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-15" yWindow="5940" windowWidth="19230" windowHeight="5985"/>
  </bookViews>
  <sheets>
    <sheet name="目次" sheetId="6" r:id="rId1"/>
    <sheet name="B-1-1" sheetId="26" r:id="rId2"/>
    <sheet name="B-1-2" sheetId="27" r:id="rId3"/>
    <sheet name="B-2" sheetId="4" r:id="rId4"/>
    <sheet name="B-3" sheetId="9" r:id="rId5"/>
    <sheet name="B-4-1" sheetId="10" r:id="rId6"/>
    <sheet name="B-4-2" sheetId="11" r:id="rId7"/>
    <sheet name="B-4-3" sheetId="12" r:id="rId8"/>
    <sheet name="B-5" sheetId="13" r:id="rId9"/>
    <sheet name="B-6" sheetId="14" r:id="rId10"/>
    <sheet name="B-7" sheetId="15" r:id="rId11"/>
    <sheet name="B-8" sheetId="16" r:id="rId12"/>
    <sheet name="B-9" sheetId="17" r:id="rId13"/>
    <sheet name="B-10" sheetId="18" r:id="rId14"/>
    <sheet name="B-11" sheetId="19" r:id="rId15"/>
    <sheet name="B-12" sheetId="25" r:id="rId16"/>
    <sheet name="B-13" sheetId="21" r:id="rId17"/>
    <sheet name="B-14" sheetId="22" r:id="rId18"/>
  </sheets>
  <externalReferences>
    <externalReference r:id="rId19"/>
  </externalReferences>
  <definedNames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4">#REF!</definedName>
    <definedName name="Data">#REF!</definedName>
    <definedName name="DataEnd" localSheetId="13">#REF!</definedName>
    <definedName name="DataEnd" localSheetId="14">#REF!</definedName>
    <definedName name="DataEnd" localSheetId="15">#REF!</definedName>
    <definedName name="DataEnd" localSheetId="16">#REF!</definedName>
    <definedName name="DataEnd" localSheetId="4">#REF!</definedName>
    <definedName name="DataEnd">#REF!</definedName>
    <definedName name="Hyousoku" localSheetId="13">#REF!</definedName>
    <definedName name="Hyousoku" localSheetId="14">#REF!</definedName>
    <definedName name="Hyousoku" localSheetId="15">#REF!</definedName>
    <definedName name="Hyousoku" localSheetId="16">#REF!</definedName>
    <definedName name="Hyousoku" localSheetId="4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3">'B-2'!$A$1:$O$58</definedName>
    <definedName name="_xlnm.Print_Area" localSheetId="4">'B-3'!$A$1:$H$168</definedName>
    <definedName name="_xlnm.Print_Area" localSheetId="8">'B-5'!$A$1:$W$94</definedName>
    <definedName name="_xlnm.Print_Area" localSheetId="9">'B-6'!$A$1:$H$72</definedName>
    <definedName name="_xlnm.Print_Area" localSheetId="10">'B-7'!$A$1:$J$113</definedName>
    <definedName name="_xlnm.Print_Area" localSheetId="11">'B-8'!$A$1:$H$127</definedName>
    <definedName name="_xlnm.Print_Titles" localSheetId="4">'B-3'!$1:$5</definedName>
    <definedName name="_xlnm.Print_Titles" localSheetId="9">'B-6'!$1:$4</definedName>
    <definedName name="_xlnm.Print_Titles" localSheetId="10">'B-7'!$1:$5</definedName>
    <definedName name="Rangai0" localSheetId="13">#REF!</definedName>
    <definedName name="Rangai0">#REF!</definedName>
    <definedName name="Title" localSheetId="13">#REF!</definedName>
    <definedName name="Title" localSheetId="14">#REF!</definedName>
    <definedName name="Title" localSheetId="16">#REF!</definedName>
    <definedName name="Title">#REF!</definedName>
    <definedName name="TitleEnglish" localSheetId="13">#REF!</definedName>
    <definedName name="TitleEnglish" localSheetId="14">#REF!</definedName>
    <definedName name="TitleEnglish" localSheetId="16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H50" i="27" l="1"/>
  <c r="G50" i="27"/>
  <c r="F50" i="27"/>
  <c r="H49" i="27"/>
  <c r="G49" i="27"/>
  <c r="F49" i="27"/>
  <c r="H48" i="27"/>
  <c r="G48" i="27"/>
  <c r="F48" i="27"/>
  <c r="H47" i="27"/>
  <c r="G47" i="27"/>
  <c r="F47" i="27"/>
  <c r="H46" i="27"/>
  <c r="E46" i="27"/>
  <c r="D46" i="27"/>
  <c r="C46" i="27"/>
  <c r="G46" i="27" s="1"/>
  <c r="H45" i="27"/>
  <c r="G45" i="27"/>
  <c r="F45" i="27"/>
  <c r="H44" i="27"/>
  <c r="G44" i="27"/>
  <c r="F44" i="27"/>
  <c r="H43" i="27"/>
  <c r="G43" i="27"/>
  <c r="F43" i="27"/>
  <c r="H42" i="27"/>
  <c r="G42" i="27"/>
  <c r="F42" i="27"/>
  <c r="E41" i="27"/>
  <c r="D41" i="27"/>
  <c r="C41" i="27"/>
  <c r="F41" i="27" s="1"/>
  <c r="H40" i="27"/>
  <c r="G40" i="27"/>
  <c r="F40" i="27"/>
  <c r="H39" i="27"/>
  <c r="G39" i="27"/>
  <c r="F39" i="27"/>
  <c r="H38" i="27"/>
  <c r="G38" i="27"/>
  <c r="F38" i="27"/>
  <c r="H37" i="27"/>
  <c r="G37" i="27"/>
  <c r="F37" i="27"/>
  <c r="H36" i="27"/>
  <c r="E36" i="27"/>
  <c r="D36" i="27"/>
  <c r="C36" i="27"/>
  <c r="G36" i="27" s="1"/>
  <c r="F35" i="27"/>
  <c r="F34" i="27"/>
  <c r="F33" i="27"/>
  <c r="F32" i="27"/>
  <c r="E31" i="27"/>
  <c r="D31" i="27"/>
  <c r="C31" i="27"/>
  <c r="F31" i="27" s="1"/>
  <c r="F30" i="27"/>
  <c r="F29" i="27"/>
  <c r="F28" i="27"/>
  <c r="F27" i="27"/>
  <c r="E26" i="27"/>
  <c r="D26" i="27"/>
  <c r="C26" i="27"/>
  <c r="F26" i="27" s="1"/>
  <c r="F25" i="27"/>
  <c r="F24" i="27"/>
  <c r="F23" i="27"/>
  <c r="F22" i="27"/>
  <c r="E21" i="27"/>
  <c r="D21" i="27"/>
  <c r="C21" i="27"/>
  <c r="F21" i="27" s="1"/>
  <c r="F20" i="27"/>
  <c r="F19" i="27"/>
  <c r="F18" i="27"/>
  <c r="F17" i="27"/>
  <c r="E16" i="27"/>
  <c r="D16" i="27"/>
  <c r="C16" i="27"/>
  <c r="F16" i="27" s="1"/>
  <c r="F15" i="27"/>
  <c r="F14" i="27"/>
  <c r="F13" i="27"/>
  <c r="F12" i="27"/>
  <c r="E11" i="27"/>
  <c r="D11" i="27"/>
  <c r="C11" i="27"/>
  <c r="E6" i="27"/>
  <c r="D6" i="27"/>
  <c r="C6" i="27"/>
  <c r="F11" i="27" s="1"/>
  <c r="G65" i="26"/>
  <c r="F65" i="26"/>
  <c r="G64" i="26"/>
  <c r="F64" i="26"/>
  <c r="G63" i="26"/>
  <c r="F63" i="26"/>
  <c r="G62" i="26"/>
  <c r="F62" i="26"/>
  <c r="E61" i="26"/>
  <c r="D61" i="26"/>
  <c r="C61" i="26"/>
  <c r="G61" i="26" s="1"/>
  <c r="G60" i="26"/>
  <c r="F60" i="26"/>
  <c r="G59" i="26"/>
  <c r="F59" i="26"/>
  <c r="G58" i="26"/>
  <c r="F58" i="26"/>
  <c r="G57" i="26"/>
  <c r="F57" i="26"/>
  <c r="E56" i="26"/>
  <c r="D56" i="26"/>
  <c r="C56" i="26"/>
  <c r="G56" i="26" s="1"/>
  <c r="G55" i="26"/>
  <c r="F55" i="26"/>
  <c r="G54" i="26"/>
  <c r="F54" i="26"/>
  <c r="G53" i="26"/>
  <c r="F53" i="26"/>
  <c r="G52" i="26"/>
  <c r="F52" i="26"/>
  <c r="E51" i="26"/>
  <c r="D51" i="26"/>
  <c r="C51" i="26"/>
  <c r="F56" i="26" s="1"/>
  <c r="G50" i="26"/>
  <c r="F50" i="26"/>
  <c r="G49" i="26"/>
  <c r="F49" i="26"/>
  <c r="G48" i="26"/>
  <c r="F48" i="26"/>
  <c r="G47" i="26"/>
  <c r="F47" i="26"/>
  <c r="E46" i="26"/>
  <c r="D46" i="26"/>
  <c r="C46" i="26"/>
  <c r="F46" i="26" s="1"/>
  <c r="G45" i="26"/>
  <c r="F45" i="26"/>
  <c r="G44" i="26"/>
  <c r="F44" i="26"/>
  <c r="G43" i="26"/>
  <c r="F43" i="26"/>
  <c r="G42" i="26"/>
  <c r="F42" i="26"/>
  <c r="E41" i="26"/>
  <c r="D41" i="26"/>
  <c r="C41" i="26"/>
  <c r="G41" i="26" s="1"/>
  <c r="G40" i="26"/>
  <c r="F40" i="26"/>
  <c r="G39" i="26"/>
  <c r="F39" i="26"/>
  <c r="G38" i="26"/>
  <c r="F38" i="26"/>
  <c r="G37" i="26"/>
  <c r="F37" i="26"/>
  <c r="E36" i="26"/>
  <c r="D36" i="26"/>
  <c r="C36" i="26"/>
  <c r="G36" i="26" s="1"/>
  <c r="G35" i="26"/>
  <c r="F35" i="26"/>
  <c r="G34" i="26"/>
  <c r="F34" i="26"/>
  <c r="G33" i="26"/>
  <c r="F33" i="26"/>
  <c r="G32" i="26"/>
  <c r="F32" i="26"/>
  <c r="E31" i="26"/>
  <c r="D31" i="26"/>
  <c r="C31" i="26"/>
  <c r="F36" i="26" s="1"/>
  <c r="G30" i="26"/>
  <c r="F30" i="26"/>
  <c r="G29" i="26"/>
  <c r="F29" i="26"/>
  <c r="G28" i="26"/>
  <c r="F28" i="26"/>
  <c r="G27" i="26"/>
  <c r="F27" i="26"/>
  <c r="E26" i="26"/>
  <c r="D26" i="26"/>
  <c r="C26" i="26"/>
  <c r="F26" i="26" s="1"/>
  <c r="G25" i="26"/>
  <c r="F25" i="26"/>
  <c r="G24" i="26"/>
  <c r="F24" i="26"/>
  <c r="G23" i="26"/>
  <c r="F23" i="26"/>
  <c r="G22" i="26"/>
  <c r="F22" i="26"/>
  <c r="E21" i="26"/>
  <c r="D21" i="26"/>
  <c r="C21" i="26"/>
  <c r="G21" i="26" s="1"/>
  <c r="G20" i="26"/>
  <c r="F20" i="26"/>
  <c r="G19" i="26"/>
  <c r="F19" i="26"/>
  <c r="G18" i="26"/>
  <c r="F18" i="26"/>
  <c r="G17" i="26"/>
  <c r="F17" i="26"/>
  <c r="E16" i="26"/>
  <c r="D16" i="26"/>
  <c r="C16" i="26"/>
  <c r="G16" i="26" s="1"/>
  <c r="F13" i="26"/>
  <c r="E11" i="26"/>
  <c r="D11" i="26"/>
  <c r="C11" i="26"/>
  <c r="F16" i="26" s="1"/>
  <c r="C10" i="26"/>
  <c r="G15" i="26" s="1"/>
  <c r="C9" i="26"/>
  <c r="G14" i="26" s="1"/>
  <c r="C8" i="26"/>
  <c r="G13" i="26" s="1"/>
  <c r="C7" i="26"/>
  <c r="G12" i="26" s="1"/>
  <c r="E6" i="26"/>
  <c r="D6" i="26"/>
  <c r="G41" i="27" l="1"/>
  <c r="F36" i="27"/>
  <c r="H41" i="27"/>
  <c r="F46" i="27"/>
  <c r="F15" i="26"/>
  <c r="G31" i="26"/>
  <c r="G51" i="26"/>
  <c r="G46" i="26"/>
  <c r="F51" i="26"/>
  <c r="C6" i="26"/>
  <c r="F11" i="26" s="1"/>
  <c r="F12" i="26"/>
  <c r="F14" i="26"/>
  <c r="F21" i="26"/>
  <c r="F41" i="26"/>
  <c r="F61" i="26"/>
  <c r="G26" i="26"/>
  <c r="F31" i="26"/>
  <c r="G11" i="26" l="1"/>
  <c r="H66" i="14" l="1"/>
  <c r="E80" i="25" l="1"/>
  <c r="E79" i="25"/>
  <c r="E78" i="25"/>
  <c r="E77" i="25"/>
  <c r="E76" i="25"/>
  <c r="E75" i="25"/>
  <c r="E74" i="25"/>
  <c r="E73" i="25"/>
  <c r="E72" i="25"/>
  <c r="E71" i="25"/>
  <c r="E70" i="25"/>
  <c r="E69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L53" i="25"/>
  <c r="K53" i="25"/>
  <c r="J53" i="25"/>
  <c r="I53" i="25"/>
  <c r="H53" i="25"/>
  <c r="G53" i="25"/>
  <c r="F53" i="25"/>
  <c r="E53" i="25"/>
  <c r="L52" i="25"/>
  <c r="K52" i="25"/>
  <c r="J52" i="25"/>
  <c r="I52" i="25"/>
  <c r="H52" i="25"/>
  <c r="G52" i="25"/>
  <c r="F52" i="25"/>
  <c r="E52" i="25"/>
  <c r="L51" i="25"/>
  <c r="K51" i="25"/>
  <c r="J51" i="25"/>
  <c r="I51" i="25"/>
  <c r="H51" i="25"/>
  <c r="G51" i="25"/>
  <c r="F51" i="25"/>
  <c r="E51" i="25"/>
  <c r="E50" i="25"/>
  <c r="E49" i="25"/>
  <c r="E48" i="25"/>
  <c r="E47" i="25"/>
  <c r="E38" i="25" s="1"/>
  <c r="E46" i="25"/>
  <c r="E45" i="25"/>
  <c r="E44" i="25"/>
  <c r="E43" i="25"/>
  <c r="E37" i="25" s="1"/>
  <c r="E42" i="25"/>
  <c r="E41" i="25"/>
  <c r="E40" i="25"/>
  <c r="L38" i="25"/>
  <c r="K38" i="25"/>
  <c r="J38" i="25"/>
  <c r="I38" i="25"/>
  <c r="H38" i="25"/>
  <c r="G38" i="25"/>
  <c r="F38" i="25"/>
  <c r="L37" i="25"/>
  <c r="K37" i="25"/>
  <c r="J37" i="25"/>
  <c r="I37" i="25"/>
  <c r="H37" i="25"/>
  <c r="G37" i="25"/>
  <c r="F37" i="25"/>
  <c r="L36" i="25"/>
  <c r="K36" i="25"/>
  <c r="J36" i="25"/>
  <c r="I36" i="25"/>
  <c r="H36" i="25"/>
  <c r="G36" i="25"/>
  <c r="F36" i="25"/>
  <c r="E36" i="25"/>
  <c r="L23" i="25"/>
  <c r="K23" i="25"/>
  <c r="J23" i="25"/>
  <c r="I23" i="25"/>
  <c r="H23" i="25"/>
  <c r="G23" i="25"/>
  <c r="F23" i="25"/>
  <c r="E23" i="25"/>
  <c r="L22" i="25"/>
  <c r="K22" i="25"/>
  <c r="J22" i="25"/>
  <c r="I22" i="25"/>
  <c r="H22" i="25"/>
  <c r="G22" i="25"/>
  <c r="F22" i="25"/>
  <c r="E22" i="25"/>
  <c r="L21" i="25"/>
  <c r="K21" i="25"/>
  <c r="J21" i="25"/>
  <c r="I21" i="25"/>
  <c r="H21" i="25"/>
  <c r="G21" i="25"/>
  <c r="F21" i="25"/>
  <c r="E21" i="25"/>
  <c r="L8" i="25"/>
  <c r="K8" i="25"/>
  <c r="J8" i="25"/>
  <c r="I8" i="25"/>
  <c r="H8" i="25"/>
  <c r="G8" i="25"/>
  <c r="F8" i="25"/>
  <c r="E8" i="25"/>
  <c r="L7" i="25"/>
  <c r="K7" i="25"/>
  <c r="J7" i="25"/>
  <c r="I7" i="25"/>
  <c r="H7" i="25"/>
  <c r="G7" i="25"/>
  <c r="F7" i="25"/>
  <c r="E7" i="25"/>
  <c r="L6" i="25"/>
  <c r="K6" i="25"/>
  <c r="J6" i="25"/>
  <c r="I6" i="25"/>
  <c r="H6" i="25"/>
  <c r="G6" i="25"/>
  <c r="F6" i="25"/>
  <c r="E6" i="25"/>
  <c r="O35" i="22" l="1"/>
  <c r="L35" i="22"/>
  <c r="I35" i="22"/>
  <c r="F35" i="22"/>
  <c r="E35" i="22"/>
  <c r="D35" i="22"/>
  <c r="C35" i="22" s="1"/>
  <c r="O34" i="22"/>
  <c r="O31" i="22" s="1"/>
  <c r="L34" i="22"/>
  <c r="I34" i="22"/>
  <c r="F34" i="22"/>
  <c r="E34" i="22"/>
  <c r="E31" i="22" s="1"/>
  <c r="D34" i="22"/>
  <c r="C34" i="22" s="1"/>
  <c r="O33" i="22"/>
  <c r="L33" i="22"/>
  <c r="L31" i="22" s="1"/>
  <c r="I33" i="22"/>
  <c r="F33" i="22"/>
  <c r="E33" i="22"/>
  <c r="D33" i="22"/>
  <c r="C33" i="22" s="1"/>
  <c r="O32" i="22"/>
  <c r="L32" i="22"/>
  <c r="I32" i="22"/>
  <c r="I31" i="22" s="1"/>
  <c r="F32" i="22"/>
  <c r="E32" i="22"/>
  <c r="D32" i="22"/>
  <c r="C32" i="22"/>
  <c r="Q31" i="22"/>
  <c r="P31" i="22"/>
  <c r="N31" i="22"/>
  <c r="M31" i="22"/>
  <c r="K31" i="22"/>
  <c r="J31" i="22"/>
  <c r="H31" i="22"/>
  <c r="G31" i="22"/>
  <c r="F31" i="22"/>
  <c r="O30" i="22"/>
  <c r="O26" i="22" s="1"/>
  <c r="L30" i="22"/>
  <c r="I30" i="22"/>
  <c r="F30" i="22"/>
  <c r="E30" i="22"/>
  <c r="D30" i="22"/>
  <c r="C30" i="22" s="1"/>
  <c r="O29" i="22"/>
  <c r="L29" i="22"/>
  <c r="L26" i="22" s="1"/>
  <c r="I29" i="22"/>
  <c r="F29" i="22"/>
  <c r="E29" i="22"/>
  <c r="D29" i="22"/>
  <c r="C29" i="22" s="1"/>
  <c r="O28" i="22"/>
  <c r="L28" i="22"/>
  <c r="I28" i="22"/>
  <c r="F28" i="22"/>
  <c r="E28" i="22"/>
  <c r="D28" i="22"/>
  <c r="C28" i="22"/>
  <c r="O27" i="22"/>
  <c r="L27" i="22"/>
  <c r="I27" i="22"/>
  <c r="F27" i="22"/>
  <c r="F26" i="22" s="1"/>
  <c r="E27" i="22"/>
  <c r="D27" i="22"/>
  <c r="C27" i="22"/>
  <c r="Q26" i="22"/>
  <c r="P26" i="22"/>
  <c r="N26" i="22"/>
  <c r="M26" i="22"/>
  <c r="K26" i="22"/>
  <c r="J26" i="22"/>
  <c r="I26" i="22"/>
  <c r="H26" i="22"/>
  <c r="G26" i="22"/>
  <c r="E26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O15" i="22"/>
  <c r="L15" i="22"/>
  <c r="I15" i="22"/>
  <c r="F15" i="22"/>
  <c r="E15" i="22"/>
  <c r="D15" i="22"/>
  <c r="C15" i="22" s="1"/>
  <c r="O14" i="22"/>
  <c r="O11" i="22" s="1"/>
  <c r="L14" i="22"/>
  <c r="I14" i="22"/>
  <c r="F14" i="22"/>
  <c r="E14" i="22"/>
  <c r="E11" i="22" s="1"/>
  <c r="D14" i="22"/>
  <c r="C14" i="22" s="1"/>
  <c r="O13" i="22"/>
  <c r="L13" i="22"/>
  <c r="L11" i="22" s="1"/>
  <c r="I13" i="22"/>
  <c r="F13" i="22"/>
  <c r="E13" i="22"/>
  <c r="D13" i="22"/>
  <c r="C13" i="22" s="1"/>
  <c r="O12" i="22"/>
  <c r="L12" i="22"/>
  <c r="I12" i="22"/>
  <c r="I11" i="22" s="1"/>
  <c r="F12" i="22"/>
  <c r="E12" i="22"/>
  <c r="D12" i="22"/>
  <c r="C12" i="22"/>
  <c r="Q11" i="22"/>
  <c r="P11" i="22"/>
  <c r="N11" i="22"/>
  <c r="M11" i="22"/>
  <c r="K11" i="22"/>
  <c r="J11" i="22"/>
  <c r="H11" i="22"/>
  <c r="G11" i="22"/>
  <c r="F11" i="22"/>
  <c r="O10" i="22"/>
  <c r="O6" i="22" s="1"/>
  <c r="L10" i="22"/>
  <c r="I10" i="22"/>
  <c r="F10" i="22"/>
  <c r="E10" i="22"/>
  <c r="D10" i="22"/>
  <c r="C10" i="22" s="1"/>
  <c r="O9" i="22"/>
  <c r="L9" i="22"/>
  <c r="L6" i="22" s="1"/>
  <c r="I9" i="22"/>
  <c r="F9" i="22"/>
  <c r="E9" i="22"/>
  <c r="D9" i="22"/>
  <c r="C9" i="22" s="1"/>
  <c r="O8" i="22"/>
  <c r="L8" i="22"/>
  <c r="I8" i="22"/>
  <c r="F8" i="22"/>
  <c r="E8" i="22"/>
  <c r="D8" i="22"/>
  <c r="C8" i="22"/>
  <c r="O7" i="22"/>
  <c r="L7" i="22"/>
  <c r="I7" i="22"/>
  <c r="F7" i="22"/>
  <c r="F6" i="22" s="1"/>
  <c r="E7" i="22"/>
  <c r="D7" i="22"/>
  <c r="C7" i="22" s="1"/>
  <c r="Q6" i="22"/>
  <c r="P6" i="22"/>
  <c r="N6" i="22"/>
  <c r="M6" i="22"/>
  <c r="K6" i="22"/>
  <c r="J6" i="22"/>
  <c r="I6" i="22"/>
  <c r="H6" i="22"/>
  <c r="G6" i="22"/>
  <c r="E6" i="22"/>
  <c r="C6" i="22" l="1"/>
  <c r="C11" i="22"/>
  <c r="C26" i="22"/>
  <c r="C31" i="22"/>
  <c r="D11" i="22"/>
  <c r="D31" i="22"/>
  <c r="D6" i="22"/>
  <c r="D26" i="22"/>
  <c r="E44" i="21" l="1"/>
  <c r="E43" i="21"/>
  <c r="E42" i="21"/>
  <c r="E41" i="21"/>
  <c r="E40" i="21"/>
  <c r="E39" i="21"/>
  <c r="E38" i="21"/>
  <c r="E37" i="21"/>
  <c r="E36" i="21"/>
  <c r="K23" i="21"/>
  <c r="J23" i="21"/>
  <c r="I23" i="21"/>
  <c r="H23" i="21"/>
  <c r="G23" i="21"/>
  <c r="F23" i="21"/>
  <c r="E23" i="21"/>
  <c r="K22" i="21"/>
  <c r="J22" i="21"/>
  <c r="I22" i="21"/>
  <c r="H22" i="21"/>
  <c r="G22" i="21"/>
  <c r="F22" i="21"/>
  <c r="E22" i="21"/>
  <c r="K21" i="21"/>
  <c r="J21" i="21"/>
  <c r="I21" i="21"/>
  <c r="H21" i="21"/>
  <c r="G21" i="21"/>
  <c r="F21" i="21"/>
  <c r="E21" i="21"/>
  <c r="K8" i="21"/>
  <c r="J8" i="21"/>
  <c r="I8" i="21"/>
  <c r="H8" i="21"/>
  <c r="G8" i="21"/>
  <c r="F8" i="21"/>
  <c r="E8" i="21"/>
  <c r="K7" i="21"/>
  <c r="J7" i="21"/>
  <c r="I7" i="21"/>
  <c r="H7" i="21"/>
  <c r="G7" i="21"/>
  <c r="F7" i="21"/>
  <c r="E7" i="21"/>
  <c r="K6" i="21"/>
  <c r="J6" i="21"/>
  <c r="I6" i="21"/>
  <c r="H6" i="21"/>
  <c r="G6" i="21"/>
  <c r="F6" i="21"/>
  <c r="E6" i="21"/>
  <c r="C51" i="19" l="1"/>
  <c r="C50" i="19"/>
  <c r="C49" i="19"/>
  <c r="Q44" i="19"/>
  <c r="P44" i="19"/>
  <c r="N44" i="19"/>
  <c r="O44" i="19" s="1"/>
  <c r="M44" i="19"/>
  <c r="L44" i="19"/>
  <c r="K44" i="19"/>
  <c r="J44" i="19"/>
  <c r="I44" i="19"/>
  <c r="H44" i="19"/>
  <c r="G44" i="19"/>
  <c r="F44" i="19"/>
  <c r="E44" i="19"/>
  <c r="D44" i="19"/>
  <c r="C44" i="19"/>
  <c r="Q39" i="19"/>
  <c r="P39" i="19"/>
  <c r="N39" i="19"/>
  <c r="O39" i="19" s="1"/>
  <c r="M39" i="19"/>
  <c r="L39" i="19"/>
  <c r="K39" i="19"/>
  <c r="J39" i="19"/>
  <c r="I39" i="19"/>
  <c r="H39" i="19"/>
  <c r="G39" i="19"/>
  <c r="F39" i="19"/>
  <c r="E39" i="19"/>
  <c r="D39" i="19"/>
  <c r="C39" i="19"/>
  <c r="I28" i="19"/>
  <c r="H28" i="19"/>
  <c r="G28" i="19"/>
  <c r="F28" i="19"/>
  <c r="E28" i="19"/>
  <c r="D28" i="19"/>
  <c r="C28" i="19"/>
  <c r="Q23" i="19"/>
  <c r="P23" i="19"/>
  <c r="N23" i="19"/>
  <c r="M23" i="19"/>
  <c r="L23" i="19"/>
  <c r="K23" i="19"/>
  <c r="J23" i="19"/>
  <c r="I23" i="19"/>
  <c r="H23" i="19"/>
  <c r="G23" i="19"/>
  <c r="F23" i="19"/>
  <c r="E23" i="19"/>
  <c r="Q18" i="19"/>
  <c r="P18" i="19"/>
  <c r="N18" i="19"/>
  <c r="M18" i="19"/>
  <c r="L18" i="19"/>
  <c r="K18" i="19"/>
  <c r="J18" i="19"/>
  <c r="I18" i="19"/>
  <c r="H18" i="19"/>
  <c r="G18" i="19"/>
  <c r="F18" i="19"/>
  <c r="E18" i="19"/>
  <c r="Q8" i="19"/>
  <c r="P8" i="19"/>
  <c r="N8" i="19"/>
  <c r="O8" i="19" s="1"/>
  <c r="M8" i="19"/>
  <c r="L8" i="19"/>
  <c r="K8" i="19"/>
  <c r="J8" i="19"/>
  <c r="I8" i="19"/>
  <c r="H8" i="19"/>
  <c r="G8" i="19"/>
  <c r="F8" i="19"/>
  <c r="E8" i="19"/>
  <c r="D8" i="19"/>
  <c r="C8" i="19"/>
  <c r="D28" i="18" l="1"/>
  <c r="D27" i="18"/>
  <c r="D26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N6" i="18"/>
  <c r="M6" i="18"/>
  <c r="L6" i="18"/>
  <c r="K6" i="18"/>
  <c r="J6" i="18"/>
  <c r="I6" i="18"/>
  <c r="H6" i="18"/>
  <c r="G6" i="18"/>
  <c r="F6" i="18"/>
  <c r="E6" i="18"/>
  <c r="D6" i="18"/>
  <c r="I111" i="17" l="1"/>
  <c r="I110" i="17"/>
  <c r="I109" i="17"/>
  <c r="I108" i="17"/>
  <c r="H107" i="17"/>
  <c r="G107" i="17"/>
  <c r="F107" i="17"/>
  <c r="E107" i="17"/>
  <c r="D107" i="17"/>
  <c r="I107" i="17" s="1"/>
  <c r="I106" i="17"/>
  <c r="I105" i="17"/>
  <c r="I104" i="17"/>
  <c r="I103" i="17"/>
  <c r="H102" i="17"/>
  <c r="G102" i="17"/>
  <c r="F102" i="17"/>
  <c r="E102" i="17"/>
  <c r="D102" i="17"/>
  <c r="I102" i="17" s="1"/>
  <c r="I101" i="17"/>
  <c r="I100" i="17"/>
  <c r="I99" i="17"/>
  <c r="I98" i="17"/>
  <c r="H97" i="17"/>
  <c r="G97" i="17"/>
  <c r="F97" i="17"/>
  <c r="E97" i="17"/>
  <c r="D97" i="17"/>
  <c r="I97" i="17" s="1"/>
  <c r="I96" i="17"/>
  <c r="I95" i="17"/>
  <c r="I94" i="17"/>
  <c r="I93" i="17"/>
  <c r="H92" i="17"/>
  <c r="G92" i="17"/>
  <c r="F92" i="17"/>
  <c r="E92" i="17"/>
  <c r="D92" i="17"/>
  <c r="I92" i="17" s="1"/>
  <c r="I91" i="17"/>
  <c r="I90" i="17"/>
  <c r="I89" i="17"/>
  <c r="I88" i="17"/>
  <c r="H87" i="17"/>
  <c r="G87" i="17"/>
  <c r="F87" i="17"/>
  <c r="E87" i="17"/>
  <c r="D87" i="17"/>
  <c r="I87" i="17" s="1"/>
  <c r="I86" i="17"/>
  <c r="I85" i="17"/>
  <c r="I84" i="17"/>
  <c r="I83" i="17"/>
  <c r="H82" i="17"/>
  <c r="G82" i="17"/>
  <c r="F82" i="17"/>
  <c r="E82" i="17"/>
  <c r="D82" i="17"/>
  <c r="I82" i="17" s="1"/>
  <c r="I81" i="17"/>
  <c r="I80" i="17"/>
  <c r="I79" i="17"/>
  <c r="I78" i="17"/>
  <c r="H77" i="17"/>
  <c r="G77" i="17"/>
  <c r="F77" i="17"/>
  <c r="E77" i="17"/>
  <c r="D77" i="17"/>
  <c r="I77" i="17" s="1"/>
  <c r="D76" i="17"/>
  <c r="I76" i="17" s="1"/>
  <c r="D75" i="17"/>
  <c r="I75" i="17" s="1"/>
  <c r="D74" i="17"/>
  <c r="I74" i="17" s="1"/>
  <c r="D73" i="17"/>
  <c r="I73" i="17" s="1"/>
  <c r="H72" i="17"/>
  <c r="G72" i="17"/>
  <c r="F72" i="17"/>
  <c r="E72" i="17"/>
  <c r="D72" i="17"/>
  <c r="I72" i="17" s="1"/>
  <c r="D71" i="17"/>
  <c r="I71" i="17" s="1"/>
  <c r="D70" i="17"/>
  <c r="I70" i="17" s="1"/>
  <c r="D69" i="17"/>
  <c r="I69" i="17" s="1"/>
  <c r="D68" i="17"/>
  <c r="D67" i="17" s="1"/>
  <c r="I67" i="17" s="1"/>
  <c r="H67" i="17"/>
  <c r="G67" i="17"/>
  <c r="F67" i="17"/>
  <c r="E67" i="17"/>
  <c r="D66" i="17"/>
  <c r="I66" i="17" s="1"/>
  <c r="D65" i="17"/>
  <c r="I65" i="17" s="1"/>
  <c r="D64" i="17"/>
  <c r="I64" i="17" s="1"/>
  <c r="D63" i="17"/>
  <c r="I63" i="17" s="1"/>
  <c r="H62" i="17"/>
  <c r="G62" i="17"/>
  <c r="F62" i="17"/>
  <c r="E62" i="17"/>
  <c r="D62" i="17"/>
  <c r="I62" i="17" s="1"/>
  <c r="I61" i="17"/>
  <c r="I60" i="17"/>
  <c r="I59" i="17"/>
  <c r="I58" i="17"/>
  <c r="H57" i="17"/>
  <c r="G57" i="17"/>
  <c r="F57" i="17"/>
  <c r="E57" i="17"/>
  <c r="D57" i="17"/>
  <c r="I57" i="17" s="1"/>
  <c r="I56" i="17"/>
  <c r="I55" i="17"/>
  <c r="I54" i="17"/>
  <c r="I53" i="17"/>
  <c r="H52" i="17"/>
  <c r="G52" i="17"/>
  <c r="F52" i="17"/>
  <c r="E52" i="17"/>
  <c r="D52" i="17"/>
  <c r="I52" i="17" s="1"/>
  <c r="H47" i="17"/>
  <c r="G47" i="17"/>
  <c r="F47" i="17"/>
  <c r="E47" i="17"/>
  <c r="D47" i="17"/>
  <c r="I47" i="17" s="1"/>
  <c r="D46" i="17"/>
  <c r="I46" i="17" s="1"/>
  <c r="D45" i="17"/>
  <c r="I45" i="17" s="1"/>
  <c r="D44" i="17"/>
  <c r="I44" i="17" s="1"/>
  <c r="D43" i="17"/>
  <c r="I43" i="17" s="1"/>
  <c r="H42" i="17"/>
  <c r="G42" i="17"/>
  <c r="F42" i="17"/>
  <c r="E42" i="17"/>
  <c r="D42" i="17"/>
  <c r="I42" i="17" s="1"/>
  <c r="D41" i="17"/>
  <c r="I41" i="17" s="1"/>
  <c r="D40" i="17"/>
  <c r="I40" i="17" s="1"/>
  <c r="D39" i="17"/>
  <c r="I39" i="17" s="1"/>
  <c r="D38" i="17"/>
  <c r="D37" i="17" s="1"/>
  <c r="I37" i="17" s="1"/>
  <c r="H37" i="17"/>
  <c r="G37" i="17"/>
  <c r="F37" i="17"/>
  <c r="E37" i="17"/>
  <c r="H36" i="17"/>
  <c r="I36" i="17" s="1"/>
  <c r="H35" i="17"/>
  <c r="I35" i="17" s="1"/>
  <c r="H34" i="17"/>
  <c r="H32" i="17" s="1"/>
  <c r="H33" i="17"/>
  <c r="I33" i="17" s="1"/>
  <c r="G32" i="17"/>
  <c r="F32" i="17"/>
  <c r="E32" i="17"/>
  <c r="D32" i="17"/>
  <c r="D31" i="17"/>
  <c r="I31" i="17" s="1"/>
  <c r="D30" i="17"/>
  <c r="I30" i="17" s="1"/>
  <c r="D29" i="17"/>
  <c r="I29" i="17" s="1"/>
  <c r="D28" i="17"/>
  <c r="I28" i="17" s="1"/>
  <c r="D27" i="17"/>
  <c r="I27" i="17" s="1"/>
  <c r="D26" i="17"/>
  <c r="I26" i="17" s="1"/>
  <c r="D25" i="17"/>
  <c r="I25" i="17" s="1"/>
  <c r="D24" i="17"/>
  <c r="I24" i="17" s="1"/>
  <c r="D23" i="17"/>
  <c r="I23" i="17" s="1"/>
  <c r="D22" i="17"/>
  <c r="I22" i="17" s="1"/>
  <c r="D21" i="17"/>
  <c r="I21" i="17" s="1"/>
  <c r="D20" i="17"/>
  <c r="D19" i="17" s="1"/>
  <c r="I19" i="17" s="1"/>
  <c r="H19" i="17"/>
  <c r="G19" i="17"/>
  <c r="F19" i="17"/>
  <c r="E19" i="17"/>
  <c r="H6" i="17"/>
  <c r="I32" i="17" l="1"/>
  <c r="I20" i="17"/>
  <c r="I34" i="17"/>
  <c r="I38" i="17"/>
  <c r="I68" i="17"/>
  <c r="E126" i="16" l="1"/>
  <c r="E125" i="16"/>
  <c r="E124" i="16"/>
  <c r="E123" i="16"/>
  <c r="H122" i="16"/>
  <c r="G122" i="16"/>
  <c r="F122" i="16"/>
  <c r="E122" i="16"/>
  <c r="E121" i="16"/>
  <c r="E120" i="16"/>
  <c r="E119" i="16"/>
  <c r="E118" i="16"/>
  <c r="H117" i="16"/>
  <c r="G117" i="16"/>
  <c r="F117" i="16"/>
  <c r="E117" i="16"/>
  <c r="E101" i="16"/>
  <c r="E100" i="16"/>
  <c r="E99" i="16"/>
  <c r="E98" i="16"/>
  <c r="H97" i="16"/>
  <c r="G97" i="16"/>
  <c r="F97" i="16"/>
  <c r="E97" i="16"/>
  <c r="E96" i="16"/>
  <c r="E95" i="16"/>
  <c r="E94" i="16"/>
  <c r="E93" i="16"/>
  <c r="H92" i="16"/>
  <c r="G92" i="16"/>
  <c r="F92" i="16"/>
  <c r="E92" i="16"/>
  <c r="E91" i="16"/>
  <c r="E90" i="16"/>
  <c r="E89" i="16"/>
  <c r="E88" i="16"/>
  <c r="H87" i="16"/>
  <c r="G87" i="16"/>
  <c r="F87" i="16"/>
  <c r="E87" i="16"/>
  <c r="E81" i="16"/>
  <c r="E80" i="16"/>
  <c r="E79" i="16"/>
  <c r="E78" i="16"/>
  <c r="E77" i="16" s="1"/>
  <c r="H77" i="16"/>
  <c r="G77" i="16"/>
  <c r="F77" i="16"/>
  <c r="E76" i="16"/>
  <c r="E75" i="16"/>
  <c r="E74" i="16"/>
  <c r="E73" i="16"/>
  <c r="H72" i="16"/>
  <c r="G72" i="16"/>
  <c r="F72" i="16"/>
  <c r="E72" i="16"/>
  <c r="E71" i="16"/>
  <c r="E70" i="16"/>
  <c r="E69" i="16"/>
  <c r="E68" i="16"/>
  <c r="H67" i="16"/>
  <c r="G67" i="16"/>
  <c r="F67" i="16"/>
  <c r="E67" i="16"/>
  <c r="E66" i="16"/>
  <c r="E65" i="16"/>
  <c r="E64" i="16"/>
  <c r="E63" i="16"/>
  <c r="H62" i="16"/>
  <c r="G62" i="16"/>
  <c r="F62" i="16"/>
  <c r="E62" i="16"/>
  <c r="E61" i="16"/>
  <c r="E60" i="16"/>
  <c r="E59" i="16"/>
  <c r="E58" i="16"/>
  <c r="H57" i="16"/>
  <c r="G57" i="16"/>
  <c r="F57" i="16"/>
  <c r="E57" i="16"/>
  <c r="E56" i="16"/>
  <c r="E55" i="16"/>
  <c r="E54" i="16"/>
  <c r="E53" i="16"/>
  <c r="E52" i="16" s="1"/>
  <c r="H52" i="16"/>
  <c r="G52" i="16"/>
  <c r="F52" i="16"/>
  <c r="E51" i="16"/>
  <c r="E50" i="16"/>
  <c r="E49" i="16"/>
  <c r="E48" i="16"/>
  <c r="E47" i="16" s="1"/>
  <c r="H47" i="16"/>
  <c r="G47" i="16"/>
  <c r="F47" i="16"/>
  <c r="E46" i="16"/>
  <c r="E45" i="16"/>
  <c r="E44" i="16"/>
  <c r="E43" i="16"/>
  <c r="E42" i="16" s="1"/>
  <c r="I42" i="16"/>
  <c r="H42" i="16"/>
  <c r="G42" i="16"/>
  <c r="F42" i="16"/>
  <c r="D42" i="16"/>
  <c r="C42" i="16"/>
  <c r="E41" i="16"/>
  <c r="E40" i="16"/>
  <c r="E39" i="16"/>
  <c r="E38" i="16"/>
  <c r="I37" i="16"/>
  <c r="H37" i="16"/>
  <c r="G37" i="16"/>
  <c r="F37" i="16"/>
  <c r="E37" i="16"/>
  <c r="D37" i="16"/>
  <c r="C37" i="16"/>
  <c r="E36" i="16"/>
  <c r="E35" i="16"/>
  <c r="E32" i="16" s="1"/>
  <c r="E34" i="16"/>
  <c r="E33" i="16"/>
  <c r="I32" i="16"/>
  <c r="H32" i="16"/>
  <c r="G32" i="16"/>
  <c r="F32" i="16"/>
  <c r="D32" i="16"/>
  <c r="C32" i="16"/>
  <c r="E31" i="16"/>
  <c r="E30" i="16"/>
  <c r="E29" i="16"/>
  <c r="E27" i="16" s="1"/>
  <c r="E28" i="16"/>
  <c r="I27" i="16"/>
  <c r="H27" i="16"/>
  <c r="G27" i="16"/>
  <c r="F27" i="16"/>
  <c r="D27" i="16"/>
  <c r="C27" i="16"/>
  <c r="E26" i="16"/>
  <c r="E25" i="16"/>
  <c r="E24" i="16"/>
  <c r="E23" i="16"/>
  <c r="H22" i="16"/>
  <c r="G22" i="16"/>
  <c r="F22" i="16"/>
  <c r="E22" i="16"/>
  <c r="D22" i="16"/>
  <c r="C22" i="16"/>
  <c r="E21" i="16"/>
  <c r="E20" i="16"/>
  <c r="E17" i="16" s="1"/>
  <c r="E19" i="16"/>
  <c r="E18" i="16"/>
  <c r="H17" i="16"/>
  <c r="G17" i="16"/>
  <c r="F17" i="16"/>
  <c r="D17" i="16"/>
  <c r="C17" i="16"/>
  <c r="E16" i="16"/>
  <c r="E15" i="16"/>
  <c r="E14" i="16"/>
  <c r="E13" i="16"/>
  <c r="H12" i="16"/>
  <c r="G12" i="16"/>
  <c r="F12" i="16"/>
  <c r="E12" i="16"/>
  <c r="D12" i="16"/>
  <c r="C12" i="16"/>
  <c r="E11" i="16"/>
  <c r="E10" i="16"/>
  <c r="E7" i="16" s="1"/>
  <c r="E9" i="16"/>
  <c r="E8" i="16"/>
  <c r="H7" i="16"/>
  <c r="G7" i="16"/>
  <c r="F7" i="16"/>
  <c r="H110" i="15" l="1"/>
  <c r="G110" i="15"/>
  <c r="H109" i="15"/>
  <c r="G109" i="15"/>
  <c r="G108" i="15"/>
  <c r="G107" i="15"/>
  <c r="F106" i="15"/>
  <c r="E106" i="15"/>
  <c r="D106" i="15"/>
  <c r="C106" i="15"/>
  <c r="G106" i="15" s="1"/>
  <c r="H105" i="15"/>
  <c r="G105" i="15"/>
  <c r="D105" i="15"/>
  <c r="J105" i="15" s="1"/>
  <c r="I104" i="15"/>
  <c r="H104" i="15"/>
  <c r="G104" i="15"/>
  <c r="D104" i="15"/>
  <c r="I109" i="15" s="1"/>
  <c r="I103" i="15"/>
  <c r="D103" i="15"/>
  <c r="H103" i="15" s="1"/>
  <c r="D102" i="15"/>
  <c r="F101" i="15"/>
  <c r="E101" i="15"/>
  <c r="C101" i="15"/>
  <c r="H100" i="15"/>
  <c r="G100" i="15"/>
  <c r="D100" i="15"/>
  <c r="J100" i="15" s="1"/>
  <c r="I99" i="15"/>
  <c r="H99" i="15"/>
  <c r="G99" i="15"/>
  <c r="D99" i="15"/>
  <c r="J99" i="15" s="1"/>
  <c r="I98" i="15"/>
  <c r="D98" i="15"/>
  <c r="H98" i="15" s="1"/>
  <c r="J97" i="15"/>
  <c r="D97" i="15"/>
  <c r="F96" i="15"/>
  <c r="E96" i="15"/>
  <c r="C96" i="15"/>
  <c r="H95" i="15"/>
  <c r="G95" i="15"/>
  <c r="D95" i="15"/>
  <c r="J95" i="15" s="1"/>
  <c r="I94" i="15"/>
  <c r="H94" i="15"/>
  <c r="G94" i="15"/>
  <c r="D94" i="15"/>
  <c r="J94" i="15" s="1"/>
  <c r="I93" i="15"/>
  <c r="D93" i="15"/>
  <c r="H93" i="15" s="1"/>
  <c r="D92" i="15"/>
  <c r="J92" i="15" s="1"/>
  <c r="F91" i="15"/>
  <c r="E91" i="15"/>
  <c r="C91" i="15"/>
  <c r="H90" i="15"/>
  <c r="G90" i="15"/>
  <c r="D90" i="15"/>
  <c r="J110" i="15" s="1"/>
  <c r="I89" i="15"/>
  <c r="H89" i="15"/>
  <c r="G89" i="15"/>
  <c r="D89" i="15"/>
  <c r="J109" i="15" s="1"/>
  <c r="I88" i="15"/>
  <c r="D88" i="15"/>
  <c r="J108" i="15" s="1"/>
  <c r="D87" i="15"/>
  <c r="F86" i="15"/>
  <c r="E86" i="15"/>
  <c r="D86" i="15"/>
  <c r="C86" i="15"/>
  <c r="G86" i="15" s="1"/>
  <c r="H85" i="15"/>
  <c r="G85" i="15"/>
  <c r="D85" i="15"/>
  <c r="J85" i="15" s="1"/>
  <c r="I84" i="15"/>
  <c r="H84" i="15"/>
  <c r="G84" i="15"/>
  <c r="D84" i="15"/>
  <c r="J84" i="15" s="1"/>
  <c r="J83" i="15"/>
  <c r="D83" i="15"/>
  <c r="J82" i="15"/>
  <c r="G82" i="15"/>
  <c r="D82" i="15"/>
  <c r="F81" i="15"/>
  <c r="E81" i="15"/>
  <c r="D81" i="15"/>
  <c r="C81" i="15"/>
  <c r="G81" i="15" s="1"/>
  <c r="H80" i="15"/>
  <c r="G80" i="15"/>
  <c r="D80" i="15"/>
  <c r="J80" i="15" s="1"/>
  <c r="I79" i="15"/>
  <c r="H79" i="15"/>
  <c r="G79" i="15"/>
  <c r="D79" i="15"/>
  <c r="J79" i="15" s="1"/>
  <c r="J78" i="15"/>
  <c r="D78" i="15"/>
  <c r="D77" i="15"/>
  <c r="J77" i="15" s="1"/>
  <c r="F76" i="15"/>
  <c r="E76" i="15"/>
  <c r="C76" i="15"/>
  <c r="H75" i="15"/>
  <c r="G75" i="15"/>
  <c r="D75" i="15"/>
  <c r="J75" i="15" s="1"/>
  <c r="I74" i="15"/>
  <c r="H74" i="15"/>
  <c r="G74" i="15"/>
  <c r="D74" i="15"/>
  <c r="J74" i="15" s="1"/>
  <c r="D73" i="15"/>
  <c r="J73" i="15" s="1"/>
  <c r="D72" i="15"/>
  <c r="G72" i="15" s="1"/>
  <c r="F71" i="15"/>
  <c r="E71" i="15"/>
  <c r="D71" i="15"/>
  <c r="C71" i="15"/>
  <c r="H70" i="15"/>
  <c r="G70" i="15"/>
  <c r="D70" i="15"/>
  <c r="J70" i="15" s="1"/>
  <c r="I69" i="15"/>
  <c r="H69" i="15"/>
  <c r="G69" i="15"/>
  <c r="D69" i="15"/>
  <c r="J69" i="15" s="1"/>
  <c r="D68" i="15"/>
  <c r="I68" i="15" s="1"/>
  <c r="J67" i="15"/>
  <c r="D67" i="15"/>
  <c r="F66" i="15"/>
  <c r="E66" i="15"/>
  <c r="D66" i="15"/>
  <c r="C66" i="15"/>
  <c r="G66" i="15" s="1"/>
  <c r="H65" i="15"/>
  <c r="G65" i="15"/>
  <c r="D65" i="15"/>
  <c r="J65" i="15" s="1"/>
  <c r="I64" i="15"/>
  <c r="H64" i="15"/>
  <c r="G64" i="15"/>
  <c r="D64" i="15"/>
  <c r="J64" i="15" s="1"/>
  <c r="J63" i="15"/>
  <c r="D63" i="15"/>
  <c r="J62" i="15"/>
  <c r="G62" i="15"/>
  <c r="D62" i="15"/>
  <c r="F61" i="15"/>
  <c r="E61" i="15"/>
  <c r="D61" i="15"/>
  <c r="C61" i="15"/>
  <c r="G61" i="15" s="1"/>
  <c r="H60" i="15"/>
  <c r="G60" i="15"/>
  <c r="D60" i="15"/>
  <c r="J60" i="15" s="1"/>
  <c r="I59" i="15"/>
  <c r="H59" i="15"/>
  <c r="G59" i="15"/>
  <c r="D59" i="15"/>
  <c r="J59" i="15" s="1"/>
  <c r="J58" i="15"/>
  <c r="D58" i="15"/>
  <c r="D57" i="15"/>
  <c r="F56" i="15"/>
  <c r="E56" i="15"/>
  <c r="C56" i="15"/>
  <c r="G55" i="15"/>
  <c r="D55" i="15"/>
  <c r="J55" i="15" s="1"/>
  <c r="I54" i="15"/>
  <c r="H54" i="15"/>
  <c r="G54" i="15"/>
  <c r="D54" i="15"/>
  <c r="J54" i="15" s="1"/>
  <c r="D53" i="15"/>
  <c r="D52" i="15"/>
  <c r="G52" i="15" s="1"/>
  <c r="F51" i="15"/>
  <c r="E51" i="15"/>
  <c r="D51" i="15"/>
  <c r="C51" i="15"/>
  <c r="D50" i="15"/>
  <c r="G49" i="15"/>
  <c r="D49" i="15"/>
  <c r="D48" i="15"/>
  <c r="G48" i="15" s="1"/>
  <c r="G47" i="15"/>
  <c r="D47" i="15"/>
  <c r="F46" i="15"/>
  <c r="E46" i="15"/>
  <c r="C46" i="15"/>
  <c r="J45" i="15"/>
  <c r="I45" i="15"/>
  <c r="H45" i="15"/>
  <c r="J44" i="15"/>
  <c r="I44" i="15"/>
  <c r="H44" i="15"/>
  <c r="I43" i="15"/>
  <c r="H43" i="15"/>
  <c r="I42" i="15"/>
  <c r="H42" i="15"/>
  <c r="J41" i="15"/>
  <c r="F41" i="15"/>
  <c r="E41" i="15"/>
  <c r="D41" i="15"/>
  <c r="C41" i="15"/>
  <c r="J40" i="15"/>
  <c r="I40" i="15"/>
  <c r="H40" i="15"/>
  <c r="J39" i="15"/>
  <c r="I39" i="15"/>
  <c r="H39" i="15"/>
  <c r="I38" i="15"/>
  <c r="H38" i="15"/>
  <c r="I37" i="15"/>
  <c r="H37" i="15"/>
  <c r="F36" i="15"/>
  <c r="E36" i="15"/>
  <c r="D36" i="15"/>
  <c r="H36" i="15" s="1"/>
  <c r="C36" i="15"/>
  <c r="J35" i="15"/>
  <c r="I35" i="15"/>
  <c r="H35" i="15"/>
  <c r="J34" i="15"/>
  <c r="I34" i="15"/>
  <c r="H34" i="15"/>
  <c r="J33" i="15"/>
  <c r="I33" i="15"/>
  <c r="H33" i="15"/>
  <c r="J32" i="15"/>
  <c r="I32" i="15"/>
  <c r="H32" i="15"/>
  <c r="H31" i="15"/>
  <c r="F31" i="15"/>
  <c r="E31" i="15"/>
  <c r="D31" i="15"/>
  <c r="C31" i="15"/>
  <c r="J30" i="15"/>
  <c r="I30" i="15"/>
  <c r="H30" i="15"/>
  <c r="J29" i="15"/>
  <c r="I29" i="15"/>
  <c r="H29" i="15"/>
  <c r="J28" i="15"/>
  <c r="I28" i="15"/>
  <c r="H28" i="15"/>
  <c r="I27" i="15"/>
  <c r="H27" i="15"/>
  <c r="H26" i="15"/>
  <c r="F26" i="15"/>
  <c r="E26" i="15"/>
  <c r="D26" i="15"/>
  <c r="I26" i="15" s="1"/>
  <c r="C26" i="15"/>
  <c r="J25" i="15"/>
  <c r="I25" i="15"/>
  <c r="H25" i="15"/>
  <c r="J24" i="15"/>
  <c r="I24" i="15"/>
  <c r="H24" i="15"/>
  <c r="I23" i="15"/>
  <c r="H23" i="15"/>
  <c r="I22" i="15"/>
  <c r="H22" i="15"/>
  <c r="F21" i="15"/>
  <c r="E21" i="15"/>
  <c r="D21" i="15"/>
  <c r="C21" i="15"/>
  <c r="J20" i="15"/>
  <c r="I20" i="15"/>
  <c r="H20" i="15"/>
  <c r="J19" i="15"/>
  <c r="I19" i="15"/>
  <c r="H19" i="15"/>
  <c r="I18" i="15"/>
  <c r="H18" i="15"/>
  <c r="J17" i="15"/>
  <c r="I17" i="15"/>
  <c r="H17" i="15"/>
  <c r="F16" i="15"/>
  <c r="E16" i="15"/>
  <c r="D16" i="15"/>
  <c r="C16" i="15"/>
  <c r="J15" i="15"/>
  <c r="I15" i="15"/>
  <c r="H15" i="15"/>
  <c r="J14" i="15"/>
  <c r="I14" i="15"/>
  <c r="H14" i="15"/>
  <c r="J13" i="15"/>
  <c r="I13" i="15"/>
  <c r="H13" i="15"/>
  <c r="I12" i="15"/>
  <c r="H12" i="15"/>
  <c r="F11" i="15"/>
  <c r="E11" i="15"/>
  <c r="D11" i="15"/>
  <c r="J11" i="15" s="1"/>
  <c r="C11" i="15"/>
  <c r="J10" i="15"/>
  <c r="J9" i="15"/>
  <c r="J8" i="15"/>
  <c r="F6" i="15"/>
  <c r="E6" i="15"/>
  <c r="D6" i="15"/>
  <c r="J6" i="15" s="1"/>
  <c r="C6" i="15"/>
  <c r="I11" i="15" l="1"/>
  <c r="J36" i="15"/>
  <c r="J51" i="15"/>
  <c r="I51" i="15"/>
  <c r="H53" i="15"/>
  <c r="G53" i="15"/>
  <c r="I57" i="15"/>
  <c r="H57" i="15"/>
  <c r="I78" i="15"/>
  <c r="I16" i="15"/>
  <c r="J50" i="15"/>
  <c r="H50" i="15"/>
  <c r="I53" i="15"/>
  <c r="H55" i="15"/>
  <c r="I73" i="15"/>
  <c r="G77" i="15"/>
  <c r="J86" i="15"/>
  <c r="J26" i="15"/>
  <c r="I86" i="15"/>
  <c r="H86" i="15"/>
  <c r="J107" i="15"/>
  <c r="I87" i="15"/>
  <c r="J42" i="15"/>
  <c r="J22" i="15"/>
  <c r="H87" i="15"/>
  <c r="J27" i="15"/>
  <c r="G87" i="15"/>
  <c r="H16" i="15"/>
  <c r="J31" i="15"/>
  <c r="I31" i="15"/>
  <c r="G50" i="15"/>
  <c r="J53" i="15"/>
  <c r="J57" i="15"/>
  <c r="J61" i="15"/>
  <c r="I61" i="15"/>
  <c r="H63" i="15"/>
  <c r="G63" i="15"/>
  <c r="I67" i="15"/>
  <c r="H67" i="15"/>
  <c r="J81" i="15"/>
  <c r="I81" i="15"/>
  <c r="H81" i="15"/>
  <c r="H83" i="15"/>
  <c r="G83" i="15"/>
  <c r="J87" i="15"/>
  <c r="I102" i="15"/>
  <c r="H107" i="15"/>
  <c r="I107" i="15"/>
  <c r="H102" i="15"/>
  <c r="G102" i="15"/>
  <c r="D101" i="15"/>
  <c r="J106" i="15"/>
  <c r="I58" i="15"/>
  <c r="J71" i="15"/>
  <c r="I71" i="15"/>
  <c r="H71" i="15"/>
  <c r="H73" i="15"/>
  <c r="G73" i="15"/>
  <c r="I77" i="15"/>
  <c r="H77" i="15"/>
  <c r="I92" i="15"/>
  <c r="D91" i="15"/>
  <c r="H92" i="15"/>
  <c r="G92" i="15"/>
  <c r="I41" i="15"/>
  <c r="J48" i="15"/>
  <c r="H48" i="15"/>
  <c r="I52" i="15"/>
  <c r="H52" i="15"/>
  <c r="G57" i="15"/>
  <c r="J66" i="15"/>
  <c r="I66" i="15"/>
  <c r="H66" i="15"/>
  <c r="H68" i="15"/>
  <c r="G68" i="15"/>
  <c r="I72" i="15"/>
  <c r="H72" i="15"/>
  <c r="J16" i="15"/>
  <c r="J21" i="15"/>
  <c r="J7" i="15"/>
  <c r="H11" i="15"/>
  <c r="J12" i="15"/>
  <c r="I21" i="15"/>
  <c r="I36" i="15"/>
  <c r="J37" i="15"/>
  <c r="J47" i="15"/>
  <c r="H47" i="15"/>
  <c r="D46" i="15"/>
  <c r="J49" i="15"/>
  <c r="H49" i="15"/>
  <c r="G51" i="15"/>
  <c r="J52" i="15"/>
  <c r="D56" i="15"/>
  <c r="H58" i="15"/>
  <c r="G58" i="15"/>
  <c r="I62" i="15"/>
  <c r="H62" i="15"/>
  <c r="I63" i="15"/>
  <c r="G67" i="15"/>
  <c r="J68" i="15"/>
  <c r="G71" i="15"/>
  <c r="J72" i="15"/>
  <c r="D76" i="15"/>
  <c r="H78" i="15"/>
  <c r="G78" i="15"/>
  <c r="I82" i="15"/>
  <c r="H82" i="15"/>
  <c r="I83" i="15"/>
  <c r="I97" i="15"/>
  <c r="G97" i="15"/>
  <c r="D96" i="15"/>
  <c r="H97" i="15"/>
  <c r="J102" i="15"/>
  <c r="J88" i="15"/>
  <c r="J93" i="15"/>
  <c r="J103" i="15"/>
  <c r="H106" i="15"/>
  <c r="H108" i="15"/>
  <c r="H21" i="15"/>
  <c r="J23" i="15"/>
  <c r="H41" i="15"/>
  <c r="J43" i="15"/>
  <c r="I55" i="15"/>
  <c r="I60" i="15"/>
  <c r="I65" i="15"/>
  <c r="I70" i="15"/>
  <c r="I75" i="15"/>
  <c r="I80" i="15"/>
  <c r="I85" i="15"/>
  <c r="G88" i="15"/>
  <c r="J89" i="15"/>
  <c r="I90" i="15"/>
  <c r="G93" i="15"/>
  <c r="I95" i="15"/>
  <c r="G98" i="15"/>
  <c r="I100" i="15"/>
  <c r="G103" i="15"/>
  <c r="J104" i="15"/>
  <c r="I105" i="15"/>
  <c r="I106" i="15"/>
  <c r="I108" i="15"/>
  <c r="I110" i="15"/>
  <c r="J98" i="15"/>
  <c r="J18" i="15"/>
  <c r="J38" i="15"/>
  <c r="H88" i="15"/>
  <c r="J90" i="15"/>
  <c r="J91" i="15" l="1"/>
  <c r="H91" i="15"/>
  <c r="I91" i="15"/>
  <c r="G91" i="15"/>
  <c r="J56" i="15"/>
  <c r="I56" i="15"/>
  <c r="H56" i="15"/>
  <c r="G56" i="15"/>
  <c r="J46" i="15"/>
  <c r="H46" i="15"/>
  <c r="G46" i="15"/>
  <c r="J96" i="15"/>
  <c r="H96" i="15"/>
  <c r="I96" i="15"/>
  <c r="G96" i="15"/>
  <c r="J76" i="15"/>
  <c r="I76" i="15"/>
  <c r="H76" i="15"/>
  <c r="G76" i="15"/>
  <c r="J101" i="15"/>
  <c r="I101" i="15"/>
  <c r="H101" i="15"/>
  <c r="G101" i="15"/>
  <c r="H61" i="15"/>
  <c r="H51" i="15"/>
  <c r="H70" i="14" l="1"/>
  <c r="G70" i="14"/>
  <c r="F70" i="14"/>
  <c r="H69" i="14"/>
  <c r="G69" i="14"/>
  <c r="F69" i="14"/>
  <c r="H68" i="14"/>
  <c r="G68" i="14"/>
  <c r="F68" i="14"/>
  <c r="H67" i="14"/>
  <c r="G67" i="14"/>
  <c r="F67" i="14"/>
  <c r="H65" i="14"/>
  <c r="G65" i="14"/>
  <c r="F65" i="14"/>
  <c r="H64" i="14"/>
  <c r="G64" i="14"/>
  <c r="F64" i="14"/>
  <c r="H63" i="14"/>
  <c r="G63" i="14"/>
  <c r="F63" i="14"/>
  <c r="H62" i="14"/>
  <c r="G62" i="14"/>
  <c r="F62" i="14"/>
  <c r="H61" i="14"/>
  <c r="E61" i="14"/>
  <c r="G61" i="14" s="1"/>
  <c r="H60" i="14"/>
  <c r="G60" i="14"/>
  <c r="F60" i="14"/>
  <c r="H59" i="14"/>
  <c r="G59" i="14"/>
  <c r="F59" i="14"/>
  <c r="H58" i="14"/>
  <c r="G58" i="14"/>
  <c r="F58" i="14"/>
  <c r="H57" i="14"/>
  <c r="G57" i="14"/>
  <c r="F57" i="14"/>
  <c r="H56" i="14"/>
  <c r="E56" i="14"/>
  <c r="G56" i="14" s="1"/>
  <c r="H55" i="14"/>
  <c r="G55" i="14"/>
  <c r="F55" i="14"/>
  <c r="H54" i="14"/>
  <c r="G54" i="14"/>
  <c r="F54" i="14"/>
  <c r="H53" i="14"/>
  <c r="G53" i="14"/>
  <c r="F53" i="14"/>
  <c r="H52" i="14"/>
  <c r="G52" i="14"/>
  <c r="F52" i="14"/>
  <c r="H51" i="14"/>
  <c r="E51" i="14"/>
  <c r="G51" i="14" s="1"/>
  <c r="H50" i="14"/>
  <c r="G50" i="14"/>
  <c r="F50" i="14"/>
  <c r="H49" i="14"/>
  <c r="G49" i="14"/>
  <c r="F49" i="14"/>
  <c r="H48" i="14"/>
  <c r="G48" i="14"/>
  <c r="F48" i="14"/>
  <c r="H47" i="14"/>
  <c r="G47" i="14"/>
  <c r="F47" i="14"/>
  <c r="H46" i="14"/>
  <c r="E46" i="14"/>
  <c r="H45" i="14"/>
  <c r="G45" i="14"/>
  <c r="F45" i="14"/>
  <c r="H44" i="14"/>
  <c r="G44" i="14"/>
  <c r="F44" i="14"/>
  <c r="H43" i="14"/>
  <c r="G43" i="14"/>
  <c r="F43" i="14"/>
  <c r="H42" i="14"/>
  <c r="G42" i="14"/>
  <c r="F42" i="14"/>
  <c r="H41" i="14"/>
  <c r="E41" i="14"/>
  <c r="G41" i="14" s="1"/>
  <c r="H40" i="14"/>
  <c r="G40" i="14"/>
  <c r="F40" i="14"/>
  <c r="H39" i="14"/>
  <c r="G39" i="14"/>
  <c r="F39" i="14"/>
  <c r="H38" i="14"/>
  <c r="G38" i="14"/>
  <c r="F38" i="14"/>
  <c r="H37" i="14"/>
  <c r="G37" i="14"/>
  <c r="F37" i="14"/>
  <c r="H36" i="14"/>
  <c r="E36" i="14"/>
  <c r="G36" i="14" s="1"/>
  <c r="H35" i="14"/>
  <c r="G35" i="14"/>
  <c r="F35" i="14"/>
  <c r="H34" i="14"/>
  <c r="G34" i="14"/>
  <c r="F34" i="14"/>
  <c r="H33" i="14"/>
  <c r="G33" i="14"/>
  <c r="F33" i="14"/>
  <c r="H32" i="14"/>
  <c r="G32" i="14"/>
  <c r="F32" i="14"/>
  <c r="H31" i="14"/>
  <c r="E31" i="14"/>
  <c r="G31" i="14" s="1"/>
  <c r="H30" i="14"/>
  <c r="G30" i="14"/>
  <c r="F30" i="14"/>
  <c r="H29" i="14"/>
  <c r="G29" i="14"/>
  <c r="F29" i="14"/>
  <c r="H28" i="14"/>
  <c r="G28" i="14"/>
  <c r="F28" i="14"/>
  <c r="H27" i="14"/>
  <c r="G27" i="14"/>
  <c r="F27" i="14"/>
  <c r="H26" i="14"/>
  <c r="E26" i="14"/>
  <c r="G26" i="14" s="1"/>
  <c r="H25" i="14"/>
  <c r="G25" i="14"/>
  <c r="F25" i="14"/>
  <c r="H24" i="14"/>
  <c r="G24" i="14"/>
  <c r="F24" i="14"/>
  <c r="H23" i="14"/>
  <c r="G23" i="14"/>
  <c r="F23" i="14"/>
  <c r="H22" i="14"/>
  <c r="G22" i="14"/>
  <c r="F22" i="14"/>
  <c r="H21" i="14"/>
  <c r="E21" i="14"/>
  <c r="G21" i="14" s="1"/>
  <c r="H20" i="14"/>
  <c r="G20" i="14"/>
  <c r="F20" i="14"/>
  <c r="H19" i="14"/>
  <c r="G19" i="14"/>
  <c r="F19" i="14"/>
  <c r="H18" i="14"/>
  <c r="G18" i="14"/>
  <c r="F18" i="14"/>
  <c r="H17" i="14"/>
  <c r="G17" i="14"/>
  <c r="F17" i="14"/>
  <c r="H16" i="14"/>
  <c r="E16" i="14"/>
  <c r="G16" i="14" s="1"/>
  <c r="H15" i="14"/>
  <c r="G15" i="14"/>
  <c r="F15" i="14"/>
  <c r="H14" i="14"/>
  <c r="G14" i="14"/>
  <c r="F14" i="14"/>
  <c r="H13" i="14"/>
  <c r="G13" i="14"/>
  <c r="F13" i="14"/>
  <c r="H12" i="14"/>
  <c r="G12" i="14"/>
  <c r="F12" i="14"/>
  <c r="H11" i="14"/>
  <c r="E11" i="14"/>
  <c r="G11" i="14" s="1"/>
  <c r="H10" i="14"/>
  <c r="F10" i="14"/>
  <c r="H9" i="14"/>
  <c r="F9" i="14"/>
  <c r="H8" i="14"/>
  <c r="F8" i="14"/>
  <c r="H7" i="14"/>
  <c r="F7" i="14"/>
  <c r="H6" i="14"/>
  <c r="E6" i="14"/>
  <c r="F6" i="14" s="1"/>
  <c r="F11" i="14" l="1"/>
  <c r="F16" i="14"/>
  <c r="F21" i="14"/>
  <c r="F26" i="14"/>
  <c r="F31" i="14"/>
  <c r="F36" i="14"/>
  <c r="F41" i="14"/>
  <c r="F46" i="14"/>
  <c r="F51" i="14"/>
  <c r="F56" i="14"/>
  <c r="F61" i="14"/>
  <c r="G66" i="14"/>
  <c r="F66" i="14"/>
  <c r="G46" i="14"/>
  <c r="X91" i="13" l="1"/>
  <c r="W91" i="13" s="1"/>
  <c r="C91" i="13" s="1"/>
  <c r="X90" i="13"/>
  <c r="W90" i="13" s="1"/>
  <c r="C90" i="13" s="1"/>
  <c r="X89" i="13"/>
  <c r="W89" i="13"/>
  <c r="C89" i="13" s="1"/>
  <c r="X88" i="13"/>
  <c r="W88" i="13"/>
  <c r="C88" i="13"/>
  <c r="X87" i="13"/>
  <c r="W87" i="13" s="1"/>
  <c r="X86" i="13"/>
  <c r="W86" i="13" s="1"/>
  <c r="X85" i="13"/>
  <c r="W85" i="13"/>
  <c r="X84" i="13"/>
  <c r="W84" i="13" s="1"/>
  <c r="X83" i="13"/>
  <c r="W83" i="13" s="1"/>
  <c r="X82" i="13"/>
  <c r="W82" i="13" s="1"/>
  <c r="C82" i="13"/>
  <c r="X81" i="13"/>
  <c r="W81" i="13"/>
  <c r="X80" i="13"/>
  <c r="W80" i="13" s="1"/>
  <c r="X79" i="13"/>
  <c r="W79" i="13"/>
  <c r="X78" i="13"/>
  <c r="W78" i="13" s="1"/>
  <c r="X77" i="13"/>
  <c r="W77" i="13"/>
  <c r="C77" i="13"/>
  <c r="X76" i="13"/>
  <c r="W76" i="13" s="1"/>
  <c r="X75" i="13"/>
  <c r="W75" i="13" s="1"/>
  <c r="X74" i="13"/>
  <c r="W74" i="13" s="1"/>
  <c r="X73" i="13"/>
  <c r="W73" i="13" s="1"/>
  <c r="X72" i="13"/>
  <c r="W72" i="13" s="1"/>
  <c r="C72" i="13"/>
  <c r="X71" i="13"/>
  <c r="W71" i="13"/>
  <c r="C71" i="13" s="1"/>
  <c r="X70" i="13"/>
  <c r="W70" i="13" s="1"/>
  <c r="C70" i="13" s="1"/>
  <c r="X69" i="13"/>
  <c r="W69" i="13"/>
  <c r="C69" i="13" s="1"/>
  <c r="X68" i="13"/>
  <c r="W68" i="13" s="1"/>
  <c r="C68" i="13" s="1"/>
  <c r="C67" i="13" s="1"/>
  <c r="X67" i="13"/>
  <c r="W67" i="13"/>
  <c r="X66" i="13"/>
  <c r="W66" i="13" s="1"/>
  <c r="C66" i="13" s="1"/>
  <c r="X65" i="13"/>
  <c r="W65" i="13"/>
  <c r="C65" i="13" s="1"/>
  <c r="X64" i="13"/>
  <c r="W64" i="13" s="1"/>
  <c r="C64" i="13" s="1"/>
  <c r="X63" i="13"/>
  <c r="W63" i="13"/>
  <c r="C63" i="13" s="1"/>
  <c r="C62" i="13" s="1"/>
  <c r="X62" i="13"/>
  <c r="W62" i="13" s="1"/>
  <c r="E62" i="13"/>
  <c r="X61" i="13"/>
  <c r="W61" i="13" s="1"/>
  <c r="C61" i="13" s="1"/>
  <c r="X60" i="13"/>
  <c r="W60" i="13"/>
  <c r="C60" i="13" s="1"/>
  <c r="X59" i="13"/>
  <c r="W59" i="13" s="1"/>
  <c r="C59" i="13" s="1"/>
  <c r="X58" i="13"/>
  <c r="W58" i="13"/>
  <c r="C58" i="13" s="1"/>
  <c r="C57" i="13" s="1"/>
  <c r="X57" i="13"/>
  <c r="W57" i="13" s="1"/>
  <c r="X56" i="13"/>
  <c r="W56" i="13"/>
  <c r="C56" i="13" s="1"/>
  <c r="X55" i="13"/>
  <c r="W55" i="13" s="1"/>
  <c r="C55" i="13" s="1"/>
  <c r="X54" i="13"/>
  <c r="W54" i="13"/>
  <c r="C54" i="13" s="1"/>
  <c r="X53" i="13"/>
  <c r="W53" i="13" s="1"/>
  <c r="C53" i="13" s="1"/>
  <c r="X52" i="13"/>
  <c r="W52" i="13"/>
  <c r="X51" i="13"/>
  <c r="W51" i="13" s="1"/>
  <c r="C51" i="13" s="1"/>
  <c r="X50" i="13"/>
  <c r="W50" i="13"/>
  <c r="C50" i="13" s="1"/>
  <c r="X49" i="13"/>
  <c r="W49" i="13" s="1"/>
  <c r="C49" i="13" s="1"/>
  <c r="X48" i="13"/>
  <c r="W48" i="13"/>
  <c r="C48" i="13" s="1"/>
  <c r="X47" i="13"/>
  <c r="W47" i="13" s="1"/>
  <c r="X46" i="13"/>
  <c r="W46" i="13"/>
  <c r="C46" i="13" s="1"/>
  <c r="X45" i="13"/>
  <c r="W45" i="13" s="1"/>
  <c r="C45" i="13" s="1"/>
  <c r="X44" i="13"/>
  <c r="W44" i="13"/>
  <c r="C44" i="13" s="1"/>
  <c r="X43" i="13"/>
  <c r="W43" i="13" s="1"/>
  <c r="C43" i="13" s="1"/>
  <c r="X42" i="13"/>
  <c r="W42" i="13"/>
  <c r="C42" i="13" s="1"/>
  <c r="X41" i="13"/>
  <c r="W41" i="13" s="1"/>
  <c r="C41" i="13" s="1"/>
  <c r="C40" i="13"/>
  <c r="C39" i="13"/>
  <c r="C35" i="13" s="1"/>
  <c r="C38" i="13"/>
  <c r="C37" i="13"/>
  <c r="C36" i="13"/>
  <c r="AS35" i="13"/>
  <c r="AR35" i="13"/>
  <c r="AQ35" i="13"/>
  <c r="AP35" i="13"/>
  <c r="AO35" i="13"/>
  <c r="AN35" i="13"/>
  <c r="AM35" i="13"/>
  <c r="AL35" i="13"/>
  <c r="W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E35" i="13"/>
  <c r="D35" i="13"/>
  <c r="C34" i="13"/>
  <c r="C30" i="13" s="1"/>
  <c r="C33" i="13"/>
  <c r="C32" i="13"/>
  <c r="C31" i="13"/>
  <c r="AS30" i="13"/>
  <c r="AR30" i="13"/>
  <c r="AQ30" i="13"/>
  <c r="AP30" i="13"/>
  <c r="AO30" i="13"/>
  <c r="AN30" i="13"/>
  <c r="AM30" i="13"/>
  <c r="AL30" i="13"/>
  <c r="W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E30" i="13"/>
  <c r="D30" i="13"/>
  <c r="C29" i="13"/>
  <c r="C25" i="13" s="1"/>
  <c r="C28" i="13"/>
  <c r="C27" i="13"/>
  <c r="C26" i="13"/>
  <c r="AS25" i="13"/>
  <c r="AR25" i="13"/>
  <c r="AQ25" i="13"/>
  <c r="AP25" i="13"/>
  <c r="AO25" i="13"/>
  <c r="AN25" i="13"/>
  <c r="AM25" i="13"/>
  <c r="AL25" i="13"/>
  <c r="W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E25" i="13"/>
  <c r="D25" i="13"/>
  <c r="C24" i="13"/>
  <c r="C23" i="13"/>
  <c r="C22" i="13"/>
  <c r="C20" i="13" s="1"/>
  <c r="C21" i="13"/>
  <c r="AS20" i="13"/>
  <c r="AR20" i="13"/>
  <c r="AQ20" i="13"/>
  <c r="AP20" i="13"/>
  <c r="AO20" i="13"/>
  <c r="AN20" i="13"/>
  <c r="AM20" i="13"/>
  <c r="AL20" i="13"/>
  <c r="W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E20" i="13"/>
  <c r="D20" i="13"/>
  <c r="C19" i="13"/>
  <c r="C15" i="13" s="1"/>
  <c r="C18" i="13"/>
  <c r="C17" i="13"/>
  <c r="C16" i="13"/>
  <c r="AS15" i="13"/>
  <c r="AR15" i="13"/>
  <c r="AQ15" i="13"/>
  <c r="AP15" i="13"/>
  <c r="AO15" i="13"/>
  <c r="AN15" i="13"/>
  <c r="AM15" i="13"/>
  <c r="AL15" i="13"/>
  <c r="W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E15" i="13"/>
  <c r="D15" i="13"/>
  <c r="C14" i="13"/>
  <c r="C13" i="13"/>
  <c r="C12" i="13"/>
  <c r="C10" i="13" s="1"/>
  <c r="C11" i="13"/>
  <c r="AS10" i="13"/>
  <c r="AR10" i="13"/>
  <c r="AQ10" i="13"/>
  <c r="AP10" i="13"/>
  <c r="AO10" i="13"/>
  <c r="AN10" i="13"/>
  <c r="AM10" i="13"/>
  <c r="AL10" i="13"/>
  <c r="W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E10" i="13"/>
  <c r="D10" i="13"/>
  <c r="C9" i="13"/>
  <c r="C8" i="13"/>
  <c r="C7" i="13"/>
  <c r="C5" i="13" s="1"/>
  <c r="C6" i="13"/>
  <c r="AS5" i="13"/>
  <c r="AR5" i="13"/>
  <c r="AQ5" i="13"/>
  <c r="AP5" i="13"/>
  <c r="AO5" i="13"/>
  <c r="AN5" i="13"/>
  <c r="AM5" i="13"/>
  <c r="AL5" i="13"/>
  <c r="W5" i="13"/>
  <c r="R5" i="13"/>
  <c r="Q5" i="13"/>
  <c r="P5" i="13"/>
  <c r="O5" i="13"/>
  <c r="N5" i="13"/>
  <c r="M5" i="13"/>
  <c r="L5" i="13"/>
  <c r="K5" i="13"/>
  <c r="J5" i="13"/>
  <c r="I5" i="13"/>
  <c r="H5" i="13"/>
  <c r="G5" i="13"/>
  <c r="E5" i="13"/>
  <c r="D5" i="13"/>
  <c r="C47" i="13" l="1"/>
  <c r="C52" i="13"/>
  <c r="C87" i="13"/>
  <c r="M59" i="12" l="1"/>
  <c r="L59" i="12"/>
  <c r="K59" i="12"/>
  <c r="G59" i="12"/>
  <c r="F59" i="12"/>
  <c r="E59" i="12"/>
  <c r="J58" i="12"/>
  <c r="D58" i="12"/>
  <c r="J57" i="12"/>
  <c r="D57" i="12"/>
  <c r="J56" i="12"/>
  <c r="D56" i="12"/>
  <c r="J55" i="12"/>
  <c r="D55" i="12"/>
  <c r="J54" i="12"/>
  <c r="D54" i="12"/>
  <c r="J53" i="12"/>
  <c r="D53" i="12"/>
  <c r="J52" i="12"/>
  <c r="D52" i="12"/>
  <c r="J51" i="12"/>
  <c r="D51" i="12"/>
  <c r="J50" i="12"/>
  <c r="D50" i="12"/>
  <c r="J49" i="12"/>
  <c r="D49" i="12"/>
  <c r="J48" i="12"/>
  <c r="D48" i="12"/>
  <c r="J47" i="12"/>
  <c r="D47" i="12"/>
  <c r="J46" i="12"/>
  <c r="D46" i="12"/>
  <c r="J45" i="12"/>
  <c r="D45" i="12"/>
  <c r="J44" i="12"/>
  <c r="D44" i="12"/>
  <c r="J43" i="12"/>
  <c r="D43" i="12"/>
  <c r="J42" i="12"/>
  <c r="D42" i="12"/>
  <c r="J41" i="12"/>
  <c r="D41" i="12"/>
  <c r="J40" i="12"/>
  <c r="D40" i="12"/>
  <c r="J39" i="12"/>
  <c r="D39" i="12"/>
  <c r="J38" i="12"/>
  <c r="D38" i="12"/>
  <c r="J37" i="12"/>
  <c r="D37" i="12"/>
  <c r="P36" i="12"/>
  <c r="J36" i="12"/>
  <c r="D36" i="12"/>
  <c r="P35" i="12"/>
  <c r="J35" i="12"/>
  <c r="D35" i="12"/>
  <c r="P34" i="12"/>
  <c r="J34" i="12"/>
  <c r="D34" i="12"/>
  <c r="P33" i="12"/>
  <c r="J33" i="12"/>
  <c r="D33" i="12"/>
  <c r="P32" i="12"/>
  <c r="J32" i="12"/>
  <c r="D32" i="12"/>
  <c r="P31" i="12"/>
  <c r="J31" i="12"/>
  <c r="D31" i="12"/>
  <c r="P30" i="12"/>
  <c r="J30" i="12"/>
  <c r="D30" i="12"/>
  <c r="P29" i="12"/>
  <c r="J29" i="12"/>
  <c r="D29" i="12"/>
  <c r="P28" i="12"/>
  <c r="J28" i="12"/>
  <c r="D28" i="12"/>
  <c r="P27" i="12"/>
  <c r="J27" i="12"/>
  <c r="D27" i="12"/>
  <c r="P26" i="12"/>
  <c r="J26" i="12"/>
  <c r="D26" i="12"/>
  <c r="P25" i="12"/>
  <c r="J25" i="12"/>
  <c r="D25" i="12"/>
  <c r="P24" i="12"/>
  <c r="J24" i="12"/>
  <c r="D24" i="12"/>
  <c r="P23" i="12"/>
  <c r="J23" i="12"/>
  <c r="D23" i="12"/>
  <c r="P22" i="12"/>
  <c r="J22" i="12"/>
  <c r="J20" i="12" s="1"/>
  <c r="D22" i="12"/>
  <c r="P21" i="12"/>
  <c r="J21" i="12"/>
  <c r="D21" i="12"/>
  <c r="P20" i="12"/>
  <c r="M20" i="12"/>
  <c r="L20" i="12"/>
  <c r="K20" i="12"/>
  <c r="D20" i="12"/>
  <c r="P19" i="12"/>
  <c r="J19" i="12"/>
  <c r="D19" i="12"/>
  <c r="P18" i="12"/>
  <c r="J18" i="12"/>
  <c r="D18" i="12"/>
  <c r="P17" i="12"/>
  <c r="J17" i="12"/>
  <c r="D17" i="12"/>
  <c r="P16" i="12"/>
  <c r="J16" i="12"/>
  <c r="D16" i="12"/>
  <c r="P15" i="12"/>
  <c r="J15" i="12"/>
  <c r="D15" i="12"/>
  <c r="P14" i="12"/>
  <c r="J14" i="12"/>
  <c r="D14" i="12"/>
  <c r="P13" i="12"/>
  <c r="J13" i="12"/>
  <c r="D13" i="12"/>
  <c r="P12" i="12"/>
  <c r="J12" i="12"/>
  <c r="D12" i="12"/>
  <c r="P11" i="12"/>
  <c r="J11" i="12"/>
  <c r="D11" i="12"/>
  <c r="P10" i="12"/>
  <c r="J10" i="12"/>
  <c r="D10" i="12"/>
  <c r="P9" i="12"/>
  <c r="J9" i="12"/>
  <c r="D9" i="12"/>
  <c r="P8" i="12"/>
  <c r="J8" i="12"/>
  <c r="D8" i="12"/>
  <c r="P7" i="12"/>
  <c r="J7" i="12"/>
  <c r="J59" i="12" s="1"/>
  <c r="D7" i="12"/>
  <c r="P6" i="12"/>
  <c r="J6" i="12"/>
  <c r="D6" i="12"/>
  <c r="D59" i="12" s="1"/>
  <c r="P48" i="11" s="1"/>
  <c r="S59" i="11"/>
  <c r="R59" i="11"/>
  <c r="Q59" i="11"/>
  <c r="M59" i="11"/>
  <c r="L59" i="11"/>
  <c r="K59" i="11"/>
  <c r="G59" i="11"/>
  <c r="F59" i="11"/>
  <c r="E59" i="11"/>
  <c r="Q16" i="10" s="1"/>
  <c r="P58" i="11"/>
  <c r="J58" i="11"/>
  <c r="D58" i="11"/>
  <c r="P57" i="11"/>
  <c r="J57" i="11"/>
  <c r="D57" i="11"/>
  <c r="P56" i="11"/>
  <c r="J56" i="11"/>
  <c r="D56" i="11"/>
  <c r="P55" i="11"/>
  <c r="J55" i="11"/>
  <c r="D55" i="11"/>
  <c r="P54" i="11"/>
  <c r="J54" i="11"/>
  <c r="D54" i="11"/>
  <c r="P53" i="11"/>
  <c r="J53" i="11"/>
  <c r="D53" i="11"/>
  <c r="P52" i="11"/>
  <c r="J52" i="11"/>
  <c r="D52" i="11"/>
  <c r="P51" i="11"/>
  <c r="J51" i="11"/>
  <c r="D51" i="11"/>
  <c r="P50" i="11"/>
  <c r="J50" i="11"/>
  <c r="D50" i="11"/>
  <c r="P49" i="11"/>
  <c r="J49" i="11"/>
  <c r="D49" i="11"/>
  <c r="S48" i="11"/>
  <c r="R48" i="11"/>
  <c r="Q48" i="11"/>
  <c r="J48" i="11"/>
  <c r="D48" i="11"/>
  <c r="P47" i="11"/>
  <c r="J47" i="11"/>
  <c r="D47" i="11"/>
  <c r="P46" i="11"/>
  <c r="J46" i="11"/>
  <c r="D46" i="11"/>
  <c r="P45" i="11"/>
  <c r="J45" i="11"/>
  <c r="D45" i="11"/>
  <c r="P44" i="11"/>
  <c r="J44" i="11"/>
  <c r="D44" i="11"/>
  <c r="P43" i="11"/>
  <c r="J43" i="11"/>
  <c r="D43" i="11"/>
  <c r="P42" i="11"/>
  <c r="J42" i="11"/>
  <c r="D42" i="11"/>
  <c r="P41" i="11"/>
  <c r="J41" i="11"/>
  <c r="D41" i="11"/>
  <c r="P40" i="11"/>
  <c r="J40" i="11"/>
  <c r="D40" i="11"/>
  <c r="P39" i="11"/>
  <c r="J39" i="11"/>
  <c r="D39" i="11"/>
  <c r="P38" i="11"/>
  <c r="J38" i="11"/>
  <c r="D38" i="11"/>
  <c r="P37" i="11"/>
  <c r="J37" i="11"/>
  <c r="D37" i="11"/>
  <c r="P36" i="11"/>
  <c r="J36" i="11"/>
  <c r="D36" i="11"/>
  <c r="P35" i="11"/>
  <c r="J35" i="11"/>
  <c r="D35" i="11"/>
  <c r="P34" i="11"/>
  <c r="J34" i="11"/>
  <c r="D34" i="11"/>
  <c r="P33" i="11"/>
  <c r="J33" i="11"/>
  <c r="D33" i="11"/>
  <c r="P32" i="11"/>
  <c r="J32" i="11"/>
  <c r="D32" i="11"/>
  <c r="P31" i="11"/>
  <c r="J31" i="11"/>
  <c r="D31" i="11"/>
  <c r="P30" i="11"/>
  <c r="J30" i="11"/>
  <c r="D30" i="11"/>
  <c r="P29" i="11"/>
  <c r="J29" i="11"/>
  <c r="D29" i="11"/>
  <c r="P28" i="11"/>
  <c r="J28" i="11"/>
  <c r="D28" i="11"/>
  <c r="P27" i="11"/>
  <c r="J27" i="11"/>
  <c r="D27" i="11"/>
  <c r="P26" i="11"/>
  <c r="J26" i="11"/>
  <c r="D26" i="11"/>
  <c r="P25" i="11"/>
  <c r="J25" i="11"/>
  <c r="D25" i="11"/>
  <c r="P24" i="11"/>
  <c r="J24" i="11"/>
  <c r="D24" i="11"/>
  <c r="P23" i="11"/>
  <c r="J23" i="11"/>
  <c r="D23" i="11"/>
  <c r="P22" i="11"/>
  <c r="J22" i="11"/>
  <c r="D22" i="11"/>
  <c r="P21" i="11"/>
  <c r="J21" i="11"/>
  <c r="D21" i="11"/>
  <c r="P20" i="11"/>
  <c r="J20" i="11"/>
  <c r="D20" i="11"/>
  <c r="P19" i="11"/>
  <c r="J19" i="11"/>
  <c r="D19" i="11"/>
  <c r="P18" i="11"/>
  <c r="J18" i="11"/>
  <c r="D18" i="11"/>
  <c r="P17" i="11"/>
  <c r="J17" i="11"/>
  <c r="D17" i="11"/>
  <c r="P16" i="11"/>
  <c r="J16" i="11"/>
  <c r="D16" i="11"/>
  <c r="P15" i="11"/>
  <c r="J15" i="11"/>
  <c r="D15" i="11"/>
  <c r="P14" i="11"/>
  <c r="J14" i="11"/>
  <c r="D14" i="11"/>
  <c r="P13" i="11"/>
  <c r="J13" i="11"/>
  <c r="D13" i="11"/>
  <c r="P12" i="11"/>
  <c r="J12" i="11"/>
  <c r="D12" i="11"/>
  <c r="P11" i="11"/>
  <c r="J11" i="11"/>
  <c r="D11" i="11"/>
  <c r="P10" i="11"/>
  <c r="J10" i="11"/>
  <c r="D10" i="11"/>
  <c r="P9" i="11"/>
  <c r="J9" i="11"/>
  <c r="D9" i="11"/>
  <c r="P8" i="11"/>
  <c r="J8" i="11"/>
  <c r="D8" i="11"/>
  <c r="P7" i="11"/>
  <c r="J7" i="11"/>
  <c r="D7" i="11"/>
  <c r="P6" i="11"/>
  <c r="P59" i="11" s="1"/>
  <c r="J6" i="11"/>
  <c r="J59" i="11" s="1"/>
  <c r="D6" i="11"/>
  <c r="D59" i="11" s="1"/>
  <c r="P16" i="10" s="1"/>
  <c r="P58" i="10"/>
  <c r="J58" i="10"/>
  <c r="D58" i="10"/>
  <c r="P57" i="10"/>
  <c r="J57" i="10"/>
  <c r="D57" i="10"/>
  <c r="P56" i="10"/>
  <c r="J56" i="10"/>
  <c r="D56" i="10"/>
  <c r="P55" i="10"/>
  <c r="J55" i="10"/>
  <c r="D55" i="10"/>
  <c r="P54" i="10"/>
  <c r="J54" i="10"/>
  <c r="D54" i="10"/>
  <c r="P53" i="10"/>
  <c r="J53" i="10"/>
  <c r="D53" i="10"/>
  <c r="P52" i="10"/>
  <c r="J52" i="10"/>
  <c r="D52" i="10"/>
  <c r="P51" i="10"/>
  <c r="J51" i="10"/>
  <c r="D51" i="10"/>
  <c r="P50" i="10"/>
  <c r="J50" i="10"/>
  <c r="D50" i="10"/>
  <c r="P49" i="10"/>
  <c r="J49" i="10"/>
  <c r="D49" i="10"/>
  <c r="P48" i="10"/>
  <c r="J48" i="10"/>
  <c r="D48" i="10"/>
  <c r="P47" i="10"/>
  <c r="J47" i="10"/>
  <c r="D47" i="10"/>
  <c r="P46" i="10"/>
  <c r="J46" i="10"/>
  <c r="D46" i="10"/>
  <c r="P45" i="10"/>
  <c r="J45" i="10"/>
  <c r="D45" i="10"/>
  <c r="P44" i="10"/>
  <c r="J44" i="10"/>
  <c r="D44" i="10"/>
  <c r="P43" i="10"/>
  <c r="J43" i="10"/>
  <c r="D43" i="10"/>
  <c r="P42" i="10"/>
  <c r="J42" i="10"/>
  <c r="D42" i="10"/>
  <c r="P41" i="10"/>
  <c r="J41" i="10"/>
  <c r="D41" i="10"/>
  <c r="P40" i="10"/>
  <c r="J40" i="10"/>
  <c r="D40" i="10"/>
  <c r="P39" i="10"/>
  <c r="J39" i="10"/>
  <c r="D39" i="10"/>
  <c r="P38" i="10"/>
  <c r="J38" i="10"/>
  <c r="D38" i="10"/>
  <c r="P37" i="10"/>
  <c r="J37" i="10"/>
  <c r="D37" i="10"/>
  <c r="P36" i="10"/>
  <c r="J36" i="10"/>
  <c r="D36" i="10"/>
  <c r="P35" i="10"/>
  <c r="J35" i="10"/>
  <c r="D35" i="10"/>
  <c r="P34" i="10"/>
  <c r="J34" i="10"/>
  <c r="D34" i="10"/>
  <c r="P33" i="10"/>
  <c r="J33" i="10"/>
  <c r="D33" i="10"/>
  <c r="P32" i="10"/>
  <c r="J32" i="10"/>
  <c r="D32" i="10"/>
  <c r="P31" i="10"/>
  <c r="J31" i="10"/>
  <c r="D31" i="10"/>
  <c r="P30" i="10"/>
  <c r="J30" i="10"/>
  <c r="D30" i="10"/>
  <c r="P29" i="10"/>
  <c r="J29" i="10"/>
  <c r="D29" i="10"/>
  <c r="P28" i="10"/>
  <c r="J28" i="10"/>
  <c r="D28" i="10"/>
  <c r="P27" i="10"/>
  <c r="J27" i="10"/>
  <c r="D27" i="10"/>
  <c r="P26" i="10"/>
  <c r="J26" i="10"/>
  <c r="D26" i="10"/>
  <c r="P25" i="10"/>
  <c r="J25" i="10"/>
  <c r="D25" i="10"/>
  <c r="P24" i="10"/>
  <c r="J24" i="10"/>
  <c r="D24" i="10"/>
  <c r="P23" i="10"/>
  <c r="J23" i="10"/>
  <c r="D23" i="10"/>
  <c r="P22" i="10"/>
  <c r="J22" i="10"/>
  <c r="D22" i="10"/>
  <c r="P21" i="10"/>
  <c r="J21" i="10"/>
  <c r="D21" i="10"/>
  <c r="P20" i="10"/>
  <c r="J20" i="10"/>
  <c r="D20" i="10"/>
  <c r="P19" i="10"/>
  <c r="J19" i="10"/>
  <c r="D19" i="10"/>
  <c r="P18" i="10"/>
  <c r="J18" i="10"/>
  <c r="D18" i="10"/>
  <c r="P17" i="10"/>
  <c r="J17" i="10"/>
  <c r="D17" i="10"/>
  <c r="S16" i="10"/>
  <c r="R16" i="10"/>
  <c r="R37" i="12" s="1"/>
  <c r="J16" i="10"/>
  <c r="D16" i="10"/>
  <c r="P15" i="10"/>
  <c r="J15" i="10"/>
  <c r="D15" i="10"/>
  <c r="P14" i="10"/>
  <c r="J14" i="10"/>
  <c r="D14" i="10"/>
  <c r="P13" i="10"/>
  <c r="J13" i="10"/>
  <c r="D13" i="10"/>
  <c r="P12" i="10"/>
  <c r="J12" i="10"/>
  <c r="D12" i="10"/>
  <c r="P11" i="10"/>
  <c r="J11" i="10"/>
  <c r="D11" i="10"/>
  <c r="P10" i="10"/>
  <c r="J10" i="10"/>
  <c r="D10" i="10"/>
  <c r="P9" i="10"/>
  <c r="J9" i="10"/>
  <c r="D9" i="10"/>
  <c r="P8" i="10"/>
  <c r="J8" i="10"/>
  <c r="D8" i="10"/>
  <c r="P7" i="10"/>
  <c r="J7" i="10"/>
  <c r="D7" i="10"/>
  <c r="D6" i="10" s="1"/>
  <c r="P37" i="12" s="1"/>
  <c r="P6" i="10"/>
  <c r="J6" i="10"/>
  <c r="G6" i="10"/>
  <c r="S37" i="12" s="1"/>
  <c r="F6" i="10"/>
  <c r="E6" i="10"/>
  <c r="Q37" i="12" s="1"/>
  <c r="H158" i="9" l="1"/>
  <c r="G158" i="9"/>
  <c r="F158" i="9"/>
  <c r="E158" i="9"/>
  <c r="H153" i="9"/>
  <c r="G153" i="9"/>
  <c r="F153" i="9"/>
  <c r="E153" i="9"/>
  <c r="H148" i="9"/>
  <c r="G148" i="9"/>
  <c r="F148" i="9"/>
  <c r="E148" i="9"/>
  <c r="H143" i="9"/>
  <c r="G143" i="9"/>
  <c r="F143" i="9"/>
  <c r="E143" i="9"/>
  <c r="H138" i="9"/>
  <c r="G138" i="9"/>
  <c r="F138" i="9"/>
  <c r="E138" i="9"/>
  <c r="H133" i="9"/>
  <c r="G133" i="9"/>
  <c r="F133" i="9"/>
  <c r="E133" i="9"/>
  <c r="H128" i="9"/>
  <c r="G128" i="9"/>
  <c r="F128" i="9"/>
  <c r="E128" i="9"/>
  <c r="H123" i="9"/>
  <c r="G123" i="9"/>
  <c r="F123" i="9"/>
  <c r="E123" i="9"/>
  <c r="G115" i="9"/>
  <c r="G114" i="9"/>
  <c r="G113" i="9"/>
  <c r="G112" i="9"/>
  <c r="G111" i="9" s="1"/>
  <c r="H111" i="9"/>
  <c r="F111" i="9"/>
  <c r="E111" i="9"/>
  <c r="H106" i="9"/>
  <c r="G106" i="9"/>
  <c r="F106" i="9"/>
  <c r="E106" i="9"/>
  <c r="G105" i="9"/>
  <c r="G104" i="9"/>
  <c r="G103" i="9"/>
  <c r="G102" i="9"/>
  <c r="G101" i="9" s="1"/>
  <c r="H101" i="9"/>
  <c r="F101" i="9"/>
  <c r="E101" i="9"/>
  <c r="G100" i="9"/>
  <c r="G99" i="9"/>
  <c r="G98" i="9"/>
  <c r="G97" i="9"/>
  <c r="G96" i="9" s="1"/>
  <c r="H96" i="9"/>
  <c r="F96" i="9"/>
  <c r="E96" i="9"/>
  <c r="G95" i="9"/>
  <c r="G94" i="9"/>
  <c r="G93" i="9"/>
  <c r="G92" i="9"/>
  <c r="G91" i="9" s="1"/>
  <c r="H91" i="9"/>
  <c r="F91" i="9"/>
  <c r="E91" i="9"/>
  <c r="G90" i="9"/>
  <c r="G89" i="9"/>
  <c r="G88" i="9"/>
  <c r="G87" i="9"/>
  <c r="G86" i="9" s="1"/>
  <c r="H86" i="9"/>
  <c r="F86" i="9"/>
  <c r="E86" i="9"/>
  <c r="G85" i="9"/>
  <c r="G84" i="9"/>
  <c r="G83" i="9"/>
  <c r="G82" i="9"/>
  <c r="G81" i="9" s="1"/>
  <c r="H81" i="9"/>
  <c r="F81" i="9"/>
  <c r="E81" i="9"/>
  <c r="G80" i="9"/>
  <c r="G79" i="9"/>
  <c r="G78" i="9"/>
  <c r="G77" i="9"/>
  <c r="G76" i="9" s="1"/>
  <c r="H76" i="9"/>
  <c r="F76" i="9"/>
  <c r="E76" i="9"/>
  <c r="G75" i="9"/>
  <c r="G74" i="9"/>
  <c r="G73" i="9"/>
  <c r="G72" i="9"/>
  <c r="G71" i="9" s="1"/>
  <c r="H71" i="9"/>
  <c r="F71" i="9"/>
  <c r="E71" i="9"/>
  <c r="G70" i="9"/>
  <c r="G69" i="9"/>
  <c r="G68" i="9"/>
  <c r="G67" i="9"/>
  <c r="G66" i="9" s="1"/>
  <c r="H66" i="9"/>
  <c r="F66" i="9"/>
  <c r="E66" i="9"/>
  <c r="G65" i="9"/>
  <c r="G64" i="9"/>
  <c r="G63" i="9"/>
  <c r="G62" i="9"/>
  <c r="G61" i="9" s="1"/>
  <c r="H61" i="9"/>
  <c r="F61" i="9"/>
  <c r="E61" i="9"/>
  <c r="H56" i="9"/>
  <c r="G56" i="9"/>
  <c r="F56" i="9"/>
  <c r="E56" i="9"/>
  <c r="H51" i="9"/>
  <c r="G51" i="9"/>
  <c r="F51" i="9"/>
  <c r="E51" i="9"/>
  <c r="H46" i="9"/>
  <c r="G46" i="9"/>
  <c r="F46" i="9"/>
  <c r="E46" i="9"/>
  <c r="H41" i="9"/>
  <c r="G41" i="9"/>
  <c r="F41" i="9"/>
  <c r="E41" i="9"/>
  <c r="H36" i="9"/>
  <c r="G36" i="9"/>
  <c r="F36" i="9"/>
  <c r="E36" i="9"/>
  <c r="H31" i="9"/>
  <c r="G31" i="9"/>
  <c r="F31" i="9"/>
  <c r="E31" i="9"/>
  <c r="H26" i="9"/>
  <c r="G26" i="9"/>
  <c r="F26" i="9"/>
  <c r="E26" i="9"/>
  <c r="H21" i="9"/>
  <c r="G21" i="9"/>
  <c r="F21" i="9"/>
  <c r="E21" i="9"/>
  <c r="H16" i="9"/>
  <c r="G16" i="9"/>
  <c r="F16" i="9"/>
  <c r="E16" i="9"/>
  <c r="H11" i="9"/>
  <c r="G11" i="9"/>
  <c r="F11" i="9"/>
  <c r="E11" i="9"/>
  <c r="H6" i="9"/>
  <c r="G6" i="9"/>
  <c r="F6" i="9"/>
  <c r="E6" i="9"/>
  <c r="B3" i="11" l="1"/>
  <c r="B3" i="12"/>
</calcChain>
</file>

<file path=xl/sharedStrings.xml><?xml version="1.0" encoding="utf-8"?>
<sst xmlns="http://schemas.openxmlformats.org/spreadsheetml/2006/main" count="2223" uniqueCount="908">
  <si>
    <t>男</t>
  </si>
  <si>
    <t>女</t>
  </si>
  <si>
    <t>100歳以上</t>
  </si>
  <si>
    <t>不詳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</si>
  <si>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</si>
  <si>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</si>
  <si>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</si>
  <si>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</si>
  <si>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</si>
  <si>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</si>
  <si>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</si>
  <si>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</si>
  <si>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</si>
  <si>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</si>
  <si>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</si>
  <si>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</si>
  <si>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</si>
  <si>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</si>
  <si>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</si>
  <si>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</si>
  <si>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</si>
  <si>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</si>
  <si>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</si>
  <si>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</si>
  <si>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75歳以上</t>
  </si>
  <si>
    <t>85歳以上</t>
  </si>
  <si>
    <t>B-2．年齢別・男女別人口</t>
    <rPh sb="4" eb="6">
      <t>ネンレイ</t>
    </rPh>
    <rPh sb="6" eb="7">
      <t>ベツ</t>
    </rPh>
    <rPh sb="8" eb="10">
      <t>ダンジョ</t>
    </rPh>
    <rPh sb="10" eb="11">
      <t>ベツ</t>
    </rPh>
    <rPh sb="11" eb="13">
      <t>ジンコウ</t>
    </rPh>
    <phoneticPr fontId="5"/>
  </si>
  <si>
    <t>総数</t>
    <rPh sb="0" eb="2">
      <t>ソウスウ</t>
    </rPh>
    <phoneticPr fontId="4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</si>
  <si>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4"/>
  </si>
  <si>
    <t xml:space="preserve"> 年齢別割合(%)</t>
  </si>
  <si>
    <t xml:space="preserve"> 5歳ごと・男女別人口</t>
    <rPh sb="2" eb="3">
      <t>サイ</t>
    </rPh>
    <rPh sb="6" eb="8">
      <t>ダンジョ</t>
    </rPh>
    <rPh sb="8" eb="9">
      <t>ベツ</t>
    </rPh>
    <rPh sb="9" eb="11">
      <t>ジンコウ</t>
    </rPh>
    <phoneticPr fontId="4"/>
  </si>
  <si>
    <t xml:space="preserve"> 平均年齢</t>
  </si>
  <si>
    <t xml:space="preserve"> 年齢中位数</t>
  </si>
  <si>
    <t>15歳未満</t>
    <phoneticPr fontId="3"/>
  </si>
  <si>
    <t>年齢</t>
    <phoneticPr fontId="3"/>
  </si>
  <si>
    <t>総数</t>
    <phoneticPr fontId="3"/>
  </si>
  <si>
    <t>15～64歳</t>
    <phoneticPr fontId="3"/>
  </si>
  <si>
    <t>65歳以上</t>
    <phoneticPr fontId="3"/>
  </si>
  <si>
    <t>15歳未満</t>
    <phoneticPr fontId="3"/>
  </si>
  <si>
    <t>15～64歳</t>
    <phoneticPr fontId="3"/>
  </si>
  <si>
    <t>65歳以上</t>
    <phoneticPr fontId="3"/>
  </si>
  <si>
    <t xml:space="preserve"> 年齢別人口</t>
    <rPh sb="4" eb="6">
      <t>ジンコウ</t>
    </rPh>
    <phoneticPr fontId="4"/>
  </si>
  <si>
    <t>男（人）</t>
    <rPh sb="2" eb="3">
      <t>ニン</t>
    </rPh>
    <phoneticPr fontId="4"/>
  </si>
  <si>
    <t>女（人）</t>
    <rPh sb="2" eb="3">
      <t>ニン</t>
    </rPh>
    <phoneticPr fontId="4"/>
  </si>
  <si>
    <t>資料：総務省統計局　「国勢調査」</t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</si>
  <si>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phoneticPr fontId="4"/>
  </si>
  <si>
    <t>B-1．国勢調査人口の推移</t>
  </si>
  <si>
    <t>調査年</t>
    <rPh sb="0" eb="2">
      <t>チョウサ</t>
    </rPh>
    <rPh sb="2" eb="3">
      <t>ネン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</si>
  <si>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</si>
  <si>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</si>
  <si>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</si>
  <si>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増加数</t>
    <rPh sb="0" eb="2">
      <t>ゾウカ</t>
    </rPh>
    <rPh sb="2" eb="3">
      <t>スウ</t>
    </rPh>
    <phoneticPr fontId="12"/>
  </si>
  <si>
    <t>増加率</t>
    <rPh sb="0" eb="2">
      <t>ゾウカ</t>
    </rPh>
    <rPh sb="2" eb="3">
      <t>リツ</t>
    </rPh>
    <phoneticPr fontId="12"/>
  </si>
  <si>
    <t>指数</t>
    <rPh sb="0" eb="2">
      <t>シスウ</t>
    </rPh>
    <phoneticPr fontId="12"/>
  </si>
  <si>
    <t>（人）</t>
    <rPh sb="1" eb="2">
      <t>ヒト</t>
    </rPh>
    <phoneticPr fontId="12"/>
  </si>
  <si>
    <t>（％）</t>
    <phoneticPr fontId="12"/>
  </si>
  <si>
    <t>大正 9年</t>
    <rPh sb="0" eb="2">
      <t>タイショウ</t>
    </rPh>
    <rPh sb="4" eb="5">
      <t>ネン</t>
    </rPh>
    <phoneticPr fontId="5"/>
  </si>
  <si>
    <t>-</t>
    <phoneticPr fontId="4"/>
  </si>
  <si>
    <t>-</t>
    <phoneticPr fontId="5"/>
  </si>
  <si>
    <t>三国町</t>
    <rPh sb="0" eb="3">
      <t>ミクニチョウ</t>
    </rPh>
    <phoneticPr fontId="4"/>
  </si>
  <si>
    <t>三国町</t>
    <rPh sb="0" eb="3">
      <t>ミクニチョウ</t>
    </rPh>
    <phoneticPr fontId="5"/>
  </si>
  <si>
    <t>丸岡町</t>
    <rPh sb="0" eb="3">
      <t>マルオカチョウ</t>
    </rPh>
    <phoneticPr fontId="4"/>
  </si>
  <si>
    <t>丸岡町</t>
    <rPh sb="0" eb="3">
      <t>マルオカチョウ</t>
    </rPh>
    <phoneticPr fontId="5"/>
  </si>
  <si>
    <t>春江町</t>
    <rPh sb="0" eb="3">
      <t>ハルエチョウ</t>
    </rPh>
    <phoneticPr fontId="4"/>
  </si>
  <si>
    <t>春江町</t>
    <rPh sb="0" eb="3">
      <t>ハルエチョウ</t>
    </rPh>
    <phoneticPr fontId="5"/>
  </si>
  <si>
    <t>坂井町</t>
    <rPh sb="0" eb="2">
      <t>サカイ</t>
    </rPh>
    <rPh sb="2" eb="3">
      <t>チョウ</t>
    </rPh>
    <phoneticPr fontId="4"/>
  </si>
  <si>
    <t>坂井町</t>
    <rPh sb="0" eb="2">
      <t>サカイ</t>
    </rPh>
    <rPh sb="2" eb="3">
      <t>チョウ</t>
    </rPh>
    <phoneticPr fontId="5"/>
  </si>
  <si>
    <t>大正14年</t>
    <rPh sb="0" eb="2">
      <t>タイショウ</t>
    </rPh>
    <rPh sb="4" eb="5">
      <t>ネン</t>
    </rPh>
    <phoneticPr fontId="5"/>
  </si>
  <si>
    <t>昭和 5年</t>
    <rPh sb="0" eb="2">
      <t>ショウワ</t>
    </rPh>
    <rPh sb="4" eb="5">
      <t>ネン</t>
    </rPh>
    <phoneticPr fontId="12"/>
  </si>
  <si>
    <t>昭和10年</t>
    <rPh sb="0" eb="2">
      <t>ショウワ</t>
    </rPh>
    <rPh sb="4" eb="5">
      <t>ネン</t>
    </rPh>
    <phoneticPr fontId="12"/>
  </si>
  <si>
    <t>昭和15年</t>
    <rPh sb="0" eb="2">
      <t>ショウワ</t>
    </rPh>
    <rPh sb="4" eb="5">
      <t>ネン</t>
    </rPh>
    <phoneticPr fontId="12"/>
  </si>
  <si>
    <t>昭和22年</t>
    <rPh sb="0" eb="2">
      <t>ショウワ</t>
    </rPh>
    <rPh sb="4" eb="5">
      <t>ネン</t>
    </rPh>
    <phoneticPr fontId="12"/>
  </si>
  <si>
    <t>昭和25年</t>
    <rPh sb="0" eb="2">
      <t>ショウワ</t>
    </rPh>
    <rPh sb="4" eb="5">
      <t>ネン</t>
    </rPh>
    <phoneticPr fontId="12"/>
  </si>
  <si>
    <t>昭和30年</t>
    <rPh sb="0" eb="2">
      <t>ショウワ</t>
    </rPh>
    <rPh sb="4" eb="5">
      <t>ネン</t>
    </rPh>
    <phoneticPr fontId="12"/>
  </si>
  <si>
    <t>昭和35年</t>
    <rPh sb="0" eb="2">
      <t>ショウワ</t>
    </rPh>
    <rPh sb="4" eb="5">
      <t>ネン</t>
    </rPh>
    <phoneticPr fontId="12"/>
  </si>
  <si>
    <t>昭和40年</t>
    <rPh sb="0" eb="2">
      <t>ショウワ</t>
    </rPh>
    <rPh sb="4" eb="5">
      <t>ネン</t>
    </rPh>
    <phoneticPr fontId="12"/>
  </si>
  <si>
    <t>昭和45年</t>
    <rPh sb="0" eb="2">
      <t>ショウワ</t>
    </rPh>
    <rPh sb="4" eb="5">
      <t>ネン</t>
    </rPh>
    <phoneticPr fontId="12"/>
  </si>
  <si>
    <t>昭和50年</t>
    <rPh sb="0" eb="2">
      <t>ショウワ</t>
    </rPh>
    <rPh sb="4" eb="5">
      <t>ネン</t>
    </rPh>
    <phoneticPr fontId="12"/>
  </si>
  <si>
    <t>B-1．国勢調査人口の推移</t>
    <phoneticPr fontId="12"/>
  </si>
  <si>
    <t>昭和55年</t>
    <rPh sb="0" eb="2">
      <t>ショウワ</t>
    </rPh>
    <rPh sb="4" eb="5">
      <t>ネン</t>
    </rPh>
    <phoneticPr fontId="12"/>
  </si>
  <si>
    <t>昭和60年</t>
    <rPh sb="0" eb="2">
      <t>ショウワ</t>
    </rPh>
    <rPh sb="4" eb="5">
      <t>ネン</t>
    </rPh>
    <phoneticPr fontId="12"/>
  </si>
  <si>
    <t>平成 2年</t>
    <rPh sb="0" eb="2">
      <t>ヘイセイ</t>
    </rPh>
    <rPh sb="4" eb="5">
      <t>ネン</t>
    </rPh>
    <phoneticPr fontId="12"/>
  </si>
  <si>
    <t>平成 7年</t>
    <rPh sb="0" eb="2">
      <t>ヘイセイ</t>
    </rPh>
    <rPh sb="4" eb="5">
      <t>ネン</t>
    </rPh>
    <phoneticPr fontId="12"/>
  </si>
  <si>
    <t>平成12年</t>
    <rPh sb="0" eb="2">
      <t>ヘイセイ</t>
    </rPh>
    <rPh sb="4" eb="5">
      <t>ネン</t>
    </rPh>
    <phoneticPr fontId="12"/>
  </si>
  <si>
    <t>平成17年</t>
    <rPh sb="0" eb="2">
      <t>ヘイセイ</t>
    </rPh>
    <rPh sb="4" eb="5">
      <t>ネン</t>
    </rPh>
    <phoneticPr fontId="12"/>
  </si>
  <si>
    <t>平成22年</t>
    <rPh sb="0" eb="2">
      <t>ヘイセイ</t>
    </rPh>
    <rPh sb="4" eb="5">
      <t>ネン</t>
    </rPh>
    <phoneticPr fontId="12"/>
  </si>
  <si>
    <t>平成27年</t>
    <rPh sb="0" eb="2">
      <t>ヘイセイ</t>
    </rPh>
    <rPh sb="4" eb="5">
      <t>ネン</t>
    </rPh>
    <phoneticPr fontId="12"/>
  </si>
  <si>
    <t>三国町</t>
    <rPh sb="0" eb="3">
      <t>ミクニチョウ</t>
    </rPh>
    <phoneticPr fontId="12"/>
  </si>
  <si>
    <t>令和2年</t>
    <rPh sb="0" eb="2">
      <t>レイワ</t>
    </rPh>
    <rPh sb="3" eb="4">
      <t>ネン</t>
    </rPh>
    <phoneticPr fontId="12"/>
  </si>
  <si>
    <t>※指数：平成12年を100とした場合の割合</t>
    <rPh sb="1" eb="3">
      <t>シスウ</t>
    </rPh>
    <rPh sb="4" eb="6">
      <t>ヘイセイ</t>
    </rPh>
    <rPh sb="8" eb="9">
      <t>ネン</t>
    </rPh>
    <rPh sb="16" eb="18">
      <t>バアイ</t>
    </rPh>
    <rPh sb="19" eb="21">
      <t>ワリアイ</t>
    </rPh>
    <phoneticPr fontId="5"/>
  </si>
  <si>
    <t>資料：総務省統計局　「国勢調査」</t>
    <phoneticPr fontId="12"/>
  </si>
  <si>
    <t>B-3．自然・社会動態</t>
    <rPh sb="4" eb="6">
      <t>シゼン</t>
    </rPh>
    <rPh sb="7" eb="9">
      <t>シャカイ</t>
    </rPh>
    <rPh sb="9" eb="11">
      <t>ドウタイ</t>
    </rPh>
    <phoneticPr fontId="5"/>
  </si>
  <si>
    <t>前年10月1日～9月30日</t>
    <rPh sb="0" eb="2">
      <t>ゼンネン</t>
    </rPh>
    <rPh sb="4" eb="5">
      <t>ガツ</t>
    </rPh>
    <rPh sb="6" eb="7">
      <t>ニチ</t>
    </rPh>
    <rPh sb="9" eb="10">
      <t>ガツ</t>
    </rPh>
    <rPh sb="12" eb="13">
      <t>ニチ</t>
    </rPh>
    <phoneticPr fontId="4"/>
  </si>
  <si>
    <t>単位：人</t>
    <rPh sb="0" eb="2">
      <t>タンイ</t>
    </rPh>
    <rPh sb="3" eb="4">
      <t>ヒト</t>
    </rPh>
    <phoneticPr fontId="4"/>
  </si>
  <si>
    <t>年  次</t>
    <rPh sb="0" eb="1">
      <t>トシ</t>
    </rPh>
    <rPh sb="3" eb="4">
      <t>ツギ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</si>
  <si>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</si>
  <si>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</si>
  <si>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</si>
  <si>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</si>
  <si>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</si>
  <si>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</si>
  <si>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昭和59年</t>
    <rPh sb="0" eb="2">
      <t>ショウワ</t>
    </rPh>
    <rPh sb="4" eb="5">
      <t>ネン</t>
    </rPh>
    <phoneticPr fontId="4"/>
  </si>
  <si>
    <t>昭和60年</t>
    <rPh sb="0" eb="2">
      <t>ショウワ</t>
    </rPh>
    <rPh sb="4" eb="5">
      <t>ネン</t>
    </rPh>
    <phoneticPr fontId="4"/>
  </si>
  <si>
    <t>昭和61年</t>
    <rPh sb="0" eb="2">
      <t>ショウワ</t>
    </rPh>
    <rPh sb="4" eb="5">
      <t>ネン</t>
    </rPh>
    <phoneticPr fontId="4"/>
  </si>
  <si>
    <t>昭和62年</t>
    <rPh sb="0" eb="2">
      <t>ショウワ</t>
    </rPh>
    <rPh sb="4" eb="5">
      <t>ネン</t>
    </rPh>
    <phoneticPr fontId="4"/>
  </si>
  <si>
    <t>昭和63年</t>
    <rPh sb="0" eb="2">
      <t>ショウワ</t>
    </rPh>
    <rPh sb="4" eb="5">
      <t>ネン</t>
    </rPh>
    <phoneticPr fontId="4"/>
  </si>
  <si>
    <t>平成元年</t>
    <rPh sb="0" eb="2">
      <t>ヘイセイ</t>
    </rPh>
    <rPh sb="2" eb="3">
      <t>モト</t>
    </rPh>
    <rPh sb="3" eb="4">
      <t>ネン</t>
    </rPh>
    <phoneticPr fontId="4"/>
  </si>
  <si>
    <t>平成 2年</t>
    <rPh sb="0" eb="2">
      <t>ヘイセイ</t>
    </rPh>
    <rPh sb="4" eb="5">
      <t>ネン</t>
    </rPh>
    <phoneticPr fontId="4"/>
  </si>
  <si>
    <t>平成 3年</t>
    <rPh sb="0" eb="2">
      <t>ヘイセイ</t>
    </rPh>
    <rPh sb="4" eb="5">
      <t>ネン</t>
    </rPh>
    <phoneticPr fontId="4"/>
  </si>
  <si>
    <t>平成 4年</t>
    <rPh sb="0" eb="2">
      <t>ヘイセイ</t>
    </rPh>
    <rPh sb="4" eb="5">
      <t>ネン</t>
    </rPh>
    <phoneticPr fontId="4"/>
  </si>
  <si>
    <t>平成 5年</t>
    <rPh sb="0" eb="2">
      <t>ヘイセイ</t>
    </rPh>
    <rPh sb="4" eb="5">
      <t>ネン</t>
    </rPh>
    <phoneticPr fontId="4"/>
  </si>
  <si>
    <t>平成 6年</t>
    <rPh sb="0" eb="2">
      <t>ヘイセイ</t>
    </rPh>
    <rPh sb="4" eb="5">
      <t>ネン</t>
    </rPh>
    <phoneticPr fontId="4"/>
  </si>
  <si>
    <t>平成 7年</t>
    <rPh sb="0" eb="2">
      <t>ヘイセイ</t>
    </rPh>
    <rPh sb="4" eb="5">
      <t>ネン</t>
    </rPh>
    <phoneticPr fontId="4"/>
  </si>
  <si>
    <t>平成 8年</t>
    <rPh sb="0" eb="2">
      <t>ヘイセイ</t>
    </rPh>
    <rPh sb="4" eb="5">
      <t>ネン</t>
    </rPh>
    <phoneticPr fontId="4"/>
  </si>
  <si>
    <t>平成 9年</t>
    <rPh sb="0" eb="2">
      <t>ヘイセイ</t>
    </rPh>
    <rPh sb="4" eb="5">
      <t>ネン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</si>
  <si>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</si>
  <si>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</si>
  <si>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</si>
  <si>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</si>
  <si>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</si>
  <si>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</si>
  <si>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</si>
  <si>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</si>
  <si>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</si>
  <si>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</si>
  <si>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</si>
  <si>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</si>
  <si>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</si>
  <si>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</si>
  <si>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</si>
  <si>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</si>
  <si>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</si>
  <si>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</si>
  <si>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phoneticPr fontId="4"/>
  </si>
  <si>
    <t>平成29年</t>
    <phoneticPr fontId="4"/>
  </si>
  <si>
    <t>平成30年</t>
    <phoneticPr fontId="4"/>
  </si>
  <si>
    <t>令和元年</t>
    <rPh sb="0" eb="2">
      <t>レイワ</t>
    </rPh>
    <rPh sb="2" eb="3">
      <t>ゲン</t>
    </rPh>
    <phoneticPr fontId="4"/>
  </si>
  <si>
    <t>令和2年</t>
    <rPh sb="0" eb="2">
      <t>レイワ</t>
    </rPh>
    <rPh sb="3" eb="4">
      <t>トシ</t>
    </rPh>
    <phoneticPr fontId="4"/>
  </si>
  <si>
    <t>令和3年</t>
    <rPh sb="0" eb="2">
      <t>レイワ</t>
    </rPh>
    <rPh sb="3" eb="4">
      <t>トシ</t>
    </rPh>
    <phoneticPr fontId="4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</si>
  <si>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4"/>
  </si>
  <si>
    <t>B-4．住民基本台帳人口・世帯数</t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セタイスウ</t>
    </rPh>
    <phoneticPr fontId="5"/>
  </si>
  <si>
    <t>行政区名称</t>
    <rPh sb="0" eb="3">
      <t>ギョウセイク</t>
    </rPh>
    <rPh sb="3" eb="5">
      <t>メイショウ</t>
    </rPh>
    <phoneticPr fontId="5"/>
  </si>
  <si>
    <t>人口（外国人含む）</t>
    <rPh sb="0" eb="2">
      <t>ジンコウ</t>
    </rPh>
    <rPh sb="3" eb="5">
      <t>ガイコク</t>
    </rPh>
    <rPh sb="5" eb="6">
      <t>ジン</t>
    </rPh>
    <rPh sb="6" eb="7">
      <t>フク</t>
    </rPh>
    <phoneticPr fontId="5"/>
  </si>
  <si>
    <t>計</t>
    <rPh sb="0" eb="1">
      <t>ケイ</t>
    </rPh>
    <phoneticPr fontId="5"/>
  </si>
  <si>
    <t>世帯数</t>
    <rPh sb="0" eb="3">
      <t>セタイスウ</t>
    </rPh>
    <phoneticPr fontId="5"/>
  </si>
  <si>
    <t>浜滝谷</t>
  </si>
  <si>
    <t>石丸</t>
    <rPh sb="0" eb="2">
      <t>イシマル</t>
    </rPh>
    <phoneticPr fontId="1"/>
  </si>
  <si>
    <t>四日市</t>
  </si>
  <si>
    <t>つつじが丘</t>
  </si>
  <si>
    <t>野中</t>
    <rPh sb="0" eb="1">
      <t>ノ</t>
    </rPh>
    <rPh sb="1" eb="2">
      <t>ナカ</t>
    </rPh>
    <phoneticPr fontId="1"/>
  </si>
  <si>
    <t>新町</t>
    <phoneticPr fontId="12"/>
  </si>
  <si>
    <t>宿</t>
    <rPh sb="0" eb="1">
      <t>シュク</t>
    </rPh>
    <phoneticPr fontId="12"/>
  </si>
  <si>
    <t>油屋</t>
    <rPh sb="0" eb="2">
      <t>アブラヤ</t>
    </rPh>
    <phoneticPr fontId="1"/>
  </si>
  <si>
    <t>三国東</t>
    <rPh sb="0" eb="2">
      <t>ミクニ</t>
    </rPh>
    <rPh sb="2" eb="3">
      <t>ヒガシ</t>
    </rPh>
    <phoneticPr fontId="1"/>
  </si>
  <si>
    <t>グリーンハイツ</t>
  </si>
  <si>
    <t>楽円</t>
    <rPh sb="0" eb="2">
      <t>ラクエン</t>
    </rPh>
    <phoneticPr fontId="1"/>
  </si>
  <si>
    <t>三国東団地</t>
    <phoneticPr fontId="1"/>
  </si>
  <si>
    <t>新宿一丁目</t>
    <phoneticPr fontId="12"/>
  </si>
  <si>
    <t>請地</t>
    <rPh sb="0" eb="1">
      <t>ウケ</t>
    </rPh>
    <rPh sb="1" eb="2">
      <t>チ</t>
    </rPh>
    <phoneticPr fontId="1"/>
  </si>
  <si>
    <t>森町</t>
    <rPh sb="0" eb="1">
      <t>モリ</t>
    </rPh>
    <rPh sb="1" eb="2">
      <t>マチ</t>
    </rPh>
    <phoneticPr fontId="1"/>
  </si>
  <si>
    <t>新宿二丁目</t>
  </si>
  <si>
    <t>請地(2)</t>
    <rPh sb="0" eb="1">
      <t>ウケ</t>
    </rPh>
    <rPh sb="1" eb="2">
      <t>チ</t>
    </rPh>
    <phoneticPr fontId="1"/>
  </si>
  <si>
    <t>岩崎</t>
    <rPh sb="0" eb="2">
      <t>イワサキ</t>
    </rPh>
    <phoneticPr fontId="1"/>
  </si>
  <si>
    <t>米ケ脇</t>
    <rPh sb="0" eb="3">
      <t>コメガワキ</t>
    </rPh>
    <phoneticPr fontId="1"/>
  </si>
  <si>
    <t>金井</t>
    <rPh sb="0" eb="2">
      <t>カナイ</t>
    </rPh>
    <phoneticPr fontId="1"/>
  </si>
  <si>
    <t>玉井</t>
    <rPh sb="0" eb="2">
      <t>タマイ</t>
    </rPh>
    <phoneticPr fontId="1"/>
  </si>
  <si>
    <t>安島</t>
  </si>
  <si>
    <t>川崎</t>
    <rPh sb="0" eb="2">
      <t>カワサキ</t>
    </rPh>
    <phoneticPr fontId="1"/>
  </si>
  <si>
    <t>中元</t>
    <rPh sb="0" eb="2">
      <t>ナカモト</t>
    </rPh>
    <phoneticPr fontId="12"/>
  </si>
  <si>
    <t>崎</t>
    <phoneticPr fontId="12"/>
  </si>
  <si>
    <t>池見</t>
    <rPh sb="0" eb="2">
      <t>イケミ</t>
    </rPh>
    <phoneticPr fontId="1"/>
  </si>
  <si>
    <t>御所垣内</t>
    <phoneticPr fontId="1"/>
  </si>
  <si>
    <t>マリンタウン崎</t>
    <phoneticPr fontId="1"/>
  </si>
  <si>
    <t>その他</t>
    <rPh sb="2" eb="3">
      <t>タ</t>
    </rPh>
    <phoneticPr fontId="1"/>
  </si>
  <si>
    <t>安養寺</t>
    <rPh sb="0" eb="3">
      <t>アンヨウジ</t>
    </rPh>
    <phoneticPr fontId="1"/>
  </si>
  <si>
    <t>梶</t>
    <rPh sb="0" eb="1">
      <t>カジ</t>
    </rPh>
    <phoneticPr fontId="1"/>
  </si>
  <si>
    <t>丸岡町</t>
    <rPh sb="0" eb="3">
      <t>マルオカチョウ</t>
    </rPh>
    <phoneticPr fontId="1"/>
  </si>
  <si>
    <t>大門</t>
    <rPh sb="0" eb="2">
      <t>ダイモン</t>
    </rPh>
    <phoneticPr fontId="1"/>
  </si>
  <si>
    <t>浜地</t>
    <rPh sb="0" eb="1">
      <t>ハマ</t>
    </rPh>
    <rPh sb="1" eb="2">
      <t>チ</t>
    </rPh>
    <phoneticPr fontId="1"/>
  </si>
  <si>
    <t>東二ツ屋</t>
    <rPh sb="0" eb="1">
      <t>ヒガシ</t>
    </rPh>
    <rPh sb="1" eb="2">
      <t>フタ</t>
    </rPh>
    <rPh sb="3" eb="4">
      <t>ヤ</t>
    </rPh>
    <phoneticPr fontId="1"/>
  </si>
  <si>
    <t>代官屋敷</t>
    <rPh sb="0" eb="2">
      <t>ダイカン</t>
    </rPh>
    <rPh sb="2" eb="4">
      <t>ヤシキ</t>
    </rPh>
    <phoneticPr fontId="1"/>
  </si>
  <si>
    <t>陣ケ岡</t>
    <rPh sb="0" eb="3">
      <t>ジンガオカ</t>
    </rPh>
    <phoneticPr fontId="1"/>
  </si>
  <si>
    <t>上金屋</t>
    <rPh sb="0" eb="3">
      <t>カミカナヤ</t>
    </rPh>
    <phoneticPr fontId="1"/>
  </si>
  <si>
    <t>観音</t>
    <rPh sb="0" eb="2">
      <t>カンノン</t>
    </rPh>
    <phoneticPr fontId="1"/>
  </si>
  <si>
    <t>広野宿舎</t>
    <rPh sb="0" eb="2">
      <t>ヒロノ</t>
    </rPh>
    <rPh sb="2" eb="4">
      <t>シュクシャ</t>
    </rPh>
    <phoneticPr fontId="1"/>
  </si>
  <si>
    <t>楽間</t>
    <rPh sb="0" eb="2">
      <t>ラクマ</t>
    </rPh>
    <phoneticPr fontId="1"/>
  </si>
  <si>
    <t>山上西</t>
  </si>
  <si>
    <t>陣ケ岡(2)</t>
    <rPh sb="0" eb="3">
      <t>ジンガオカ</t>
    </rPh>
    <phoneticPr fontId="1"/>
  </si>
  <si>
    <t>為安</t>
    <rPh sb="0" eb="2">
      <t>タメヤス</t>
    </rPh>
    <phoneticPr fontId="1"/>
  </si>
  <si>
    <t>栄町</t>
    <phoneticPr fontId="1"/>
  </si>
  <si>
    <t>運動公園</t>
    <rPh sb="0" eb="4">
      <t>ウンドウコウエン</t>
    </rPh>
    <phoneticPr fontId="1"/>
  </si>
  <si>
    <t>寄永</t>
    <rPh sb="0" eb="2">
      <t>ヨリナガ</t>
    </rPh>
    <phoneticPr fontId="1"/>
  </si>
  <si>
    <t>汐見</t>
    <rPh sb="0" eb="2">
      <t>シオミ</t>
    </rPh>
    <phoneticPr fontId="1"/>
  </si>
  <si>
    <t>緑ケ丘</t>
    <phoneticPr fontId="1"/>
  </si>
  <si>
    <t>友末</t>
    <rPh sb="0" eb="2">
      <t>トモスエ</t>
    </rPh>
    <phoneticPr fontId="1"/>
  </si>
  <si>
    <t>殿島</t>
    <phoneticPr fontId="12"/>
  </si>
  <si>
    <t>野山</t>
    <phoneticPr fontId="1"/>
  </si>
  <si>
    <t>坪ノ内</t>
    <rPh sb="0" eb="1">
      <t>ツボ</t>
    </rPh>
    <rPh sb="2" eb="3">
      <t>ウチ</t>
    </rPh>
    <phoneticPr fontId="1"/>
  </si>
  <si>
    <t>上西</t>
    <rPh sb="0" eb="2">
      <t>カミニシ</t>
    </rPh>
    <phoneticPr fontId="1"/>
  </si>
  <si>
    <t>桜ケ丘</t>
    <phoneticPr fontId="1"/>
  </si>
  <si>
    <t>下久米田上</t>
    <rPh sb="0" eb="4">
      <t>シモクメダ</t>
    </rPh>
    <rPh sb="4" eb="5">
      <t>カミ</t>
    </rPh>
    <phoneticPr fontId="1"/>
  </si>
  <si>
    <t>下西</t>
    <rPh sb="0" eb="1">
      <t>シモ</t>
    </rPh>
    <rPh sb="1" eb="2">
      <t>ニシ</t>
    </rPh>
    <phoneticPr fontId="1"/>
  </si>
  <si>
    <t>運動公園三丁目</t>
    <rPh sb="0" eb="4">
      <t>ウンドウコウエン</t>
    </rPh>
    <phoneticPr fontId="12"/>
  </si>
  <si>
    <t>下久米田下</t>
    <rPh sb="0" eb="4">
      <t>シモクメダ</t>
    </rPh>
    <rPh sb="4" eb="5">
      <t>シタ</t>
    </rPh>
    <phoneticPr fontId="1"/>
  </si>
  <si>
    <t>東下西</t>
    <rPh sb="0" eb="1">
      <t>ヒガシ</t>
    </rPh>
    <rPh sb="1" eb="2">
      <t>シモ</t>
    </rPh>
    <rPh sb="2" eb="3">
      <t>ニシ</t>
    </rPh>
    <phoneticPr fontId="1"/>
  </si>
  <si>
    <t>緑ケ丘五丁目</t>
    <rPh sb="3" eb="6">
      <t>５チョウメ</t>
    </rPh>
    <phoneticPr fontId="1"/>
  </si>
  <si>
    <t>上久米田</t>
    <rPh sb="0" eb="1">
      <t>カミ</t>
    </rPh>
    <rPh sb="1" eb="4">
      <t>クメダ</t>
    </rPh>
    <phoneticPr fontId="1"/>
  </si>
  <si>
    <t>上緑</t>
    <rPh sb="0" eb="1">
      <t>カミ</t>
    </rPh>
    <rPh sb="1" eb="2">
      <t>ミドリ</t>
    </rPh>
    <phoneticPr fontId="1"/>
  </si>
  <si>
    <t>新緑ケ丘団地</t>
    <phoneticPr fontId="12"/>
  </si>
  <si>
    <t>近庄</t>
    <rPh sb="0" eb="1">
      <t>キン</t>
    </rPh>
    <rPh sb="1" eb="2">
      <t>ショウ</t>
    </rPh>
    <phoneticPr fontId="1"/>
  </si>
  <si>
    <t>下緑</t>
    <rPh sb="0" eb="1">
      <t>シモ</t>
    </rPh>
    <rPh sb="1" eb="2">
      <t>ミドリ</t>
    </rPh>
    <phoneticPr fontId="1"/>
  </si>
  <si>
    <t>覚善東</t>
    <phoneticPr fontId="12"/>
  </si>
  <si>
    <t>六呂瀬</t>
    <rPh sb="0" eb="3">
      <t>ロクロセ</t>
    </rPh>
    <phoneticPr fontId="1"/>
  </si>
  <si>
    <t>新緑</t>
    <rPh sb="0" eb="1">
      <t>シン</t>
    </rPh>
    <phoneticPr fontId="1"/>
  </si>
  <si>
    <t>覚善(2)</t>
    <phoneticPr fontId="12"/>
  </si>
  <si>
    <t>金元</t>
    <rPh sb="0" eb="2">
      <t>カネモト</t>
    </rPh>
    <phoneticPr fontId="1"/>
  </si>
  <si>
    <t>松ケ下</t>
    <rPh sb="0" eb="1">
      <t>マツ</t>
    </rPh>
    <rPh sb="2" eb="3">
      <t>シタ</t>
    </rPh>
    <phoneticPr fontId="1"/>
  </si>
  <si>
    <t>覚善</t>
    <rPh sb="0" eb="2">
      <t>カクゼン</t>
    </rPh>
    <phoneticPr fontId="12"/>
  </si>
  <si>
    <t>新鳴鹿1丁目</t>
    <rPh sb="0" eb="1">
      <t>シン</t>
    </rPh>
    <rPh sb="1" eb="3">
      <t>ナルカ</t>
    </rPh>
    <rPh sb="4" eb="6">
      <t>チョウメ</t>
    </rPh>
    <phoneticPr fontId="1"/>
  </si>
  <si>
    <t>元新</t>
    <rPh sb="0" eb="1">
      <t>モト</t>
    </rPh>
    <rPh sb="1" eb="2">
      <t>シン</t>
    </rPh>
    <phoneticPr fontId="1"/>
  </si>
  <si>
    <t>旭台</t>
    <rPh sb="0" eb="1">
      <t>アサヒ</t>
    </rPh>
    <phoneticPr fontId="1"/>
  </si>
  <si>
    <t>新鳴鹿2丁目</t>
    <rPh sb="0" eb="1">
      <t>シン</t>
    </rPh>
    <rPh sb="1" eb="3">
      <t>ナルカ</t>
    </rPh>
    <rPh sb="4" eb="6">
      <t>チョウメ</t>
    </rPh>
    <phoneticPr fontId="1"/>
  </si>
  <si>
    <t>上旭</t>
    <rPh sb="0" eb="1">
      <t>カミ</t>
    </rPh>
    <rPh sb="1" eb="2">
      <t>アサヒ</t>
    </rPh>
    <phoneticPr fontId="1"/>
  </si>
  <si>
    <t>加戸東</t>
    <rPh sb="0" eb="2">
      <t>カド</t>
    </rPh>
    <rPh sb="2" eb="3">
      <t>ヒガシ</t>
    </rPh>
    <phoneticPr fontId="1"/>
  </si>
  <si>
    <t>新鳴鹿3丁目</t>
    <rPh sb="0" eb="1">
      <t>シン</t>
    </rPh>
    <rPh sb="1" eb="3">
      <t>ナルカ</t>
    </rPh>
    <rPh sb="4" eb="6">
      <t>チョウメ</t>
    </rPh>
    <phoneticPr fontId="1"/>
  </si>
  <si>
    <t>下旭</t>
    <rPh sb="0" eb="1">
      <t>シモ</t>
    </rPh>
    <rPh sb="1" eb="2">
      <t>アサヒ</t>
    </rPh>
    <phoneticPr fontId="1"/>
  </si>
  <si>
    <t>鴨池</t>
    <rPh sb="0" eb="2">
      <t>カモイケ</t>
    </rPh>
    <phoneticPr fontId="1"/>
  </si>
  <si>
    <t>南横地1区</t>
    <rPh sb="0" eb="3">
      <t>ミナミヨコジ</t>
    </rPh>
    <rPh sb="4" eb="5">
      <t>ク</t>
    </rPh>
    <phoneticPr fontId="1"/>
  </si>
  <si>
    <t>石切場</t>
    <rPh sb="0" eb="2">
      <t>イシキリ</t>
    </rPh>
    <rPh sb="2" eb="3">
      <t>バ</t>
    </rPh>
    <phoneticPr fontId="1"/>
  </si>
  <si>
    <t>加戸西</t>
    <rPh sb="0" eb="2">
      <t>カド</t>
    </rPh>
    <rPh sb="2" eb="3">
      <t>ニシ</t>
    </rPh>
    <phoneticPr fontId="1"/>
  </si>
  <si>
    <t>南横地2区</t>
    <rPh sb="0" eb="3">
      <t>ミナミヨコジ</t>
    </rPh>
    <rPh sb="4" eb="5">
      <t>ク</t>
    </rPh>
    <phoneticPr fontId="1"/>
  </si>
  <si>
    <t>上台</t>
    <rPh sb="0" eb="2">
      <t>カミダイ</t>
    </rPh>
    <phoneticPr fontId="1"/>
  </si>
  <si>
    <t>平山</t>
    <rPh sb="0" eb="2">
      <t>ヒラヤマ</t>
    </rPh>
    <phoneticPr fontId="1"/>
  </si>
  <si>
    <t>南横地3区</t>
    <rPh sb="0" eb="3">
      <t>ミナミヨコジ</t>
    </rPh>
    <rPh sb="4" eb="5">
      <t>ク</t>
    </rPh>
    <phoneticPr fontId="1"/>
  </si>
  <si>
    <t>下台</t>
    <rPh sb="0" eb="1">
      <t>シモ</t>
    </rPh>
    <rPh sb="1" eb="2">
      <t>ダイ</t>
    </rPh>
    <phoneticPr fontId="1"/>
  </si>
  <si>
    <t>美保</t>
    <rPh sb="0" eb="2">
      <t>ミホ</t>
    </rPh>
    <phoneticPr fontId="1"/>
  </si>
  <si>
    <t>北横地1区</t>
    <rPh sb="0" eb="3">
      <t>キタヨコジ</t>
    </rPh>
    <rPh sb="4" eb="5">
      <t>ク</t>
    </rPh>
    <phoneticPr fontId="1"/>
  </si>
  <si>
    <t>平野</t>
  </si>
  <si>
    <t>西谷</t>
    <rPh sb="0" eb="2">
      <t>ニシタニ</t>
    </rPh>
    <phoneticPr fontId="1"/>
  </si>
  <si>
    <t>北横地2区</t>
    <rPh sb="0" eb="3">
      <t>キタヨコジ</t>
    </rPh>
    <rPh sb="4" eb="5">
      <t>ク</t>
    </rPh>
    <phoneticPr fontId="1"/>
  </si>
  <si>
    <t>久宝持</t>
  </si>
  <si>
    <t>嵩</t>
    <rPh sb="0" eb="1">
      <t>カサ</t>
    </rPh>
    <phoneticPr fontId="1"/>
  </si>
  <si>
    <t>北横地3区</t>
    <rPh sb="0" eb="3">
      <t>キタヨコジ</t>
    </rPh>
    <rPh sb="4" eb="5">
      <t>ク</t>
    </rPh>
    <phoneticPr fontId="1"/>
  </si>
  <si>
    <t>日和山</t>
    <phoneticPr fontId="12"/>
  </si>
  <si>
    <t>鐘場</t>
    <rPh sb="0" eb="1">
      <t>カネ</t>
    </rPh>
    <rPh sb="1" eb="2">
      <t>バ</t>
    </rPh>
    <phoneticPr fontId="1"/>
  </si>
  <si>
    <t>北横地4区</t>
    <rPh sb="0" eb="3">
      <t>キタヨコジ</t>
    </rPh>
    <rPh sb="4" eb="5">
      <t>ク</t>
    </rPh>
    <phoneticPr fontId="1"/>
  </si>
  <si>
    <t>桜町</t>
  </si>
  <si>
    <t>池上</t>
    <rPh sb="0" eb="2">
      <t>イケガミ</t>
    </rPh>
    <phoneticPr fontId="12"/>
  </si>
  <si>
    <t>四ツ屋</t>
    <rPh sb="0" eb="1">
      <t>ヨ</t>
    </rPh>
    <rPh sb="2" eb="3">
      <t>ヤ</t>
    </rPh>
    <phoneticPr fontId="1"/>
  </si>
  <si>
    <t>喜宝</t>
  </si>
  <si>
    <t>城ケ原</t>
    <rPh sb="0" eb="1">
      <t>ジョウ</t>
    </rPh>
    <rPh sb="2" eb="3">
      <t>ハラ</t>
    </rPh>
    <phoneticPr fontId="12"/>
  </si>
  <si>
    <t>磯部新保1区</t>
    <rPh sb="0" eb="4">
      <t>イソベシンボ</t>
    </rPh>
    <rPh sb="5" eb="6">
      <t>ク</t>
    </rPh>
    <phoneticPr fontId="1"/>
  </si>
  <si>
    <t>南末広</t>
  </si>
  <si>
    <t>水居</t>
    <rPh sb="0" eb="1">
      <t>ミズ</t>
    </rPh>
    <rPh sb="1" eb="2">
      <t>イ</t>
    </rPh>
    <phoneticPr fontId="1"/>
  </si>
  <si>
    <t>磯部新保2区</t>
    <rPh sb="0" eb="4">
      <t>イソベシンボ</t>
    </rPh>
    <rPh sb="5" eb="6">
      <t>ク</t>
    </rPh>
    <phoneticPr fontId="1"/>
  </si>
  <si>
    <t>北末広</t>
  </si>
  <si>
    <t>水居団地</t>
    <rPh sb="0" eb="2">
      <t>ミズイ</t>
    </rPh>
    <rPh sb="2" eb="4">
      <t>ダンチ</t>
    </rPh>
    <phoneticPr fontId="12"/>
  </si>
  <si>
    <t>羽崎</t>
    <rPh sb="0" eb="2">
      <t>ハサキ</t>
    </rPh>
    <phoneticPr fontId="1"/>
  </si>
  <si>
    <t>上錦</t>
  </si>
  <si>
    <t>新保</t>
    <rPh sb="0" eb="2">
      <t>シンボ</t>
    </rPh>
    <phoneticPr fontId="1"/>
  </si>
  <si>
    <t>九頭竜大橋</t>
    <rPh sb="0" eb="3">
      <t>クズリュウ</t>
    </rPh>
    <rPh sb="3" eb="5">
      <t>オオハシ</t>
    </rPh>
    <phoneticPr fontId="1"/>
  </si>
  <si>
    <t>下錦</t>
  </si>
  <si>
    <t>竹松</t>
    <phoneticPr fontId="1"/>
  </si>
  <si>
    <t>宇随</t>
    <rPh sb="0" eb="2">
      <t>ウズイ</t>
    </rPh>
    <phoneticPr fontId="1"/>
  </si>
  <si>
    <t>下新</t>
  </si>
  <si>
    <t>西今市</t>
    <phoneticPr fontId="12"/>
  </si>
  <si>
    <t>磯部福庄</t>
    <rPh sb="0" eb="2">
      <t>イソベ</t>
    </rPh>
    <rPh sb="2" eb="3">
      <t>フク</t>
    </rPh>
    <rPh sb="3" eb="4">
      <t>ショウ</t>
    </rPh>
    <phoneticPr fontId="1"/>
  </si>
  <si>
    <t>温泉</t>
    <phoneticPr fontId="12"/>
  </si>
  <si>
    <t>藤澤</t>
    <rPh sb="0" eb="2">
      <t>フジサワ</t>
    </rPh>
    <phoneticPr fontId="1"/>
  </si>
  <si>
    <t>熊堂</t>
    <rPh sb="0" eb="2">
      <t>クマンドウ</t>
    </rPh>
    <phoneticPr fontId="1"/>
  </si>
  <si>
    <t>立田団地</t>
  </si>
  <si>
    <t>玉江</t>
    <rPh sb="0" eb="2">
      <t>タマエ</t>
    </rPh>
    <phoneticPr fontId="1"/>
  </si>
  <si>
    <t>磯部島</t>
    <rPh sb="0" eb="2">
      <t>イソベ</t>
    </rPh>
    <rPh sb="2" eb="3">
      <t>シマ</t>
    </rPh>
    <phoneticPr fontId="12"/>
  </si>
  <si>
    <t>中央</t>
    <rPh sb="0" eb="2">
      <t>チュウオウ</t>
    </rPh>
    <phoneticPr fontId="12"/>
  </si>
  <si>
    <t>横越</t>
    <rPh sb="0" eb="2">
      <t>ヨコゴシ</t>
    </rPh>
    <phoneticPr fontId="12"/>
  </si>
  <si>
    <t>磯部島2区</t>
    <rPh sb="0" eb="2">
      <t>イソベ</t>
    </rPh>
    <rPh sb="2" eb="3">
      <t>シマ</t>
    </rPh>
    <rPh sb="4" eb="5">
      <t>ク</t>
    </rPh>
    <phoneticPr fontId="1"/>
  </si>
  <si>
    <t>橋本</t>
  </si>
  <si>
    <t>下野</t>
    <rPh sb="0" eb="2">
      <t>シモノ</t>
    </rPh>
    <phoneticPr fontId="12"/>
  </si>
  <si>
    <t>四郎丸</t>
    <rPh sb="0" eb="2">
      <t>シロウ</t>
    </rPh>
    <rPh sb="2" eb="3">
      <t>マル</t>
    </rPh>
    <phoneticPr fontId="1"/>
  </si>
  <si>
    <t>竪</t>
  </si>
  <si>
    <t>西野中</t>
    <rPh sb="0" eb="1">
      <t>ニシ</t>
    </rPh>
    <rPh sb="1" eb="2">
      <t>ノ</t>
    </rPh>
    <rPh sb="2" eb="3">
      <t>ナカ</t>
    </rPh>
    <phoneticPr fontId="12"/>
  </si>
  <si>
    <t>今市</t>
    <rPh sb="0" eb="2">
      <t>イマイチ</t>
    </rPh>
    <phoneticPr fontId="1"/>
  </si>
  <si>
    <t>上横</t>
  </si>
  <si>
    <t>山岸</t>
    <rPh sb="0" eb="2">
      <t>ヤマギシ</t>
    </rPh>
    <phoneticPr fontId="1"/>
  </si>
  <si>
    <t>南今市</t>
    <rPh sb="0" eb="1">
      <t>ミナミ</t>
    </rPh>
    <rPh sb="1" eb="3">
      <t>イマイチ</t>
    </rPh>
    <phoneticPr fontId="1"/>
  </si>
  <si>
    <t>上真砂</t>
  </si>
  <si>
    <t>黒目</t>
    <rPh sb="0" eb="2">
      <t>クロメ</t>
    </rPh>
    <phoneticPr fontId="12"/>
  </si>
  <si>
    <t>反保</t>
    <rPh sb="0" eb="2">
      <t>タンボ</t>
    </rPh>
    <phoneticPr fontId="12"/>
  </si>
  <si>
    <t>下真砂</t>
  </si>
  <si>
    <t>ニュータウン黒目</t>
    <rPh sb="6" eb="8">
      <t>クロメ</t>
    </rPh>
    <phoneticPr fontId="1"/>
  </si>
  <si>
    <t>八丁</t>
    <rPh sb="0" eb="2">
      <t>ハッチョウ</t>
    </rPh>
    <phoneticPr fontId="12"/>
  </si>
  <si>
    <t>東滝本</t>
  </si>
  <si>
    <t>ポートタウン</t>
    <phoneticPr fontId="12"/>
  </si>
  <si>
    <t>上安田</t>
    <rPh sb="0" eb="1">
      <t>カミ</t>
    </rPh>
    <rPh sb="1" eb="3">
      <t>ヤスダ</t>
    </rPh>
    <phoneticPr fontId="12"/>
  </si>
  <si>
    <t>西滝本</t>
  </si>
  <si>
    <t>パープルタウン黒目</t>
    <rPh sb="7" eb="9">
      <t>クロメ</t>
    </rPh>
    <phoneticPr fontId="1"/>
  </si>
  <si>
    <t>安田新</t>
    <rPh sb="0" eb="2">
      <t>ヤスダ</t>
    </rPh>
    <rPh sb="2" eb="3">
      <t>シン</t>
    </rPh>
    <phoneticPr fontId="1"/>
  </si>
  <si>
    <t>西滝谷</t>
    <phoneticPr fontId="12"/>
  </si>
  <si>
    <t>米納津</t>
    <rPh sb="0" eb="3">
      <t>ヨノヅ</t>
    </rPh>
    <phoneticPr fontId="12"/>
  </si>
  <si>
    <t>下安田</t>
    <rPh sb="0" eb="1">
      <t>シモ</t>
    </rPh>
    <rPh sb="1" eb="3">
      <t>ヤスダ</t>
    </rPh>
    <phoneticPr fontId="1"/>
  </si>
  <si>
    <t>仲滝谷</t>
  </si>
  <si>
    <t>沖野々</t>
    <rPh sb="0" eb="3">
      <t>オキノノ</t>
    </rPh>
    <phoneticPr fontId="1"/>
  </si>
  <si>
    <t>新九頭竜1区</t>
    <rPh sb="0" eb="1">
      <t>シン</t>
    </rPh>
    <rPh sb="1" eb="4">
      <t>クズリュウ</t>
    </rPh>
    <rPh sb="5" eb="6">
      <t>ク</t>
    </rPh>
    <phoneticPr fontId="1"/>
  </si>
  <si>
    <t>新九頭竜2区</t>
    <rPh sb="0" eb="1">
      <t>シン</t>
    </rPh>
    <rPh sb="1" eb="4">
      <t>クズリュウ</t>
    </rPh>
    <rPh sb="5" eb="6">
      <t>ク</t>
    </rPh>
    <phoneticPr fontId="1"/>
  </si>
  <si>
    <t>雇用促進</t>
    <rPh sb="0" eb="2">
      <t>コヨウ</t>
    </rPh>
    <rPh sb="2" eb="4">
      <t>ソクシン</t>
    </rPh>
    <phoneticPr fontId="1"/>
  </si>
  <si>
    <t>城北1区</t>
    <phoneticPr fontId="1"/>
  </si>
  <si>
    <t>高柳3区</t>
    <rPh sb="0" eb="2">
      <t>タカヤナギ</t>
    </rPh>
    <rPh sb="3" eb="4">
      <t>ク</t>
    </rPh>
    <phoneticPr fontId="1"/>
  </si>
  <si>
    <t>猪爪</t>
    <rPh sb="0" eb="2">
      <t>イノツメ</t>
    </rPh>
    <phoneticPr fontId="1"/>
  </si>
  <si>
    <t>城北2区</t>
    <phoneticPr fontId="1"/>
  </si>
  <si>
    <t>西瓜屋1の1</t>
    <rPh sb="0" eb="1">
      <t>ニシ</t>
    </rPh>
    <rPh sb="1" eb="2">
      <t>ウリ</t>
    </rPh>
    <rPh sb="2" eb="3">
      <t>ヤ</t>
    </rPh>
    <phoneticPr fontId="1"/>
  </si>
  <si>
    <t>猪爪新1区</t>
    <rPh sb="0" eb="2">
      <t>イノツメ</t>
    </rPh>
    <rPh sb="2" eb="3">
      <t>シン</t>
    </rPh>
    <rPh sb="4" eb="5">
      <t>ク</t>
    </rPh>
    <phoneticPr fontId="1"/>
  </si>
  <si>
    <t>城北3区</t>
    <phoneticPr fontId="1"/>
  </si>
  <si>
    <t>西瓜屋1の2</t>
    <rPh sb="0" eb="1">
      <t>ニシ</t>
    </rPh>
    <rPh sb="1" eb="2">
      <t>ウリ</t>
    </rPh>
    <rPh sb="2" eb="3">
      <t>ヤ</t>
    </rPh>
    <phoneticPr fontId="1"/>
  </si>
  <si>
    <t>猪爪新2区</t>
    <rPh sb="0" eb="2">
      <t>イノツメ</t>
    </rPh>
    <rPh sb="2" eb="3">
      <t>シン</t>
    </rPh>
    <rPh sb="4" eb="5">
      <t>ク</t>
    </rPh>
    <phoneticPr fontId="1"/>
  </si>
  <si>
    <t>城北4区</t>
    <phoneticPr fontId="1"/>
  </si>
  <si>
    <t>西瓜屋1の3</t>
    <rPh sb="0" eb="1">
      <t>ニシ</t>
    </rPh>
    <rPh sb="1" eb="2">
      <t>ウリ</t>
    </rPh>
    <rPh sb="2" eb="3">
      <t>ヤ</t>
    </rPh>
    <phoneticPr fontId="1"/>
  </si>
  <si>
    <t>猪爪新3区</t>
    <rPh sb="0" eb="2">
      <t>イノツメ</t>
    </rPh>
    <rPh sb="2" eb="3">
      <t>シン</t>
    </rPh>
    <rPh sb="4" eb="5">
      <t>ク</t>
    </rPh>
    <phoneticPr fontId="1"/>
  </si>
  <si>
    <t>城北5区</t>
    <phoneticPr fontId="1"/>
  </si>
  <si>
    <t>西瓜屋2区</t>
    <rPh sb="0" eb="1">
      <t>ニシ</t>
    </rPh>
    <rPh sb="1" eb="2">
      <t>ウリ</t>
    </rPh>
    <rPh sb="2" eb="3">
      <t>ヤ</t>
    </rPh>
    <rPh sb="4" eb="5">
      <t>ク</t>
    </rPh>
    <phoneticPr fontId="1"/>
  </si>
  <si>
    <t>八幡町</t>
  </si>
  <si>
    <t>宇田</t>
    <rPh sb="0" eb="2">
      <t>ウダ</t>
    </rPh>
    <phoneticPr fontId="1"/>
  </si>
  <si>
    <t>西瓜屋3区</t>
    <rPh sb="0" eb="1">
      <t>ニシ</t>
    </rPh>
    <rPh sb="1" eb="2">
      <t>ウリ</t>
    </rPh>
    <rPh sb="2" eb="3">
      <t>ヤ</t>
    </rPh>
    <rPh sb="4" eb="5">
      <t>ク</t>
    </rPh>
    <phoneticPr fontId="1"/>
  </si>
  <si>
    <t>下谷</t>
    <rPh sb="0" eb="1">
      <t>シモ</t>
    </rPh>
    <rPh sb="1" eb="2">
      <t>タニ</t>
    </rPh>
    <phoneticPr fontId="1"/>
  </si>
  <si>
    <t>玄女</t>
    <phoneticPr fontId="1"/>
  </si>
  <si>
    <t>西里丸岡1区</t>
    <rPh sb="0" eb="2">
      <t>ニシサト</t>
    </rPh>
    <rPh sb="2" eb="4">
      <t>マルオカ</t>
    </rPh>
    <rPh sb="5" eb="6">
      <t>ク</t>
    </rPh>
    <phoneticPr fontId="1"/>
  </si>
  <si>
    <t>中谷</t>
  </si>
  <si>
    <t>千田</t>
    <phoneticPr fontId="1"/>
  </si>
  <si>
    <t>西里丸岡2区</t>
    <rPh sb="0" eb="2">
      <t>ニシサト</t>
    </rPh>
    <rPh sb="2" eb="4">
      <t>マルオカ</t>
    </rPh>
    <rPh sb="5" eb="6">
      <t>ク</t>
    </rPh>
    <phoneticPr fontId="1"/>
  </si>
  <si>
    <t>上谷</t>
    <rPh sb="0" eb="1">
      <t>カミ</t>
    </rPh>
    <phoneticPr fontId="1"/>
  </si>
  <si>
    <t>上長畝</t>
  </si>
  <si>
    <t>西里丸岡3区</t>
    <rPh sb="0" eb="2">
      <t>ニシサト</t>
    </rPh>
    <rPh sb="2" eb="4">
      <t>マルオカ</t>
    </rPh>
    <rPh sb="5" eb="6">
      <t>ク</t>
    </rPh>
    <phoneticPr fontId="1"/>
  </si>
  <si>
    <t>上富田</t>
    <rPh sb="0" eb="1">
      <t>カミ</t>
    </rPh>
    <phoneticPr fontId="1"/>
  </si>
  <si>
    <t>下長畝</t>
  </si>
  <si>
    <t>ニュー一本田</t>
    <rPh sb="3" eb="5">
      <t>イッポン</t>
    </rPh>
    <rPh sb="5" eb="6">
      <t>デン</t>
    </rPh>
    <phoneticPr fontId="1"/>
  </si>
  <si>
    <t>中富田</t>
    <rPh sb="0" eb="1">
      <t>ナカ</t>
    </rPh>
    <phoneticPr fontId="1"/>
  </si>
  <si>
    <t>山久保</t>
  </si>
  <si>
    <t>一本田中</t>
    <rPh sb="0" eb="2">
      <t>イッポン</t>
    </rPh>
    <rPh sb="2" eb="3">
      <t>デン</t>
    </rPh>
    <rPh sb="3" eb="4">
      <t>ナカ</t>
    </rPh>
    <phoneticPr fontId="1"/>
  </si>
  <si>
    <t>下富田</t>
    <rPh sb="0" eb="1">
      <t>シモ</t>
    </rPh>
    <rPh sb="1" eb="2">
      <t>トミ</t>
    </rPh>
    <rPh sb="2" eb="3">
      <t>タ</t>
    </rPh>
    <phoneticPr fontId="1"/>
  </si>
  <si>
    <t>女形谷</t>
  </si>
  <si>
    <t>一本田</t>
    <rPh sb="0" eb="2">
      <t>イッポン</t>
    </rPh>
    <rPh sb="2" eb="3">
      <t>デン</t>
    </rPh>
    <phoneticPr fontId="1"/>
  </si>
  <si>
    <t>上石城戸</t>
    <rPh sb="0" eb="1">
      <t>カミ</t>
    </rPh>
    <phoneticPr fontId="1"/>
  </si>
  <si>
    <t>かすみが丘学園</t>
    <rPh sb="4" eb="5">
      <t>オカ</t>
    </rPh>
    <rPh sb="5" eb="7">
      <t>ガクエン</t>
    </rPh>
    <phoneticPr fontId="1"/>
  </si>
  <si>
    <t>笹和田</t>
    <rPh sb="0" eb="1">
      <t>ササ</t>
    </rPh>
    <rPh sb="1" eb="3">
      <t>ワダ</t>
    </rPh>
    <phoneticPr fontId="1"/>
  </si>
  <si>
    <t>中石城戸</t>
    <rPh sb="0" eb="1">
      <t>ナカ</t>
    </rPh>
    <phoneticPr fontId="1"/>
  </si>
  <si>
    <t>赤坂</t>
  </si>
  <si>
    <t>舟寄1区</t>
    <rPh sb="0" eb="2">
      <t>フナヨセ</t>
    </rPh>
    <rPh sb="3" eb="4">
      <t>ク</t>
    </rPh>
    <phoneticPr fontId="1"/>
  </si>
  <si>
    <t>下石城戸</t>
    <rPh sb="0" eb="1">
      <t>シモ</t>
    </rPh>
    <rPh sb="1" eb="2">
      <t>イシ</t>
    </rPh>
    <rPh sb="2" eb="4">
      <t>キド</t>
    </rPh>
    <phoneticPr fontId="1"/>
  </si>
  <si>
    <t>伏屋</t>
  </si>
  <si>
    <t>舟寄2区</t>
    <rPh sb="0" eb="2">
      <t>フナヨセ</t>
    </rPh>
    <rPh sb="3" eb="4">
      <t>ク</t>
    </rPh>
    <phoneticPr fontId="1"/>
  </si>
  <si>
    <t>三ケ町</t>
  </si>
  <si>
    <t>三本木</t>
  </si>
  <si>
    <t>舟寄3区</t>
    <rPh sb="0" eb="2">
      <t>フナヨセ</t>
    </rPh>
    <rPh sb="3" eb="4">
      <t>ク</t>
    </rPh>
    <phoneticPr fontId="1"/>
  </si>
  <si>
    <t>竹田口</t>
  </si>
  <si>
    <t>与河</t>
  </si>
  <si>
    <t>舟寄4区</t>
    <rPh sb="0" eb="2">
      <t>フナヨセ</t>
    </rPh>
    <rPh sb="3" eb="4">
      <t>ク</t>
    </rPh>
    <phoneticPr fontId="1"/>
  </si>
  <si>
    <t>東組</t>
  </si>
  <si>
    <t>畑中</t>
  </si>
  <si>
    <t>舟寄5区</t>
    <rPh sb="0" eb="2">
      <t>フナヨセ</t>
    </rPh>
    <rPh sb="3" eb="4">
      <t>ク</t>
    </rPh>
    <phoneticPr fontId="1"/>
  </si>
  <si>
    <t>東陽2丁目</t>
  </si>
  <si>
    <t>田屋</t>
  </si>
  <si>
    <t>舟寄新</t>
    <rPh sb="0" eb="2">
      <t>フナヨセ</t>
    </rPh>
    <rPh sb="2" eb="3">
      <t>シン</t>
    </rPh>
    <phoneticPr fontId="1"/>
  </si>
  <si>
    <t>新町</t>
  </si>
  <si>
    <t>豊原</t>
  </si>
  <si>
    <t>長崎</t>
    <rPh sb="0" eb="2">
      <t>ナガサキ</t>
    </rPh>
    <phoneticPr fontId="1"/>
  </si>
  <si>
    <t>上本町</t>
    <rPh sb="0" eb="1">
      <t>カミ</t>
    </rPh>
    <phoneticPr fontId="1"/>
  </si>
  <si>
    <t>曽々木</t>
  </si>
  <si>
    <t>長崎新</t>
    <rPh sb="0" eb="2">
      <t>ナガサキ</t>
    </rPh>
    <rPh sb="2" eb="3">
      <t>シン</t>
    </rPh>
    <phoneticPr fontId="1"/>
  </si>
  <si>
    <t>室町</t>
  </si>
  <si>
    <t>内田</t>
  </si>
  <si>
    <t>一本田新1区</t>
    <rPh sb="0" eb="2">
      <t>イッポン</t>
    </rPh>
    <rPh sb="2" eb="3">
      <t>デン</t>
    </rPh>
    <rPh sb="3" eb="4">
      <t>シン</t>
    </rPh>
    <rPh sb="5" eb="6">
      <t>ク</t>
    </rPh>
    <phoneticPr fontId="1"/>
  </si>
  <si>
    <t>小人町</t>
  </si>
  <si>
    <t>舛田</t>
  </si>
  <si>
    <t>一本田新2区</t>
    <rPh sb="0" eb="2">
      <t>イッポン</t>
    </rPh>
    <rPh sb="2" eb="3">
      <t>デン</t>
    </rPh>
    <rPh sb="3" eb="4">
      <t>シン</t>
    </rPh>
    <rPh sb="5" eb="6">
      <t>ク</t>
    </rPh>
    <phoneticPr fontId="1"/>
  </si>
  <si>
    <t>乾町</t>
    <rPh sb="0" eb="1">
      <t>カワ</t>
    </rPh>
    <phoneticPr fontId="1"/>
  </si>
  <si>
    <t>小黒</t>
  </si>
  <si>
    <t>一本田新3区</t>
    <rPh sb="0" eb="2">
      <t>イッポン</t>
    </rPh>
    <rPh sb="2" eb="3">
      <t>デン</t>
    </rPh>
    <rPh sb="3" eb="4">
      <t>シン</t>
    </rPh>
    <rPh sb="5" eb="6">
      <t>ク</t>
    </rPh>
    <phoneticPr fontId="1"/>
  </si>
  <si>
    <t>上田町</t>
  </si>
  <si>
    <t>篠岡</t>
  </si>
  <si>
    <t>一本田新4区</t>
    <rPh sb="0" eb="2">
      <t>イッポン</t>
    </rPh>
    <rPh sb="2" eb="3">
      <t>デン</t>
    </rPh>
    <rPh sb="3" eb="4">
      <t>シン</t>
    </rPh>
    <rPh sb="5" eb="6">
      <t>ク</t>
    </rPh>
    <phoneticPr fontId="1"/>
  </si>
  <si>
    <t>荒町</t>
  </si>
  <si>
    <t>石上</t>
  </si>
  <si>
    <t>共栄</t>
    <rPh sb="0" eb="2">
      <t>キョウエイ</t>
    </rPh>
    <phoneticPr fontId="1"/>
  </si>
  <si>
    <t>松川町</t>
    <rPh sb="0" eb="2">
      <t>マツカワ</t>
    </rPh>
    <phoneticPr fontId="1"/>
  </si>
  <si>
    <t>里丸岡</t>
  </si>
  <si>
    <t>今福</t>
    <rPh sb="0" eb="2">
      <t>イマフク</t>
    </rPh>
    <phoneticPr fontId="1"/>
  </si>
  <si>
    <t>新松川町</t>
  </si>
  <si>
    <t>今町</t>
  </si>
  <si>
    <t>今福2区</t>
    <rPh sb="0" eb="2">
      <t>イマフク</t>
    </rPh>
    <rPh sb="3" eb="4">
      <t>ク</t>
    </rPh>
    <phoneticPr fontId="1"/>
  </si>
  <si>
    <t>北霞1区</t>
  </si>
  <si>
    <t>東陽</t>
  </si>
  <si>
    <t>八ツ口</t>
    <rPh sb="0" eb="1">
      <t>ヤ</t>
    </rPh>
    <rPh sb="2" eb="3">
      <t>クチ</t>
    </rPh>
    <phoneticPr fontId="1"/>
  </si>
  <si>
    <t>北霞2区</t>
  </si>
  <si>
    <t>愛宕</t>
  </si>
  <si>
    <t>高柳</t>
    <rPh sb="0" eb="2">
      <t>タカヤナギ</t>
    </rPh>
    <phoneticPr fontId="1"/>
  </si>
  <si>
    <t>北霞3区</t>
  </si>
  <si>
    <t>文京</t>
  </si>
  <si>
    <t>高柳2区</t>
    <rPh sb="0" eb="2">
      <t>タカヤナギ</t>
    </rPh>
    <rPh sb="3" eb="4">
      <t>ク</t>
    </rPh>
    <phoneticPr fontId="1"/>
  </si>
  <si>
    <t>北霞4区</t>
  </si>
  <si>
    <t>八ヶ郷１区</t>
  </si>
  <si>
    <t>吉政</t>
  </si>
  <si>
    <t>南霞1区</t>
  </si>
  <si>
    <t>川上</t>
  </si>
  <si>
    <t>儀間</t>
  </si>
  <si>
    <t>南霞2区</t>
  </si>
  <si>
    <t>坪江</t>
  </si>
  <si>
    <t>牛ケ島</t>
    <rPh sb="0" eb="1">
      <t>ウシ</t>
    </rPh>
    <rPh sb="2" eb="3">
      <t>シマ</t>
    </rPh>
    <phoneticPr fontId="1"/>
  </si>
  <si>
    <t>南霞3区</t>
  </si>
  <si>
    <t>乗兼</t>
  </si>
  <si>
    <t>高瀬</t>
  </si>
  <si>
    <t>南霞4区</t>
  </si>
  <si>
    <t>堀水</t>
  </si>
  <si>
    <t>豊原高瀬</t>
  </si>
  <si>
    <t>城南</t>
  </si>
  <si>
    <t>里竹田</t>
  </si>
  <si>
    <t>筑後清水</t>
  </si>
  <si>
    <t>城東</t>
  </si>
  <si>
    <t>曽谷</t>
  </si>
  <si>
    <t>四ツ柳</t>
    <rPh sb="0" eb="1">
      <t>ヨ</t>
    </rPh>
    <rPh sb="2" eb="3">
      <t>ヤナギ</t>
    </rPh>
    <phoneticPr fontId="1"/>
  </si>
  <si>
    <t>霞ケ丘1区</t>
  </si>
  <si>
    <t>岡</t>
  </si>
  <si>
    <t>北四ツ柳</t>
  </si>
  <si>
    <t>霞ケ丘2区</t>
  </si>
  <si>
    <t>山口</t>
  </si>
  <si>
    <t>高田</t>
  </si>
  <si>
    <t>霞ケ丘3区</t>
  </si>
  <si>
    <t>山竹田</t>
  </si>
  <si>
    <t>油為頭</t>
  </si>
  <si>
    <t>霞ケ丘4区</t>
  </si>
  <si>
    <t>その他</t>
    <rPh sb="2" eb="3">
      <t>タ</t>
    </rPh>
    <phoneticPr fontId="12"/>
  </si>
  <si>
    <t>板倉</t>
  </si>
  <si>
    <t>一本田福所</t>
    <phoneticPr fontId="1"/>
  </si>
  <si>
    <t>葉咲野</t>
  </si>
  <si>
    <t>一本田福所2区</t>
  </si>
  <si>
    <t>江留上大和</t>
  </si>
  <si>
    <t>野中山王</t>
  </si>
  <si>
    <t>乾下田</t>
  </si>
  <si>
    <t>江留上本町</t>
  </si>
  <si>
    <t>大森</t>
  </si>
  <si>
    <t>田町</t>
  </si>
  <si>
    <t>江留上緑</t>
    <rPh sb="0" eb="1">
      <t>エ</t>
    </rPh>
    <rPh sb="1" eb="2">
      <t>ル</t>
    </rPh>
    <rPh sb="2" eb="3">
      <t>カミ</t>
    </rPh>
    <rPh sb="3" eb="4">
      <t>ミドリ</t>
    </rPh>
    <phoneticPr fontId="1"/>
  </si>
  <si>
    <t>山崎三ケ</t>
    <rPh sb="0" eb="2">
      <t>ヤマサキ</t>
    </rPh>
    <rPh sb="2" eb="3">
      <t>サン</t>
    </rPh>
    <phoneticPr fontId="1"/>
  </si>
  <si>
    <t>朝陽</t>
  </si>
  <si>
    <t>江留上日の出</t>
  </si>
  <si>
    <t>末政</t>
    <rPh sb="0" eb="2">
      <t>スエマサ</t>
    </rPh>
    <phoneticPr fontId="1"/>
  </si>
  <si>
    <t>栄</t>
  </si>
  <si>
    <t>江留上旭</t>
  </si>
  <si>
    <t>末政2区</t>
    <rPh sb="0" eb="2">
      <t>スエマサ</t>
    </rPh>
    <rPh sb="3" eb="4">
      <t>ク</t>
    </rPh>
    <phoneticPr fontId="1"/>
  </si>
  <si>
    <t>グリーン栄</t>
  </si>
  <si>
    <t>江留上中央</t>
  </si>
  <si>
    <t>新間</t>
    <rPh sb="0" eb="1">
      <t>シン</t>
    </rPh>
    <rPh sb="1" eb="2">
      <t>マ</t>
    </rPh>
    <phoneticPr fontId="1"/>
  </si>
  <si>
    <t>針ノ木</t>
  </si>
  <si>
    <t>江留上昭和</t>
  </si>
  <si>
    <t>寅国</t>
    <rPh sb="0" eb="2">
      <t>トラクニ</t>
    </rPh>
    <phoneticPr fontId="1"/>
  </si>
  <si>
    <t>朝陽2丁目</t>
  </si>
  <si>
    <t>江留上新町</t>
  </si>
  <si>
    <t>竜北</t>
    <rPh sb="0" eb="2">
      <t>リュウホク</t>
    </rPh>
    <phoneticPr fontId="1"/>
  </si>
  <si>
    <t>御幸</t>
  </si>
  <si>
    <t>江留上錦</t>
  </si>
  <si>
    <t>泉</t>
    <rPh sb="0" eb="1">
      <t>イズミ</t>
    </rPh>
    <phoneticPr fontId="1"/>
  </si>
  <si>
    <t>松川</t>
    <rPh sb="0" eb="2">
      <t>マツカワ</t>
    </rPh>
    <phoneticPr fontId="1"/>
  </si>
  <si>
    <t>為国幸</t>
  </si>
  <si>
    <t>為国中区</t>
  </si>
  <si>
    <t>中筋駅前</t>
  </si>
  <si>
    <t>大関大正</t>
    <rPh sb="0" eb="2">
      <t>オオゼキ</t>
    </rPh>
    <rPh sb="2" eb="4">
      <t>タイショウ</t>
    </rPh>
    <phoneticPr fontId="1"/>
  </si>
  <si>
    <t>為国西の宮</t>
  </si>
  <si>
    <t>中筋三ツ屋</t>
  </si>
  <si>
    <t>東</t>
    <rPh sb="0" eb="1">
      <t>ヒガシ</t>
    </rPh>
    <phoneticPr fontId="1"/>
  </si>
  <si>
    <t>為国亀ケ久保</t>
    <rPh sb="0" eb="2">
      <t>タメクニ</t>
    </rPh>
    <rPh sb="2" eb="3">
      <t>カメ</t>
    </rPh>
    <rPh sb="4" eb="6">
      <t>クボ</t>
    </rPh>
    <phoneticPr fontId="1"/>
  </si>
  <si>
    <t>中筋北浦南</t>
  </si>
  <si>
    <t>下蔵</t>
    <rPh sb="0" eb="1">
      <t>シモ</t>
    </rPh>
    <rPh sb="1" eb="2">
      <t>クラ</t>
    </rPh>
    <phoneticPr fontId="1"/>
  </si>
  <si>
    <t>新為国</t>
    <rPh sb="0" eb="1">
      <t>シン</t>
    </rPh>
    <rPh sb="1" eb="2">
      <t>タメ</t>
    </rPh>
    <rPh sb="2" eb="3">
      <t>クニ</t>
    </rPh>
    <phoneticPr fontId="12"/>
  </si>
  <si>
    <t>中筋北浦北</t>
    <rPh sb="0" eb="2">
      <t>ナカスジ</t>
    </rPh>
    <rPh sb="2" eb="4">
      <t>キタウラ</t>
    </rPh>
    <rPh sb="4" eb="5">
      <t>キタ</t>
    </rPh>
    <phoneticPr fontId="1"/>
  </si>
  <si>
    <t>上蔵</t>
    <rPh sb="0" eb="1">
      <t>カミ</t>
    </rPh>
    <rPh sb="1" eb="2">
      <t>クラ</t>
    </rPh>
    <phoneticPr fontId="1"/>
  </si>
  <si>
    <t>境上町</t>
  </si>
  <si>
    <t>中筋大手</t>
  </si>
  <si>
    <t>南蔵垣内</t>
    <rPh sb="0" eb="1">
      <t>ミナミ</t>
    </rPh>
    <rPh sb="1" eb="4">
      <t>クラガイチ</t>
    </rPh>
    <phoneticPr fontId="1"/>
  </si>
  <si>
    <t>境元町</t>
  </si>
  <si>
    <t>正蓮花</t>
    <rPh sb="1" eb="2">
      <t>レン</t>
    </rPh>
    <phoneticPr fontId="1"/>
  </si>
  <si>
    <t>鯉</t>
    <rPh sb="0" eb="1">
      <t>コイ</t>
    </rPh>
    <phoneticPr fontId="1"/>
  </si>
  <si>
    <t>江留下西</t>
  </si>
  <si>
    <t>寄安</t>
    <phoneticPr fontId="1"/>
  </si>
  <si>
    <t>西</t>
    <rPh sb="0" eb="1">
      <t>ニシ</t>
    </rPh>
    <phoneticPr fontId="1"/>
  </si>
  <si>
    <t>江留下宇和江</t>
  </si>
  <si>
    <t>寄安金戸</t>
  </si>
  <si>
    <t>東中野</t>
    <rPh sb="0" eb="1">
      <t>ヒガシ</t>
    </rPh>
    <rPh sb="1" eb="3">
      <t>ナカノ</t>
    </rPh>
    <phoneticPr fontId="1"/>
  </si>
  <si>
    <t>江留下屋敷</t>
  </si>
  <si>
    <t>定重</t>
    <phoneticPr fontId="1"/>
  </si>
  <si>
    <t>新東中野</t>
    <rPh sb="0" eb="1">
      <t>シン</t>
    </rPh>
    <rPh sb="1" eb="2">
      <t>ヒガシ</t>
    </rPh>
    <rPh sb="2" eb="4">
      <t>ナカノ</t>
    </rPh>
    <phoneticPr fontId="1"/>
  </si>
  <si>
    <t>沖布目</t>
  </si>
  <si>
    <t>石仏</t>
    <phoneticPr fontId="1"/>
  </si>
  <si>
    <t>大味上</t>
    <rPh sb="0" eb="2">
      <t>オオミ</t>
    </rPh>
    <rPh sb="2" eb="3">
      <t>カミ</t>
    </rPh>
    <phoneticPr fontId="1"/>
  </si>
  <si>
    <t>沖布目豊島</t>
    <rPh sb="3" eb="5">
      <t>トヨシマ</t>
    </rPh>
    <phoneticPr fontId="1"/>
  </si>
  <si>
    <t>いちい野</t>
  </si>
  <si>
    <t>大味中</t>
    <rPh sb="0" eb="2">
      <t>オオミ</t>
    </rPh>
    <rPh sb="2" eb="3">
      <t>ナカ</t>
    </rPh>
    <phoneticPr fontId="1"/>
  </si>
  <si>
    <t>大針</t>
    <rPh sb="0" eb="1">
      <t>オオ</t>
    </rPh>
    <rPh sb="1" eb="2">
      <t>ハリ</t>
    </rPh>
    <phoneticPr fontId="1"/>
  </si>
  <si>
    <t>いちい野北</t>
  </si>
  <si>
    <t>大味下</t>
    <rPh sb="0" eb="2">
      <t>オオミ</t>
    </rPh>
    <rPh sb="2" eb="3">
      <t>シタ</t>
    </rPh>
    <phoneticPr fontId="1"/>
  </si>
  <si>
    <t>藤鷲塚</t>
  </si>
  <si>
    <t>いちい野中央</t>
  </si>
  <si>
    <t>新大味</t>
    <rPh sb="0" eb="1">
      <t>シン</t>
    </rPh>
    <rPh sb="1" eb="3">
      <t>オオミ</t>
    </rPh>
    <phoneticPr fontId="1"/>
  </si>
  <si>
    <t>江留中</t>
  </si>
  <si>
    <t>花の町1丁目</t>
    <rPh sb="0" eb="1">
      <t>ハナ</t>
    </rPh>
    <rPh sb="2" eb="3">
      <t>マチ</t>
    </rPh>
    <rPh sb="4" eb="6">
      <t>チョウメ</t>
    </rPh>
    <phoneticPr fontId="1"/>
  </si>
  <si>
    <t>随応寺</t>
  </si>
  <si>
    <t>坂井町</t>
    <rPh sb="0" eb="3">
      <t>サカイチョウ</t>
    </rPh>
    <phoneticPr fontId="5"/>
  </si>
  <si>
    <t>花のまち2丁目</t>
    <rPh sb="0" eb="1">
      <t>ハナ</t>
    </rPh>
    <rPh sb="5" eb="7">
      <t>チョウメ</t>
    </rPh>
    <phoneticPr fontId="1"/>
  </si>
  <si>
    <t>東太郎丸</t>
  </si>
  <si>
    <t>宮領</t>
    <rPh sb="0" eb="1">
      <t>ミヤ</t>
    </rPh>
    <rPh sb="1" eb="2">
      <t>リョウ</t>
    </rPh>
    <phoneticPr fontId="1"/>
  </si>
  <si>
    <t>大味春日</t>
    <rPh sb="0" eb="2">
      <t>オオミ</t>
    </rPh>
    <rPh sb="2" eb="4">
      <t>カスガ</t>
    </rPh>
    <phoneticPr fontId="1"/>
  </si>
  <si>
    <t>本堂</t>
    <phoneticPr fontId="1"/>
  </si>
  <si>
    <t>北宮領</t>
    <rPh sb="0" eb="2">
      <t>キタミヤ</t>
    </rPh>
    <rPh sb="2" eb="3">
      <t>リョウ</t>
    </rPh>
    <phoneticPr fontId="1"/>
  </si>
  <si>
    <t>上兵庫</t>
    <rPh sb="0" eb="1">
      <t>カミ</t>
    </rPh>
    <rPh sb="1" eb="3">
      <t>ヒョウゴ</t>
    </rPh>
    <phoneticPr fontId="1"/>
  </si>
  <si>
    <t>西太郎丸</t>
  </si>
  <si>
    <t>中宮領</t>
    <rPh sb="0" eb="1">
      <t>ナカ</t>
    </rPh>
    <rPh sb="1" eb="2">
      <t>ミヤ</t>
    </rPh>
    <rPh sb="2" eb="3">
      <t>リョウ</t>
    </rPh>
    <phoneticPr fontId="1"/>
  </si>
  <si>
    <t>けやき野</t>
    <rPh sb="3" eb="4">
      <t>ノ</t>
    </rPh>
    <phoneticPr fontId="1"/>
  </si>
  <si>
    <t>矢島</t>
    <phoneticPr fontId="1"/>
  </si>
  <si>
    <t>西宮領</t>
    <rPh sb="0" eb="2">
      <t>ニシミヤ</t>
    </rPh>
    <rPh sb="2" eb="3">
      <t>リョウ</t>
    </rPh>
    <phoneticPr fontId="1"/>
  </si>
  <si>
    <t>中の江</t>
    <rPh sb="0" eb="1">
      <t>ナカ</t>
    </rPh>
    <rPh sb="2" eb="3">
      <t>エ</t>
    </rPh>
    <phoneticPr fontId="1"/>
  </si>
  <si>
    <t>千歩寺</t>
  </si>
  <si>
    <t>田島　</t>
    <rPh sb="0" eb="2">
      <t>タジマ</t>
    </rPh>
    <phoneticPr fontId="1"/>
  </si>
  <si>
    <t>下兵庫</t>
    <rPh sb="0" eb="1">
      <t>シモ</t>
    </rPh>
    <rPh sb="1" eb="3">
      <t>ヒョウゴ</t>
    </rPh>
    <phoneticPr fontId="1"/>
  </si>
  <si>
    <t>中庄</t>
    <phoneticPr fontId="1"/>
  </si>
  <si>
    <t>田島新</t>
    <rPh sb="0" eb="2">
      <t>タジマ</t>
    </rPh>
    <rPh sb="2" eb="3">
      <t>シン</t>
    </rPh>
    <phoneticPr fontId="1"/>
  </si>
  <si>
    <t>相生</t>
    <rPh sb="0" eb="2">
      <t>アイオイ</t>
    </rPh>
    <phoneticPr fontId="1"/>
  </si>
  <si>
    <t>針原東</t>
  </si>
  <si>
    <t>華水木</t>
    <rPh sb="0" eb="1">
      <t>ハナ</t>
    </rPh>
    <rPh sb="1" eb="3">
      <t>ミズキ</t>
    </rPh>
    <phoneticPr fontId="1"/>
  </si>
  <si>
    <t>清永</t>
    <rPh sb="0" eb="2">
      <t>キヨナガ</t>
    </rPh>
    <phoneticPr fontId="1"/>
  </si>
  <si>
    <t>針原西</t>
  </si>
  <si>
    <t>田島窪</t>
    <rPh sb="0" eb="2">
      <t>タジマ</t>
    </rPh>
    <rPh sb="2" eb="3">
      <t>クボ</t>
    </rPh>
    <phoneticPr fontId="1"/>
  </si>
  <si>
    <t>島</t>
    <rPh sb="0" eb="1">
      <t>シマ</t>
    </rPh>
    <phoneticPr fontId="1"/>
  </si>
  <si>
    <t>針原平柳</t>
  </si>
  <si>
    <t>若宮</t>
    <rPh sb="0" eb="2">
      <t>ワカミヤ</t>
    </rPh>
    <phoneticPr fontId="1"/>
  </si>
  <si>
    <t>木部東</t>
    <rPh sb="0" eb="2">
      <t>キベ</t>
    </rPh>
    <rPh sb="2" eb="3">
      <t>ヒガシ</t>
    </rPh>
    <phoneticPr fontId="1"/>
  </si>
  <si>
    <t>ガーデンハイツ春江</t>
    <rPh sb="7" eb="8">
      <t>ハル</t>
    </rPh>
    <rPh sb="8" eb="9">
      <t>エ</t>
    </rPh>
    <phoneticPr fontId="1"/>
  </si>
  <si>
    <t>若宮新</t>
    <rPh sb="0" eb="2">
      <t>ワカミヤ</t>
    </rPh>
    <rPh sb="2" eb="3">
      <t>シン</t>
    </rPh>
    <phoneticPr fontId="1"/>
  </si>
  <si>
    <t>東荒井</t>
    <rPh sb="0" eb="1">
      <t>ヒガシ</t>
    </rPh>
    <rPh sb="1" eb="3">
      <t>アライ</t>
    </rPh>
    <phoneticPr fontId="1"/>
  </si>
  <si>
    <t>田端</t>
    <rPh sb="0" eb="2">
      <t>タバタ</t>
    </rPh>
    <phoneticPr fontId="1"/>
  </si>
  <si>
    <t>東若宮</t>
    <rPh sb="0" eb="1">
      <t>ヒガシ</t>
    </rPh>
    <rPh sb="1" eb="3">
      <t>ワカミヤ</t>
    </rPh>
    <phoneticPr fontId="1"/>
  </si>
  <si>
    <t>蛸</t>
    <rPh sb="0" eb="1">
      <t>タコ</t>
    </rPh>
    <phoneticPr fontId="1"/>
  </si>
  <si>
    <t>高江</t>
    <rPh sb="0" eb="1">
      <t>タカ</t>
    </rPh>
    <rPh sb="1" eb="2">
      <t>エ</t>
    </rPh>
    <phoneticPr fontId="1"/>
  </si>
  <si>
    <t>福島</t>
    <rPh sb="0" eb="2">
      <t>フクシマ</t>
    </rPh>
    <phoneticPr fontId="1"/>
  </si>
  <si>
    <t>京町</t>
    <phoneticPr fontId="1"/>
  </si>
  <si>
    <t>新福島</t>
    <rPh sb="0" eb="1">
      <t>シン</t>
    </rPh>
    <rPh sb="1" eb="3">
      <t>フクシマ</t>
    </rPh>
    <phoneticPr fontId="1"/>
  </si>
  <si>
    <t>今井</t>
    <rPh sb="0" eb="2">
      <t>イマイ</t>
    </rPh>
    <phoneticPr fontId="1"/>
  </si>
  <si>
    <t>京町南</t>
    <phoneticPr fontId="1"/>
  </si>
  <si>
    <t>東長田</t>
    <rPh sb="0" eb="1">
      <t>ヒガシ</t>
    </rPh>
    <rPh sb="1" eb="3">
      <t>ナガタ</t>
    </rPh>
    <phoneticPr fontId="1"/>
  </si>
  <si>
    <t>折戸</t>
    <rPh sb="0" eb="2">
      <t>オリト</t>
    </rPh>
    <phoneticPr fontId="1"/>
  </si>
  <si>
    <t>松木</t>
    <rPh sb="0" eb="2">
      <t>マツキ</t>
    </rPh>
    <phoneticPr fontId="1"/>
  </si>
  <si>
    <t>徳分田</t>
    <rPh sb="0" eb="1">
      <t>トク</t>
    </rPh>
    <rPh sb="1" eb="2">
      <t>ブン</t>
    </rPh>
    <rPh sb="2" eb="3">
      <t>デン</t>
    </rPh>
    <phoneticPr fontId="1"/>
  </si>
  <si>
    <t>木部新保</t>
    <rPh sb="0" eb="2">
      <t>キベ</t>
    </rPh>
    <rPh sb="2" eb="4">
      <t>シンボ</t>
    </rPh>
    <phoneticPr fontId="1"/>
  </si>
  <si>
    <t>金剛寺</t>
    <rPh sb="0" eb="3">
      <t>コンゴウジ</t>
    </rPh>
    <phoneticPr fontId="1"/>
  </si>
  <si>
    <t>上新庄</t>
    <rPh sb="0" eb="3">
      <t>カミシンジョウ</t>
    </rPh>
    <phoneticPr fontId="1"/>
  </si>
  <si>
    <t>安沢</t>
    <rPh sb="0" eb="1">
      <t>ヤス</t>
    </rPh>
    <rPh sb="1" eb="2">
      <t>サワ</t>
    </rPh>
    <phoneticPr fontId="1"/>
  </si>
  <si>
    <t>駅前</t>
    <rPh sb="0" eb="2">
      <t>エキマエ</t>
    </rPh>
    <phoneticPr fontId="1"/>
  </si>
  <si>
    <t>総数</t>
    <rPh sb="0" eb="2">
      <t>ソウスウ</t>
    </rPh>
    <phoneticPr fontId="1"/>
  </si>
  <si>
    <t>福町</t>
    <rPh sb="0" eb="1">
      <t>フク</t>
    </rPh>
    <rPh sb="1" eb="2">
      <t>マチ</t>
    </rPh>
    <phoneticPr fontId="1"/>
  </si>
  <si>
    <t>上新庄新町</t>
    <rPh sb="0" eb="3">
      <t>カミシンジョウ</t>
    </rPh>
    <rPh sb="3" eb="5">
      <t>シンマチ</t>
    </rPh>
    <phoneticPr fontId="1"/>
  </si>
  <si>
    <t>春日野</t>
    <phoneticPr fontId="1"/>
  </si>
  <si>
    <t>新庄</t>
    <rPh sb="0" eb="2">
      <t>シンジョウ</t>
    </rPh>
    <phoneticPr fontId="1"/>
  </si>
  <si>
    <t>大牧</t>
    <rPh sb="0" eb="2">
      <t>オオマキ</t>
    </rPh>
    <phoneticPr fontId="1"/>
  </si>
  <si>
    <t>下新庄</t>
    <rPh sb="0" eb="3">
      <t>シモシンジョウ</t>
    </rPh>
    <phoneticPr fontId="1"/>
  </si>
  <si>
    <t>リリータウン</t>
    <phoneticPr fontId="1"/>
  </si>
  <si>
    <t>日の出</t>
    <rPh sb="0" eb="1">
      <t>ヒ</t>
    </rPh>
    <rPh sb="2" eb="3">
      <t>デ</t>
    </rPh>
    <phoneticPr fontId="1"/>
  </si>
  <si>
    <t>井向</t>
    <rPh sb="0" eb="2">
      <t>イノムカイ</t>
    </rPh>
    <phoneticPr fontId="1"/>
  </si>
  <si>
    <t>夢咲の街</t>
    <rPh sb="0" eb="1">
      <t>ユメ</t>
    </rPh>
    <rPh sb="1" eb="2">
      <t>サキ</t>
    </rPh>
    <rPh sb="3" eb="4">
      <t>マチ</t>
    </rPh>
    <phoneticPr fontId="12"/>
  </si>
  <si>
    <t>西長田</t>
    <phoneticPr fontId="1"/>
  </si>
  <si>
    <t>長畑</t>
    <rPh sb="0" eb="1">
      <t>ナガ</t>
    </rPh>
    <rPh sb="1" eb="2">
      <t>ハタケ</t>
    </rPh>
    <phoneticPr fontId="1"/>
  </si>
  <si>
    <t>石塚</t>
    <rPh sb="0" eb="2">
      <t>イシヅカ</t>
    </rPh>
    <phoneticPr fontId="1"/>
  </si>
  <si>
    <t>定旨</t>
    <rPh sb="0" eb="1">
      <t>サダ</t>
    </rPh>
    <rPh sb="1" eb="2">
      <t>ムネ</t>
    </rPh>
    <phoneticPr fontId="1"/>
  </si>
  <si>
    <t>取次</t>
    <rPh sb="0" eb="2">
      <t>トリツギ</t>
    </rPh>
    <phoneticPr fontId="1"/>
  </si>
  <si>
    <t>五本</t>
    <rPh sb="0" eb="2">
      <t>ゴホン</t>
    </rPh>
    <phoneticPr fontId="1"/>
  </si>
  <si>
    <t>正善</t>
    <rPh sb="0" eb="2">
      <t>ショウゼン</t>
    </rPh>
    <phoneticPr fontId="1"/>
  </si>
  <si>
    <t>河和田</t>
    <rPh sb="0" eb="1">
      <t>カ</t>
    </rPh>
    <rPh sb="1" eb="3">
      <t>ワダ</t>
    </rPh>
    <phoneticPr fontId="1"/>
  </si>
  <si>
    <t>布施田新</t>
    <phoneticPr fontId="1"/>
  </si>
  <si>
    <t>長屋</t>
    <rPh sb="0" eb="2">
      <t>ナガヤ</t>
    </rPh>
    <phoneticPr fontId="1"/>
  </si>
  <si>
    <t>姫王</t>
    <rPh sb="0" eb="1">
      <t>ヒメ</t>
    </rPh>
    <rPh sb="1" eb="2">
      <t>オウ</t>
    </rPh>
    <phoneticPr fontId="1"/>
  </si>
  <si>
    <t>長屋さくら台</t>
    <rPh sb="0" eb="2">
      <t>ナガヤ</t>
    </rPh>
    <rPh sb="5" eb="6">
      <t>ダイ</t>
    </rPh>
    <phoneticPr fontId="1"/>
  </si>
  <si>
    <t>定広</t>
    <rPh sb="0" eb="2">
      <t>サダヒロ</t>
    </rPh>
    <phoneticPr fontId="1"/>
  </si>
  <si>
    <t>御油田</t>
    <rPh sb="0" eb="1">
      <t>ゴ</t>
    </rPh>
    <rPh sb="1" eb="3">
      <t>ユデン</t>
    </rPh>
    <phoneticPr fontId="1"/>
  </si>
  <si>
    <t>木部西方寺</t>
    <phoneticPr fontId="1"/>
  </si>
  <si>
    <t>朝日</t>
    <rPh sb="0" eb="2">
      <t>アサヒ</t>
    </rPh>
    <phoneticPr fontId="1"/>
  </si>
  <si>
    <t>辻</t>
    <phoneticPr fontId="1"/>
  </si>
  <si>
    <t>朝日住宅</t>
    <rPh sb="0" eb="2">
      <t>アサヒ</t>
    </rPh>
    <rPh sb="2" eb="4">
      <t>ジュウタク</t>
    </rPh>
    <phoneticPr fontId="1"/>
  </si>
  <si>
    <t>上小森</t>
    <phoneticPr fontId="1"/>
  </si>
  <si>
    <t>舘</t>
    <rPh sb="0" eb="1">
      <t>タチ</t>
    </rPh>
    <phoneticPr fontId="1"/>
  </si>
  <si>
    <t>上小森室町</t>
    <rPh sb="3" eb="5">
      <t>ムロマチ</t>
    </rPh>
    <phoneticPr fontId="1"/>
  </si>
  <si>
    <t>小路</t>
    <rPh sb="0" eb="2">
      <t>ショウジ</t>
    </rPh>
    <phoneticPr fontId="1"/>
  </si>
  <si>
    <t>下小森</t>
    <phoneticPr fontId="1"/>
  </si>
  <si>
    <t>関中</t>
    <rPh sb="0" eb="1">
      <t>セキ</t>
    </rPh>
    <rPh sb="1" eb="2">
      <t>ナカ</t>
    </rPh>
    <phoneticPr fontId="1"/>
  </si>
  <si>
    <t>堀越</t>
    <rPh sb="0" eb="2">
      <t>ホリコシ</t>
    </rPh>
    <phoneticPr fontId="1"/>
  </si>
  <si>
    <t>安光</t>
    <rPh sb="0" eb="1">
      <t>アン</t>
    </rPh>
    <rPh sb="1" eb="2">
      <t>コウ</t>
    </rPh>
    <phoneticPr fontId="1"/>
  </si>
  <si>
    <t>中筋</t>
    <rPh sb="0" eb="2">
      <t>ナカスジ</t>
    </rPh>
    <phoneticPr fontId="1"/>
  </si>
  <si>
    <t>豊楽園</t>
    <rPh sb="0" eb="3">
      <t>ホウラクエン</t>
    </rPh>
    <phoneticPr fontId="1"/>
  </si>
  <si>
    <t>中筋西</t>
  </si>
  <si>
    <t>上関</t>
    <rPh sb="0" eb="1">
      <t>カミ</t>
    </rPh>
    <rPh sb="1" eb="2">
      <t>ゼキ</t>
    </rPh>
    <phoneticPr fontId="1"/>
  </si>
  <si>
    <t>中筋東</t>
  </si>
  <si>
    <t>島田</t>
    <rPh sb="0" eb="2">
      <t>シマダ</t>
    </rPh>
    <phoneticPr fontId="12"/>
  </si>
  <si>
    <t>資料：市民生活課</t>
    <phoneticPr fontId="12"/>
  </si>
  <si>
    <t>B-5．国籍別外国人数</t>
    <rPh sb="4" eb="6">
      <t>コクセキ</t>
    </rPh>
    <rPh sb="6" eb="7">
      <t>ベツ</t>
    </rPh>
    <rPh sb="7" eb="9">
      <t>ガイコク</t>
    </rPh>
    <rPh sb="9" eb="10">
      <t>ジン</t>
    </rPh>
    <rPh sb="10" eb="11">
      <t>スウ</t>
    </rPh>
    <phoneticPr fontId="5"/>
  </si>
  <si>
    <t>単位：人</t>
    <phoneticPr fontId="12"/>
  </si>
  <si>
    <t>→版によってはその他に含めず掲載していた国籍</t>
    <rPh sb="1" eb="2">
      <t>バン</t>
    </rPh>
    <rPh sb="9" eb="10">
      <t>ホカ</t>
    </rPh>
    <rPh sb="11" eb="12">
      <t>フク</t>
    </rPh>
    <rPh sb="14" eb="16">
      <t>ケイサイ</t>
    </rPh>
    <rPh sb="20" eb="22">
      <t>コクセキ</t>
    </rPh>
    <phoneticPr fontId="5"/>
  </si>
  <si>
    <t>年次</t>
    <rPh sb="0" eb="2">
      <t>ネンジ</t>
    </rPh>
    <phoneticPr fontId="5"/>
  </si>
  <si>
    <t>合計</t>
    <rPh sb="0" eb="2">
      <t>ゴウケイ</t>
    </rPh>
    <phoneticPr fontId="5"/>
  </si>
  <si>
    <t>中国</t>
    <rPh sb="0" eb="2">
      <t>チュウゴク</t>
    </rPh>
    <phoneticPr fontId="5"/>
  </si>
  <si>
    <t>韓国又は</t>
    <rPh sb="0" eb="2">
      <t>カンコク</t>
    </rPh>
    <rPh sb="2" eb="3">
      <t>マタ</t>
    </rPh>
    <phoneticPr fontId="5"/>
  </si>
  <si>
    <t>朝鮮</t>
    <rPh sb="0" eb="2">
      <t>チョウセン</t>
    </rPh>
    <phoneticPr fontId="5"/>
  </si>
  <si>
    <t>ベトナム</t>
  </si>
  <si>
    <t>フィリピン</t>
  </si>
  <si>
    <t>ブラジル</t>
    <phoneticPr fontId="5"/>
  </si>
  <si>
    <t>インドネシア</t>
  </si>
  <si>
    <t>タイ</t>
  </si>
  <si>
    <t>ロシア</t>
  </si>
  <si>
    <t>米国</t>
    <rPh sb="0" eb="2">
      <t>ベイコク</t>
    </rPh>
    <phoneticPr fontId="5"/>
  </si>
  <si>
    <t>英国</t>
    <rPh sb="0" eb="2">
      <t>エイコク</t>
    </rPh>
    <phoneticPr fontId="5"/>
  </si>
  <si>
    <t>バングラデシュ</t>
    <phoneticPr fontId="5"/>
  </si>
  <si>
    <t>ペルー</t>
  </si>
  <si>
    <t>カナダ</t>
  </si>
  <si>
    <t>モンゴル</t>
  </si>
  <si>
    <t>ネパール</t>
    <phoneticPr fontId="12"/>
  </si>
  <si>
    <t>台湾</t>
    <rPh sb="0" eb="2">
      <t>タイワン</t>
    </rPh>
    <phoneticPr fontId="12"/>
  </si>
  <si>
    <t>ミャンマー</t>
    <phoneticPr fontId="12"/>
  </si>
  <si>
    <t>カンボジア</t>
    <phoneticPr fontId="12"/>
  </si>
  <si>
    <t>その他</t>
    <rPh sb="2" eb="3">
      <t>タ</t>
    </rPh>
    <phoneticPr fontId="5"/>
  </si>
  <si>
    <t>（その他合計）</t>
    <rPh sb="3" eb="4">
      <t>タ</t>
    </rPh>
    <rPh sb="4" eb="6">
      <t>ゴウケイ</t>
    </rPh>
    <phoneticPr fontId="12"/>
  </si>
  <si>
    <t>(不明）</t>
    <rPh sb="1" eb="3">
      <t>フメイ</t>
    </rPh>
    <phoneticPr fontId="12"/>
  </si>
  <si>
    <t>南アフリカ共和国</t>
    <rPh sb="0" eb="1">
      <t>ミナミ</t>
    </rPh>
    <rPh sb="5" eb="8">
      <t>キョウワコク</t>
    </rPh>
    <phoneticPr fontId="12"/>
  </si>
  <si>
    <t>スロバキア</t>
    <phoneticPr fontId="12"/>
  </si>
  <si>
    <t>インド</t>
    <phoneticPr fontId="12"/>
  </si>
  <si>
    <t>エストニア</t>
    <phoneticPr fontId="12"/>
  </si>
  <si>
    <t>ポーランド</t>
    <phoneticPr fontId="12"/>
  </si>
  <si>
    <t>パキスタン</t>
    <phoneticPr fontId="12"/>
  </si>
  <si>
    <t>ジャマイカ</t>
    <phoneticPr fontId="12"/>
  </si>
  <si>
    <t>セネガル</t>
    <phoneticPr fontId="12"/>
  </si>
  <si>
    <t>アフガニスタン</t>
    <phoneticPr fontId="12"/>
  </si>
  <si>
    <t>スペイン</t>
    <phoneticPr fontId="12"/>
  </si>
  <si>
    <t>マレーシア</t>
    <phoneticPr fontId="12"/>
  </si>
  <si>
    <t>チリ</t>
    <phoneticPr fontId="5"/>
  </si>
  <si>
    <t>フランス</t>
    <phoneticPr fontId="5"/>
  </si>
  <si>
    <t>ニュージーランド</t>
    <phoneticPr fontId="5"/>
  </si>
  <si>
    <t>ルーマニア</t>
    <phoneticPr fontId="5"/>
  </si>
  <si>
    <t>ウガンダ</t>
  </si>
  <si>
    <t>ドイツ</t>
  </si>
  <si>
    <t>オーストラリア</t>
  </si>
  <si>
    <t>モルドバ</t>
    <phoneticPr fontId="5"/>
  </si>
  <si>
    <t>平成11年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</si>
  <si>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</si>
  <si>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</si>
  <si>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</si>
  <si>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</si>
  <si>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</si>
  <si>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</si>
  <si>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</si>
  <si>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</si>
  <si>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</si>
  <si>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</si>
  <si>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</si>
  <si>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</si>
  <si>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</si>
  <si>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</si>
  <si>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</si>
  <si>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</si>
  <si>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</si>
  <si>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</si>
  <si>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</si>
  <si>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</si>
  <si>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</si>
  <si>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</si>
  <si>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※平成17年までは12月31日基準日　平成18年からは4月1日基準日</t>
    <rPh sb="1" eb="3">
      <t>ヘイセイ</t>
    </rPh>
    <rPh sb="5" eb="6">
      <t>ネン</t>
    </rPh>
    <rPh sb="11" eb="12">
      <t>ガツ</t>
    </rPh>
    <rPh sb="14" eb="15">
      <t>ニチ</t>
    </rPh>
    <rPh sb="15" eb="18">
      <t>キジュンビ</t>
    </rPh>
    <phoneticPr fontId="5"/>
  </si>
  <si>
    <t>※最新年において3人以上の国籍のみ掲載（3人未満はその他として集計）</t>
    <rPh sb="1" eb="3">
      <t>サイシン</t>
    </rPh>
    <rPh sb="3" eb="4">
      <t>ネン</t>
    </rPh>
    <rPh sb="9" eb="12">
      <t>ニンイジョウ</t>
    </rPh>
    <rPh sb="13" eb="15">
      <t>コクセキ</t>
    </rPh>
    <rPh sb="17" eb="19">
      <t>ケイサイ</t>
    </rPh>
    <rPh sb="21" eb="24">
      <t>ニンミマン</t>
    </rPh>
    <rPh sb="27" eb="28">
      <t>タ</t>
    </rPh>
    <rPh sb="31" eb="33">
      <t>シュウケイ</t>
    </rPh>
    <phoneticPr fontId="12"/>
  </si>
  <si>
    <t>資料：市民生活課</t>
    <phoneticPr fontId="5"/>
  </si>
  <si>
    <t>B-6．世帯数の推移</t>
    <rPh sb="4" eb="7">
      <t>セタイスウ</t>
    </rPh>
    <rPh sb="8" eb="10">
      <t>スイイ</t>
    </rPh>
    <phoneticPr fontId="5"/>
  </si>
  <si>
    <t>各年10月1日現在</t>
    <rPh sb="0" eb="2">
      <t>カクネン</t>
    </rPh>
    <rPh sb="4" eb="5">
      <t>ガツ</t>
    </rPh>
    <rPh sb="6" eb="7">
      <t>ニチ</t>
    </rPh>
    <phoneticPr fontId="5"/>
  </si>
  <si>
    <t>世帯数</t>
    <rPh sb="0" eb="3">
      <t>セタイスウ</t>
    </rPh>
    <phoneticPr fontId="12"/>
  </si>
  <si>
    <t>（％）</t>
    <phoneticPr fontId="5"/>
  </si>
  <si>
    <t>丸岡町</t>
    <rPh sb="0" eb="2">
      <t>マルオカ</t>
    </rPh>
    <rPh sb="2" eb="3">
      <t>チョウ</t>
    </rPh>
    <phoneticPr fontId="12"/>
  </si>
  <si>
    <t>春江町</t>
    <rPh sb="0" eb="3">
      <t>ハルエチョウ</t>
    </rPh>
    <phoneticPr fontId="12"/>
  </si>
  <si>
    <t>坂井町</t>
    <rPh sb="0" eb="2">
      <t>サカイ</t>
    </rPh>
    <rPh sb="2" eb="3">
      <t>チョウ</t>
    </rPh>
    <phoneticPr fontId="12"/>
  </si>
  <si>
    <t>資料：総務省統計局　「国勢調査」</t>
    <phoneticPr fontId="3"/>
  </si>
  <si>
    <t>資料：総務省統計局　「国勢調査」</t>
    <phoneticPr fontId="5"/>
  </si>
  <si>
    <t>B-7．老年人口（65歳以上）の推移</t>
    <rPh sb="4" eb="6">
      <t>ロウネン</t>
    </rPh>
    <rPh sb="11" eb="14">
      <t>サイイジョウ</t>
    </rPh>
    <phoneticPr fontId="5"/>
  </si>
  <si>
    <t>65歳以上人口（人）</t>
    <rPh sb="2" eb="3">
      <t>サイ</t>
    </rPh>
    <rPh sb="3" eb="5">
      <t>イジョウ</t>
    </rPh>
    <rPh sb="5" eb="7">
      <t>ジンコウ</t>
    </rPh>
    <rPh sb="8" eb="9">
      <t>ニン</t>
    </rPh>
    <phoneticPr fontId="5"/>
  </si>
  <si>
    <t>高齢化率</t>
    <rPh sb="0" eb="3">
      <t>コウレイカ</t>
    </rPh>
    <rPh sb="3" eb="4">
      <t>リツ</t>
    </rPh>
    <phoneticPr fontId="5"/>
  </si>
  <si>
    <t>(％)</t>
    <phoneticPr fontId="5"/>
  </si>
  <si>
    <t>春江町</t>
    <rPh sb="0" eb="1">
      <t>ハル</t>
    </rPh>
    <rPh sb="1" eb="2">
      <t>エ</t>
    </rPh>
    <rPh sb="2" eb="3">
      <t>チョウ</t>
    </rPh>
    <phoneticPr fontId="5"/>
  </si>
  <si>
    <t>※高齢化率：総人口にしめる高齢人口の割合</t>
    <rPh sb="1" eb="4">
      <t>コウレイカ</t>
    </rPh>
    <rPh sb="4" eb="5">
      <t>リツ</t>
    </rPh>
    <rPh sb="6" eb="9">
      <t>ソウジンコウ</t>
    </rPh>
    <rPh sb="13" eb="15">
      <t>コウレイ</t>
    </rPh>
    <rPh sb="15" eb="17">
      <t>ジンコウ</t>
    </rPh>
    <rPh sb="18" eb="20">
      <t>ワリアイ</t>
    </rPh>
    <phoneticPr fontId="5"/>
  </si>
  <si>
    <t>B-8．本籍人口</t>
    <rPh sb="4" eb="6">
      <t>ホンセキ</t>
    </rPh>
    <rPh sb="6" eb="8">
      <t>ジンコウ</t>
    </rPh>
    <phoneticPr fontId="12"/>
  </si>
  <si>
    <t>年次</t>
    <rPh sb="0" eb="2">
      <t>ネンジ</t>
    </rPh>
    <phoneticPr fontId="12"/>
  </si>
  <si>
    <t>本籍</t>
  </si>
  <si>
    <t>住民基本台帳</t>
    <rPh sb="2" eb="4">
      <t>キホン</t>
    </rPh>
    <rPh sb="4" eb="6">
      <t>ダイチョウ</t>
    </rPh>
    <phoneticPr fontId="12"/>
  </si>
  <si>
    <t>外国人
世帯数</t>
    <rPh sb="0" eb="2">
      <t>ガイコク</t>
    </rPh>
    <rPh sb="2" eb="3">
      <t>ジン</t>
    </rPh>
    <rPh sb="4" eb="6">
      <t>セタイ</t>
    </rPh>
    <rPh sb="6" eb="7">
      <t>スウ</t>
    </rPh>
    <phoneticPr fontId="12"/>
  </si>
  <si>
    <t>本籍数</t>
  </si>
  <si>
    <t>人口</t>
  </si>
  <si>
    <t>世帯数</t>
  </si>
  <si>
    <t>合計</t>
    <phoneticPr fontId="12"/>
  </si>
  <si>
    <t>平成10年</t>
  </si>
  <si>
    <t>-</t>
    <phoneticPr fontId="12"/>
  </si>
  <si>
    <t>丸岡町</t>
    <rPh sb="0" eb="3">
      <t>マルオカチョウ</t>
    </rPh>
    <phoneticPr fontId="12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</si>
  <si>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</si>
  <si>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</si>
  <si>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</si>
  <si>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</si>
  <si>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</si>
  <si>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</si>
  <si>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</si>
  <si>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12"/>
  </si>
  <si>
    <t>平成19年</t>
    <phoneticPr fontId="12"/>
  </si>
  <si>
    <t>平成20年</t>
    <phoneticPr fontId="12"/>
  </si>
  <si>
    <t>平成21年</t>
    <phoneticPr fontId="12"/>
  </si>
  <si>
    <t>平成22年</t>
    <phoneticPr fontId="12"/>
  </si>
  <si>
    <t>平成23年</t>
    <phoneticPr fontId="12"/>
  </si>
  <si>
    <t>平成24年</t>
    <phoneticPr fontId="12"/>
  </si>
  <si>
    <t>平成25年</t>
    <phoneticPr fontId="12"/>
  </si>
  <si>
    <t>平成26年</t>
    <phoneticPr fontId="12"/>
  </si>
  <si>
    <t>三国町</t>
    <rPh sb="0" eb="2">
      <t>ミクニ</t>
    </rPh>
    <rPh sb="2" eb="3">
      <t>チョウ</t>
    </rPh>
    <phoneticPr fontId="12"/>
  </si>
  <si>
    <t>平成28年</t>
    <rPh sb="0" eb="2">
      <t>ヘイセイ</t>
    </rPh>
    <rPh sb="4" eb="5">
      <t>ネン</t>
    </rPh>
    <phoneticPr fontId="12"/>
  </si>
  <si>
    <t>平成29年</t>
    <rPh sb="0" eb="2">
      <t>ヘイセイ</t>
    </rPh>
    <rPh sb="4" eb="5">
      <t>ネン</t>
    </rPh>
    <phoneticPr fontId="12"/>
  </si>
  <si>
    <t>平成30年</t>
    <rPh sb="0" eb="2">
      <t>ヘイセイ</t>
    </rPh>
    <rPh sb="4" eb="5">
      <t>ネン</t>
    </rPh>
    <phoneticPr fontId="12"/>
  </si>
  <si>
    <t>平成31年</t>
    <rPh sb="0" eb="2">
      <t>ヘイセイ</t>
    </rPh>
    <rPh sb="4" eb="5">
      <t>ネン</t>
    </rPh>
    <phoneticPr fontId="12"/>
  </si>
  <si>
    <t>令和3年</t>
    <rPh sb="0" eb="2">
      <t>レイワ</t>
    </rPh>
    <rPh sb="3" eb="4">
      <t>ネン</t>
    </rPh>
    <phoneticPr fontId="12"/>
  </si>
  <si>
    <r>
      <t>B-9．</t>
    </r>
    <r>
      <rPr>
        <sz val="20"/>
        <color indexed="64"/>
        <rFont val="ＭＳ Ｐゴシック"/>
        <family val="3"/>
        <charset val="128"/>
      </rPr>
      <t>福井坂井地区広域市町村圏人口</t>
    </r>
    <phoneticPr fontId="12"/>
  </si>
  <si>
    <t xml:space="preserve">    年  次</t>
    <rPh sb="4" eb="5">
      <t>トシ</t>
    </rPh>
    <rPh sb="7" eb="8">
      <t>ツギ</t>
    </rPh>
    <phoneticPr fontId="3"/>
  </si>
  <si>
    <t>　　　人　　　　　口　　　（人）</t>
    <rPh sb="14" eb="15">
      <t>ニン</t>
    </rPh>
    <phoneticPr fontId="12"/>
  </si>
  <si>
    <t>世帯数</t>
    <phoneticPr fontId="3"/>
  </si>
  <si>
    <t>面積</t>
  </si>
  <si>
    <t>人口密度</t>
    <phoneticPr fontId="3"/>
  </si>
  <si>
    <t>市町村名</t>
    <phoneticPr fontId="3"/>
  </si>
  <si>
    <t>総数</t>
  </si>
  <si>
    <t>男</t>
    <phoneticPr fontId="3"/>
  </si>
  <si>
    <t>女</t>
    <phoneticPr fontId="3"/>
  </si>
  <si>
    <t>(ｋ㎡)</t>
    <phoneticPr fontId="3"/>
  </si>
  <si>
    <t>(人/ｋ㎡)</t>
    <rPh sb="1" eb="2">
      <t>ヒト</t>
    </rPh>
    <phoneticPr fontId="3"/>
  </si>
  <si>
    <t>平成16年</t>
    <rPh sb="0" eb="2">
      <t>ヘイセイ</t>
    </rPh>
    <rPh sb="4" eb="5">
      <t>ネン</t>
    </rPh>
    <phoneticPr fontId="3"/>
  </si>
  <si>
    <t>福井市</t>
    <phoneticPr fontId="3"/>
  </si>
  <si>
    <t>あわら市</t>
    <rPh sb="3" eb="4">
      <t>シ</t>
    </rPh>
    <phoneticPr fontId="3"/>
  </si>
  <si>
    <t>美山町</t>
    <phoneticPr fontId="3"/>
  </si>
  <si>
    <t>松岡町</t>
    <phoneticPr fontId="3"/>
  </si>
  <si>
    <t>永平寺町</t>
    <phoneticPr fontId="3"/>
  </si>
  <si>
    <t>上志比村</t>
    <phoneticPr fontId="3"/>
  </si>
  <si>
    <t>三国町</t>
    <phoneticPr fontId="4"/>
  </si>
  <si>
    <t>三国町</t>
    <phoneticPr fontId="3"/>
  </si>
  <si>
    <t>丸岡町</t>
    <phoneticPr fontId="4"/>
  </si>
  <si>
    <t>丸岡町</t>
    <phoneticPr fontId="3"/>
  </si>
  <si>
    <t>春江町</t>
    <phoneticPr fontId="4"/>
  </si>
  <si>
    <t>春江町</t>
    <phoneticPr fontId="3"/>
  </si>
  <si>
    <t>坂井町</t>
    <phoneticPr fontId="4"/>
  </si>
  <si>
    <t>坂井町</t>
    <phoneticPr fontId="3"/>
  </si>
  <si>
    <t>越廼村</t>
    <phoneticPr fontId="3"/>
  </si>
  <si>
    <t>清水町</t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</si>
  <si>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</si>
  <si>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</si>
  <si>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坂井市</t>
    <rPh sb="0" eb="2">
      <t>サカイ</t>
    </rPh>
    <rPh sb="2" eb="3">
      <t>シ</t>
    </rPh>
    <phoneticPr fontId="12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</si>
  <si>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</si>
  <si>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</si>
  <si>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</si>
  <si>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</si>
  <si>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</si>
  <si>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</si>
  <si>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</si>
  <si>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</si>
  <si>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</si>
  <si>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坂井市</t>
    <rPh sb="0" eb="3">
      <t>サカイシ</t>
    </rPh>
    <phoneticPr fontId="3"/>
  </si>
  <si>
    <t>永平寺町</t>
    <rPh sb="0" eb="3">
      <t>エイヘイジ</t>
    </rPh>
    <rPh sb="3" eb="4">
      <t>チョウ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</si>
  <si>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</si>
  <si>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</si>
  <si>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</si>
  <si>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</si>
  <si>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</si>
  <si>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3"/>
  </si>
  <si>
    <t>資料：福井県の推計人口</t>
    <rPh sb="0" eb="2">
      <t>シリョウ</t>
    </rPh>
    <phoneticPr fontId="3"/>
  </si>
  <si>
    <t>B-10．既婚・未婚人口</t>
    <rPh sb="5" eb="7">
      <t>キコン</t>
    </rPh>
    <rPh sb="8" eb="10">
      <t>ミコン</t>
    </rPh>
    <rPh sb="10" eb="12">
      <t>ジンコウ</t>
    </rPh>
    <phoneticPr fontId="5"/>
  </si>
  <si>
    <t>令和2年10月1日現在</t>
    <rPh sb="0" eb="2">
      <t>レイワ</t>
    </rPh>
    <rPh sb="4" eb="5">
      <t>ガツ</t>
    </rPh>
    <rPh sb="6" eb="7">
      <t>ニチ</t>
    </rPh>
    <phoneticPr fontId="3"/>
  </si>
  <si>
    <t>単位：人</t>
    <rPh sb="0" eb="2">
      <t>タンイ</t>
    </rPh>
    <rPh sb="3" eb="4">
      <t>ヒト</t>
    </rPh>
    <phoneticPr fontId="5"/>
  </si>
  <si>
    <t>（5歳階級）</t>
  </si>
  <si>
    <t>未婚</t>
  </si>
  <si>
    <t>有配偶</t>
  </si>
  <si>
    <t>死別</t>
  </si>
  <si>
    <t>離別</t>
  </si>
  <si>
    <t>15～19</t>
    <phoneticPr fontId="3"/>
  </si>
  <si>
    <t>-</t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</si>
  <si>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</si>
  <si>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</si>
  <si>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</si>
  <si>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</si>
  <si>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</si>
  <si>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</si>
  <si>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</si>
  <si>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</si>
  <si>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</si>
  <si>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</si>
  <si>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</si>
  <si>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</si>
  <si>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</si>
  <si>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</si>
  <si>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</si>
  <si>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</si>
  <si>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集　　計</t>
    <rPh sb="0" eb="1">
      <t>シュウ</t>
    </rPh>
    <rPh sb="3" eb="4">
      <t>ケイ</t>
    </rPh>
    <phoneticPr fontId="3"/>
  </si>
  <si>
    <t>75歳以上</t>
    <phoneticPr fontId="3"/>
  </si>
  <si>
    <t>85歳以上</t>
    <phoneticPr fontId="3"/>
  </si>
  <si>
    <t>資料：総務省統計局　「国勢調査」</t>
  </si>
  <si>
    <t>B-11．家族類型別世帯数</t>
    <rPh sb="5" eb="7">
      <t>カゾク</t>
    </rPh>
    <rPh sb="7" eb="9">
      <t>ルイケイ</t>
    </rPh>
    <rPh sb="9" eb="10">
      <t>ベツ</t>
    </rPh>
    <rPh sb="10" eb="13">
      <t>セタイスウ</t>
    </rPh>
    <phoneticPr fontId="5"/>
  </si>
  <si>
    <t>各年10月1日現在</t>
    <rPh sb="0" eb="2">
      <t>カクトシ</t>
    </rPh>
    <rPh sb="4" eb="5">
      <t>ガツ</t>
    </rPh>
    <rPh sb="6" eb="7">
      <t>ニチ</t>
    </rPh>
    <phoneticPr fontId="4"/>
  </si>
  <si>
    <t>年次</t>
    <rPh sb="0" eb="2">
      <t>ネンジ</t>
    </rPh>
    <phoneticPr fontId="4"/>
  </si>
  <si>
    <t>世帯人員別一般世帯数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phoneticPr fontId="4"/>
  </si>
  <si>
    <t>その他の世帯</t>
    <rPh sb="2" eb="3">
      <t>タ</t>
    </rPh>
    <rPh sb="4" eb="6">
      <t>セタイ</t>
    </rPh>
    <phoneticPr fontId="4"/>
  </si>
  <si>
    <t>世帯人員数</t>
    <rPh sb="0" eb="2">
      <t>セタイ</t>
    </rPh>
    <rPh sb="2" eb="4">
      <t>ジンイン</t>
    </rPh>
    <rPh sb="4" eb="5">
      <t>スウ</t>
    </rPh>
    <phoneticPr fontId="4"/>
  </si>
  <si>
    <t>世帯人員</t>
  </si>
  <si>
    <t>1世帯
当たり
人員</t>
    <phoneticPr fontId="4"/>
  </si>
  <si>
    <t>間借り・下宿などの
単身者</t>
    <phoneticPr fontId="4"/>
  </si>
  <si>
    <t>会社などの独身寮
の単身者</t>
    <phoneticPr fontId="4"/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</si>
  <si>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</si>
  <si>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</si>
  <si>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</si>
  <si>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</si>
  <si>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</si>
  <si>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</si>
  <si>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</si>
  <si>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</si>
  <si>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</si>
  <si>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
以上</t>
    <phoneticPr fontId="4"/>
  </si>
  <si>
    <t>三国町</t>
  </si>
  <si>
    <t>丸岡町</t>
  </si>
  <si>
    <t>春江町</t>
  </si>
  <si>
    <t>坂井町</t>
  </si>
  <si>
    <t>令和2年</t>
    <rPh sb="0" eb="2">
      <t>レイワ</t>
    </rPh>
    <rPh sb="3" eb="4">
      <t>ネン</t>
    </rPh>
    <phoneticPr fontId="4"/>
  </si>
  <si>
    <t>**</t>
    <phoneticPr fontId="4"/>
  </si>
  <si>
    <t>「**」は旧町単位の内訳が未公表の数値</t>
    <rPh sb="5" eb="9">
      <t>キュウチョウタンイ</t>
    </rPh>
    <rPh sb="10" eb="12">
      <t>ウチワケ</t>
    </rPh>
    <rPh sb="13" eb="16">
      <t>ミコウヒョウ</t>
    </rPh>
    <rPh sb="17" eb="19">
      <t>スウチ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</si>
  <si>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</si>
  <si>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B-12．高齢親族のいる一般世帯数</t>
    <rPh sb="5" eb="7">
      <t>コウレイ</t>
    </rPh>
    <rPh sb="7" eb="9">
      <t>シンゾク</t>
    </rPh>
    <rPh sb="12" eb="14">
      <t>イッパン</t>
    </rPh>
    <rPh sb="14" eb="17">
      <t>セタイスウ</t>
    </rPh>
    <phoneticPr fontId="5"/>
  </si>
  <si>
    <t>各年10月1日現在</t>
    <rPh sb="0" eb="2">
      <t>カクトシ</t>
    </rPh>
    <rPh sb="4" eb="5">
      <t>ガツ</t>
    </rPh>
    <rPh sb="6" eb="7">
      <t>ニチ</t>
    </rPh>
    <phoneticPr fontId="3"/>
  </si>
  <si>
    <t>項目</t>
    <rPh sb="0" eb="2">
      <t>コウモク</t>
    </rPh>
    <phoneticPr fontId="4"/>
  </si>
  <si>
    <t>一般世帯総数</t>
    <rPh sb="0" eb="2">
      <t>イッパン</t>
    </rPh>
    <rPh sb="2" eb="4">
      <t>セタイ</t>
    </rPh>
    <phoneticPr fontId="4"/>
  </si>
  <si>
    <t>親族人員数</t>
    <rPh sb="0" eb="2">
      <t>シンゾク</t>
    </rPh>
    <rPh sb="2" eb="4">
      <t>ジンイン</t>
    </rPh>
    <rPh sb="4" eb="5">
      <t>スウ</t>
    </rPh>
    <phoneticPr fontId="4"/>
  </si>
  <si>
    <t>1人</t>
    <rPh sb="1" eb="2">
      <t>ニン</t>
    </rPh>
    <phoneticPr fontId="4"/>
  </si>
  <si>
    <t>2人</t>
    <rPh sb="1" eb="2">
      <t>ニン</t>
    </rPh>
    <phoneticPr fontId="3"/>
  </si>
  <si>
    <t>3人</t>
    <rPh sb="1" eb="2">
      <t>ニン</t>
    </rPh>
    <phoneticPr fontId="3"/>
  </si>
  <si>
    <t>4人</t>
    <rPh sb="1" eb="2">
      <t>ニン</t>
    </rPh>
    <phoneticPr fontId="3"/>
  </si>
  <si>
    <t>5人</t>
    <rPh sb="1" eb="2">
      <t>ニン</t>
    </rPh>
    <phoneticPr fontId="3"/>
  </si>
  <si>
    <t>6人</t>
    <rPh sb="1" eb="2">
      <t>ニン</t>
    </rPh>
    <phoneticPr fontId="3"/>
  </si>
  <si>
    <t>7人以上</t>
    <rPh sb="1" eb="2">
      <t>ニン</t>
    </rPh>
    <rPh sb="2" eb="4">
      <t>イジョウ</t>
    </rPh>
    <phoneticPr fontId="3"/>
  </si>
  <si>
    <t>65歳以上
親族人員</t>
    <phoneticPr fontId="3"/>
  </si>
  <si>
    <t>65歳以上親族人員</t>
    <phoneticPr fontId="3"/>
  </si>
  <si>
    <t>－</t>
    <phoneticPr fontId="3"/>
  </si>
  <si>
    <t>－</t>
  </si>
  <si>
    <t>B-13．高齢単身者数</t>
    <rPh sb="5" eb="7">
      <t>コウレイ</t>
    </rPh>
    <rPh sb="7" eb="10">
      <t>タンシンシャ</t>
    </rPh>
    <rPh sb="10" eb="11">
      <t>スウ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</si>
  <si>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</si>
  <si>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　65歳以上人口　　　　　　　　</t>
    <rPh sb="3" eb="6">
      <t>サイイジョウ</t>
    </rPh>
    <rPh sb="6" eb="8">
      <t>ジンコウ</t>
    </rPh>
    <phoneticPr fontId="4"/>
  </si>
  <si>
    <t>60歳以上</t>
    <phoneticPr fontId="3"/>
  </si>
  <si>
    <t>計</t>
    <rPh sb="0" eb="1">
      <t>ケイ</t>
    </rPh>
    <phoneticPr fontId="3"/>
  </si>
  <si>
    <t>65～69歳</t>
    <phoneticPr fontId="3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</si>
  <si>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</si>
  <si>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</si>
  <si>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</si>
  <si>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B-14．産業分類別15歳以上就業者数</t>
    <rPh sb="5" eb="7">
      <t>サンギョウ</t>
    </rPh>
    <rPh sb="7" eb="9">
      <t>ブンルイ</t>
    </rPh>
    <rPh sb="9" eb="10">
      <t>ベツ</t>
    </rPh>
    <rPh sb="12" eb="15">
      <t>サイイジョウ</t>
    </rPh>
    <rPh sb="15" eb="17">
      <t>シュウギョウ</t>
    </rPh>
    <rPh sb="17" eb="18">
      <t>モノ</t>
    </rPh>
    <rPh sb="18" eb="19">
      <t>スウ</t>
    </rPh>
    <phoneticPr fontId="12"/>
  </si>
  <si>
    <t>各年10月1日現在</t>
    <rPh sb="0" eb="1">
      <t>カク</t>
    </rPh>
    <rPh sb="1" eb="2">
      <t>トシ</t>
    </rPh>
    <rPh sb="4" eb="5">
      <t>ガツ</t>
    </rPh>
    <rPh sb="6" eb="7">
      <t xml:space="preserve">ニチnnzai </t>
    </rPh>
    <rPh sb="7" eb="9">
      <t>ゲンザイ</t>
    </rPh>
    <phoneticPr fontId="12"/>
  </si>
  <si>
    <t>調査年</t>
    <rPh sb="0" eb="2">
      <t>チョウサ</t>
    </rPh>
    <rPh sb="2" eb="3">
      <t>ネン</t>
    </rPh>
    <phoneticPr fontId="12"/>
  </si>
  <si>
    <t>総数</t>
    <rPh sb="0" eb="1">
      <t>フサ</t>
    </rPh>
    <rPh sb="1" eb="2">
      <t>カズ</t>
    </rPh>
    <phoneticPr fontId="12"/>
  </si>
  <si>
    <t>第1次産業</t>
    <rPh sb="0" eb="1">
      <t>ダイ</t>
    </rPh>
    <rPh sb="2" eb="3">
      <t>ジ</t>
    </rPh>
    <rPh sb="3" eb="5">
      <t>サンギョウ</t>
    </rPh>
    <phoneticPr fontId="12"/>
  </si>
  <si>
    <t>第2次産業</t>
    <rPh sb="0" eb="1">
      <t>ダイ</t>
    </rPh>
    <rPh sb="2" eb="3">
      <t>ジ</t>
    </rPh>
    <rPh sb="3" eb="5">
      <t>サンギョウ</t>
    </rPh>
    <phoneticPr fontId="12"/>
  </si>
  <si>
    <t>第3次産業</t>
    <rPh sb="0" eb="1">
      <t>ダイ</t>
    </rPh>
    <rPh sb="2" eb="3">
      <t>ジ</t>
    </rPh>
    <rPh sb="3" eb="5">
      <t>サンギョウ</t>
    </rPh>
    <phoneticPr fontId="12"/>
  </si>
  <si>
    <t>分類不能</t>
    <rPh sb="0" eb="2">
      <t>ブンルイ</t>
    </rPh>
    <rPh sb="2" eb="4">
      <t>フノウ</t>
    </rPh>
    <phoneticPr fontId="12"/>
  </si>
  <si>
    <t>計</t>
    <phoneticPr fontId="12"/>
  </si>
  <si>
    <t>男</t>
    <phoneticPr fontId="12"/>
  </si>
  <si>
    <t>女</t>
    <phoneticPr fontId="12"/>
  </si>
  <si>
    <t>平成2年</t>
    <rPh sb="0" eb="2">
      <t>ヘイセイ</t>
    </rPh>
    <rPh sb="3" eb="4">
      <t>ネン</t>
    </rPh>
    <phoneticPr fontId="12"/>
  </si>
  <si>
    <t>三国町</t>
    <phoneticPr fontId="12"/>
  </si>
  <si>
    <t>丸岡町</t>
    <phoneticPr fontId="12"/>
  </si>
  <si>
    <t>春江町</t>
    <phoneticPr fontId="12"/>
  </si>
  <si>
    <t>坂井町</t>
    <phoneticPr fontId="12"/>
  </si>
  <si>
    <t>平成7年</t>
    <rPh sb="0" eb="2">
      <t>ヘイセイ</t>
    </rPh>
    <rPh sb="3" eb="4">
      <t>ネン</t>
    </rPh>
    <phoneticPr fontId="1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</si>
  <si>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2"/>
  </si>
  <si>
    <t>令和3年4月1日現在</t>
    <rPh sb="0" eb="2">
      <t>レイワ</t>
    </rPh>
    <rPh sb="3" eb="4">
      <t>ネン</t>
    </rPh>
    <rPh sb="5" eb="6">
      <t>ガツ</t>
    </rPh>
    <rPh sb="7" eb="8">
      <t>ニチ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</si>
  <si>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</si>
  <si>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各年3月31日現在</t>
    <rPh sb="0" eb="2">
      <t>カクネン</t>
    </rPh>
    <rPh sb="3" eb="4">
      <t>ガツ</t>
    </rPh>
    <rPh sb="6" eb="7">
      <t>ニチ</t>
    </rPh>
    <phoneticPr fontId="12"/>
  </si>
  <si>
    <t>総人口
（人）</t>
    <rPh sb="0" eb="3">
      <t>ソウジンコウ</t>
    </rPh>
    <rPh sb="5" eb="6">
      <t>ニン</t>
    </rPh>
    <phoneticPr fontId="5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</si>
  <si>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9"/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</si>
  <si>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</si>
  <si>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</si>
  <si>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</si>
  <si>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</si>
  <si>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</si>
  <si>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</si>
  <si>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</si>
  <si>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</si>
  <si>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</si>
  <si>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</si>
  <si>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</si>
  <si>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</si>
  <si>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</si>
  <si>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</si>
  <si>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</si>
  <si>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国籍別外国人数</t>
    <rPh sb="0" eb="2">
      <t>コクセキ</t>
    </rPh>
    <rPh sb="2" eb="3">
      <t>ベツ</t>
    </rPh>
    <rPh sb="3" eb="5">
      <t>ガイコク</t>
    </rPh>
    <rPh sb="5" eb="6">
      <t>ジン</t>
    </rPh>
    <rPh sb="6" eb="7">
      <t>スウ</t>
    </rPh>
    <phoneticPr fontId="2"/>
  </si>
  <si>
    <t>世帯数の推移</t>
    <rPh sb="0" eb="3">
      <t>セタイスウ</t>
    </rPh>
    <rPh sb="4" eb="6">
      <t>スイイ</t>
    </rPh>
    <phoneticPr fontId="2"/>
  </si>
  <si>
    <t>福井坂井地区広域市町村圏人口</t>
    <rPh sb="0" eb="2">
      <t>フクイ</t>
    </rPh>
    <rPh sb="2" eb="4">
      <t>サカイ</t>
    </rPh>
    <rPh sb="4" eb="6">
      <t>チク</t>
    </rPh>
    <rPh sb="6" eb="8">
      <t>コウイキ</t>
    </rPh>
    <rPh sb="8" eb="11">
      <t>シチョウソン</t>
    </rPh>
    <rPh sb="11" eb="12">
      <t>ケン</t>
    </rPh>
    <rPh sb="12" eb="14">
      <t>ジンコウ</t>
    </rPh>
    <phoneticPr fontId="2"/>
  </si>
  <si>
    <t>既婚・未婚人口</t>
    <rPh sb="0" eb="2">
      <t>キコン</t>
    </rPh>
    <rPh sb="3" eb="5">
      <t>ミコン</t>
    </rPh>
    <rPh sb="5" eb="7">
      <t>ジンコウ</t>
    </rPh>
    <phoneticPr fontId="2"/>
  </si>
  <si>
    <t>高齢親族のいる一般世帯数</t>
    <rPh sb="0" eb="2">
      <t>コウレイ</t>
    </rPh>
    <rPh sb="2" eb="4">
      <t>シンゾク</t>
    </rPh>
    <rPh sb="7" eb="9">
      <t>イッパン</t>
    </rPh>
    <rPh sb="9" eb="12">
      <t>セタイスウ</t>
    </rPh>
    <phoneticPr fontId="2"/>
  </si>
  <si>
    <t>高齢単身者数</t>
    <rPh sb="0" eb="2">
      <t>コウレイ</t>
    </rPh>
    <rPh sb="2" eb="5">
      <t>タンシンシャ</t>
    </rPh>
    <rPh sb="5" eb="6">
      <t>スウ</t>
    </rPh>
    <phoneticPr fontId="2"/>
  </si>
  <si>
    <t>産業分類別15歳以上就業者数</t>
    <rPh sb="0" eb="2">
      <t>サンギョウ</t>
    </rPh>
    <rPh sb="2" eb="4">
      <t>ブンルイ</t>
    </rPh>
    <rPh sb="4" eb="5">
      <t>ベツ</t>
    </rPh>
    <rPh sb="7" eb="10">
      <t>サイイジョウ</t>
    </rPh>
    <rPh sb="10" eb="13">
      <t>シュウギョウシャ</t>
    </rPh>
    <rPh sb="13" eb="14">
      <t>スウ</t>
    </rPh>
    <phoneticPr fontId="2"/>
  </si>
  <si>
    <t>国勢調査人口の推移</t>
    <rPh sb="0" eb="2">
      <t>コクセイ</t>
    </rPh>
    <rPh sb="2" eb="4">
      <t>チョウサ</t>
    </rPh>
    <rPh sb="4" eb="6">
      <t>ジンコウ</t>
    </rPh>
    <rPh sb="7" eb="9">
      <t>スイイ</t>
    </rPh>
    <phoneticPr fontId="2"/>
  </si>
  <si>
    <t>自然・社会動態</t>
    <rPh sb="0" eb="2">
      <t>シゼン</t>
    </rPh>
    <rPh sb="3" eb="5">
      <t>シャカイ</t>
    </rPh>
    <rPh sb="5" eb="7">
      <t>ドウタイ</t>
    </rPh>
    <phoneticPr fontId="2"/>
  </si>
  <si>
    <t>住民基本台帳人口・世帯数</t>
    <rPh sb="0" eb="1">
      <t>ジュウ</t>
    </rPh>
    <rPh sb="1" eb="2">
      <t>ミン</t>
    </rPh>
    <rPh sb="2" eb="3">
      <t>モト</t>
    </rPh>
    <rPh sb="3" eb="4">
      <t>ホン</t>
    </rPh>
    <rPh sb="4" eb="6">
      <t>ダイチョウ</t>
    </rPh>
    <rPh sb="6" eb="8">
      <t>ジンコウ</t>
    </rPh>
    <rPh sb="9" eb="12">
      <t>セタイスウ</t>
    </rPh>
    <phoneticPr fontId="2"/>
  </si>
  <si>
    <t>老年人口の推移</t>
    <rPh sb="0" eb="2">
      <t>ロウネン</t>
    </rPh>
    <rPh sb="2" eb="4">
      <t>ジンコウ</t>
    </rPh>
    <rPh sb="5" eb="7">
      <t>スイイ</t>
    </rPh>
    <phoneticPr fontId="2"/>
  </si>
  <si>
    <t>本籍人口</t>
    <rPh sb="0" eb="2">
      <t>ホンセキ</t>
    </rPh>
    <rPh sb="2" eb="4">
      <t>ジンコウ</t>
    </rPh>
    <phoneticPr fontId="2"/>
  </si>
  <si>
    <t>家族類型別世帯数</t>
    <rPh sb="0" eb="2">
      <t>カゾク</t>
    </rPh>
    <rPh sb="2" eb="4">
      <t>ルイケイ</t>
    </rPh>
    <rPh sb="4" eb="5">
      <t>ベツ</t>
    </rPh>
    <rPh sb="5" eb="8">
      <t>セタイスウ</t>
    </rPh>
    <phoneticPr fontId="2"/>
  </si>
  <si>
    <t>B-1-1</t>
    <phoneticPr fontId="4"/>
  </si>
  <si>
    <t>B-4-1</t>
    <phoneticPr fontId="4"/>
  </si>
  <si>
    <t>B-4-2</t>
  </si>
  <si>
    <t>B-4-3</t>
  </si>
  <si>
    <t>2．人口</t>
    <rPh sb="2" eb="4">
      <t>ジンコウ</t>
    </rPh>
    <phoneticPr fontId="39"/>
  </si>
  <si>
    <t>B-1-2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</si>
</sst>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\ ###,###,##0;&quot;-&quot;###,###,##0"/>
    <numFmt numFmtId="177" formatCode="#,###,###,##0;&quot; -&quot;###,###,##0"/>
    <numFmt numFmtId="178" formatCode="\ ###,##0.0;&quot;-&quot;###,##0.0"/>
    <numFmt numFmtId="179" formatCode="0.0"/>
    <numFmt numFmtId="180" formatCode="#,##0;&quot;△ &quot;#,##0"/>
    <numFmt numFmtId="181" formatCode="0.0;&quot;△ &quot;0.0"/>
    <numFmt numFmtId="182" formatCode="0.0_ ;[Red]\-0.0\ "/>
    <numFmt numFmtId="183" formatCode="#,##0;&quot;▲ &quot;#,##0"/>
    <numFmt numFmtId="184" formatCode="#,##0_ "/>
    <numFmt numFmtId="185" formatCode="0.0%"/>
    <numFmt numFmtId="186" formatCode="#,##0.0;&quot;△ &quot;#,##0.0"/>
    <numFmt numFmtId="187" formatCode="###,###,##0;&quot;-&quot;##,###,##0"/>
    <numFmt numFmtId="188" formatCode="##,###,##0;&quot;-&quot;#,###,##0"/>
    <numFmt numFmtId="189" formatCode="#,##0.00;&quot;△ &quot;#,##0.00"/>
    <numFmt numFmtId="190" formatCode="#,###,##0;&quot; -&quot;###,##0"/>
    <numFmt numFmtId="191" formatCode="\ ###,##0;&quot;-&quot;###,##0"/>
  </numFmts>
  <fonts count="45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0.5"/>
      <name val="ＭＳ ゴシック"/>
      <family val="3"/>
      <charset val="128"/>
    </font>
    <font>
      <b/>
      <u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9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1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3" fillId="0" borderId="0" applyFont="0"/>
    <xf numFmtId="0" fontId="27" fillId="0" borderId="0"/>
    <xf numFmtId="0" fontId="33" fillId="0" borderId="0"/>
    <xf numFmtId="38" fontId="33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978">
    <xf numFmtId="0" fontId="0" fillId="0" borderId="0" xfId="0"/>
    <xf numFmtId="0" fontId="7" fillId="0" borderId="0" xfId="0" applyFont="1" applyFill="1" applyAlignment="1">
      <alignment horizontal="center" shrinkToFit="1"/>
    </xf>
    <xf numFmtId="0" fontId="7" fillId="0" borderId="0" xfId="0" applyFont="1" applyFill="1" applyBorder="1"/>
    <xf numFmtId="0" fontId="7" fillId="0" borderId="0" xfId="0" applyFont="1" applyFill="1"/>
    <xf numFmtId="49" fontId="10" fillId="0" borderId="0" xfId="2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8" fontId="9" fillId="0" borderId="0" xfId="2" quotePrefix="1" applyNumberFormat="1" applyFont="1" applyFill="1" applyBorder="1" applyAlignment="1">
      <alignment horizontal="right" vertical="center"/>
    </xf>
    <xf numFmtId="178" fontId="8" fillId="0" borderId="0" xfId="2" quotePrefix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 shrinkToFit="1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right" vertical="center"/>
    </xf>
    <xf numFmtId="176" fontId="8" fillId="0" borderId="0" xfId="2" quotePrefix="1" applyNumberFormat="1" applyFont="1" applyFill="1" applyBorder="1" applyAlignment="1">
      <alignment horizontal="right" vertical="center"/>
    </xf>
    <xf numFmtId="176" fontId="8" fillId="0" borderId="1" xfId="2" quotePrefix="1" applyNumberFormat="1" applyFont="1" applyFill="1" applyBorder="1" applyAlignment="1">
      <alignment horizontal="right" vertical="center"/>
    </xf>
    <xf numFmtId="176" fontId="8" fillId="0" borderId="2" xfId="2" quotePrefix="1" applyNumberFormat="1" applyFont="1" applyFill="1" applyBorder="1" applyAlignment="1">
      <alignment horizontal="right" vertical="center"/>
    </xf>
    <xf numFmtId="176" fontId="8" fillId="0" borderId="3" xfId="2" quotePrefix="1" applyNumberFormat="1" applyFont="1" applyFill="1" applyBorder="1" applyAlignment="1">
      <alignment horizontal="right" vertical="center"/>
    </xf>
    <xf numFmtId="178" fontId="8" fillId="0" borderId="2" xfId="2" quotePrefix="1" applyNumberFormat="1" applyFont="1" applyFill="1" applyBorder="1" applyAlignment="1">
      <alignment horizontal="right" vertical="center"/>
    </xf>
    <xf numFmtId="176" fontId="8" fillId="0" borderId="4" xfId="2" quotePrefix="1" applyNumberFormat="1" applyFont="1" applyFill="1" applyBorder="1" applyAlignment="1">
      <alignment horizontal="right" vertical="center"/>
    </xf>
    <xf numFmtId="176" fontId="8" fillId="0" borderId="5" xfId="2" quotePrefix="1" applyNumberFormat="1" applyFont="1" applyFill="1" applyBorder="1" applyAlignment="1">
      <alignment horizontal="right" vertical="center"/>
    </xf>
    <xf numFmtId="176" fontId="8" fillId="0" borderId="6" xfId="2" quotePrefix="1" applyNumberFormat="1" applyFont="1" applyFill="1" applyBorder="1" applyAlignment="1">
      <alignment horizontal="right" vertical="center"/>
    </xf>
    <xf numFmtId="176" fontId="8" fillId="0" borderId="7" xfId="2" quotePrefix="1" applyNumberFormat="1" applyFont="1" applyFill="1" applyBorder="1" applyAlignment="1">
      <alignment horizontal="right" vertical="center"/>
    </xf>
    <xf numFmtId="177" fontId="9" fillId="0" borderId="8" xfId="2" quotePrefix="1" applyNumberFormat="1" applyFont="1" applyFill="1" applyBorder="1" applyAlignment="1">
      <alignment horizontal="right" vertical="center"/>
    </xf>
    <xf numFmtId="176" fontId="8" fillId="0" borderId="9" xfId="2" quotePrefix="1" applyNumberFormat="1" applyFont="1" applyFill="1" applyBorder="1" applyAlignment="1">
      <alignment horizontal="right" vertical="center"/>
    </xf>
    <xf numFmtId="176" fontId="8" fillId="0" borderId="10" xfId="2" quotePrefix="1" applyNumberFormat="1" applyFont="1" applyFill="1" applyBorder="1" applyAlignment="1">
      <alignment horizontal="right" vertical="center"/>
    </xf>
    <xf numFmtId="177" fontId="9" fillId="0" borderId="11" xfId="2" quotePrefix="1" applyNumberFormat="1" applyFont="1" applyFill="1" applyBorder="1" applyAlignment="1">
      <alignment horizontal="right" vertical="center"/>
    </xf>
    <xf numFmtId="177" fontId="9" fillId="0" borderId="12" xfId="2" quotePrefix="1" applyNumberFormat="1" applyFont="1" applyFill="1" applyBorder="1" applyAlignment="1">
      <alignment horizontal="right" vertical="center"/>
    </xf>
    <xf numFmtId="177" fontId="9" fillId="0" borderId="13" xfId="2" quotePrefix="1" applyNumberFormat="1" applyFont="1" applyFill="1" applyBorder="1" applyAlignment="1">
      <alignment horizontal="right" vertical="center"/>
    </xf>
    <xf numFmtId="176" fontId="8" fillId="0" borderId="14" xfId="2" quotePrefix="1" applyNumberFormat="1" applyFont="1" applyFill="1" applyBorder="1" applyAlignment="1">
      <alignment horizontal="right" vertical="center"/>
    </xf>
    <xf numFmtId="177" fontId="9" fillId="0" borderId="15" xfId="2" quotePrefix="1" applyNumberFormat="1" applyFont="1" applyFill="1" applyBorder="1" applyAlignment="1">
      <alignment horizontal="right" vertical="center"/>
    </xf>
    <xf numFmtId="176" fontId="8" fillId="0" borderId="16" xfId="2" quotePrefix="1" applyNumberFormat="1" applyFont="1" applyFill="1" applyBorder="1" applyAlignment="1">
      <alignment horizontal="right" vertical="center"/>
    </xf>
    <xf numFmtId="176" fontId="8" fillId="0" borderId="17" xfId="2" quotePrefix="1" applyNumberFormat="1" applyFont="1" applyFill="1" applyBorder="1" applyAlignment="1">
      <alignment horizontal="right" vertical="center"/>
    </xf>
    <xf numFmtId="176" fontId="8" fillId="0" borderId="18" xfId="2" quotePrefix="1" applyNumberFormat="1" applyFont="1" applyFill="1" applyBorder="1" applyAlignment="1">
      <alignment horizontal="right" vertical="center"/>
    </xf>
    <xf numFmtId="178" fontId="8" fillId="0" borderId="1" xfId="2" quotePrefix="1" applyNumberFormat="1" applyFont="1" applyFill="1" applyBorder="1" applyAlignment="1">
      <alignment horizontal="right" vertical="center"/>
    </xf>
    <xf numFmtId="178" fontId="8" fillId="0" borderId="4" xfId="2" quotePrefix="1" applyNumberFormat="1" applyFont="1" applyFill="1" applyBorder="1" applyAlignment="1">
      <alignment horizontal="right" vertical="center"/>
    </xf>
    <xf numFmtId="178" fontId="8" fillId="0" borderId="5" xfId="2" quotePrefix="1" applyNumberFormat="1" applyFont="1" applyFill="1" applyBorder="1" applyAlignment="1">
      <alignment horizontal="right" vertical="center"/>
    </xf>
    <xf numFmtId="178" fontId="8" fillId="0" borderId="6" xfId="2" quotePrefix="1" applyNumberFormat="1" applyFont="1" applyFill="1" applyBorder="1" applyAlignment="1">
      <alignment horizontal="right" vertical="center"/>
    </xf>
    <xf numFmtId="178" fontId="8" fillId="0" borderId="7" xfId="2" quotePrefix="1" applyNumberFormat="1" applyFont="1" applyFill="1" applyBorder="1" applyAlignment="1">
      <alignment horizontal="right" vertical="center"/>
    </xf>
    <xf numFmtId="178" fontId="9" fillId="0" borderId="11" xfId="2" quotePrefix="1" applyNumberFormat="1" applyFont="1" applyFill="1" applyBorder="1" applyAlignment="1">
      <alignment horizontal="right" vertical="center"/>
    </xf>
    <xf numFmtId="178" fontId="9" fillId="0" borderId="12" xfId="2" quotePrefix="1" applyNumberFormat="1" applyFont="1" applyFill="1" applyBorder="1" applyAlignment="1">
      <alignment horizontal="right" vertical="center"/>
    </xf>
    <xf numFmtId="178" fontId="9" fillId="0" borderId="13" xfId="2" quotePrefix="1" applyNumberFormat="1" applyFont="1" applyFill="1" applyBorder="1" applyAlignment="1">
      <alignment horizontal="right" vertical="center"/>
    </xf>
    <xf numFmtId="178" fontId="9" fillId="0" borderId="19" xfId="2" quotePrefix="1" applyNumberFormat="1" applyFont="1" applyFill="1" applyBorder="1" applyAlignment="1">
      <alignment horizontal="right" vertical="center"/>
    </xf>
    <xf numFmtId="178" fontId="8" fillId="0" borderId="20" xfId="2" quotePrefix="1" applyNumberFormat="1" applyFont="1" applyFill="1" applyBorder="1" applyAlignment="1">
      <alignment horizontal="right" vertical="center"/>
    </xf>
    <xf numFmtId="178" fontId="8" fillId="0" borderId="21" xfId="2" quotePrefix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Border="1"/>
    <xf numFmtId="0" fontId="10" fillId="0" borderId="0" xfId="2" applyNumberFormat="1" applyFont="1" applyFill="1" applyBorder="1" applyAlignment="1">
      <alignment horizontal="left" vertical="center"/>
    </xf>
    <xf numFmtId="176" fontId="10" fillId="0" borderId="0" xfId="2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vertical="center"/>
      <protection locked="0"/>
    </xf>
    <xf numFmtId="177" fontId="10" fillId="0" borderId="0" xfId="2" applyNumberFormat="1" applyFont="1" applyFill="1" applyBorder="1" applyAlignment="1">
      <alignment horizontal="right" vertical="center"/>
    </xf>
    <xf numFmtId="49" fontId="8" fillId="0" borderId="8" xfId="2" applyNumberFormat="1" applyFont="1" applyFill="1" applyBorder="1" applyAlignment="1">
      <alignment horizontal="center" vertical="center" shrinkToFit="1"/>
    </xf>
    <xf numFmtId="177" fontId="8" fillId="0" borderId="8" xfId="2" applyNumberFormat="1" applyFont="1" applyFill="1" applyBorder="1" applyAlignment="1">
      <alignment horizontal="distributed" vertical="center" justifyLastLine="1"/>
    </xf>
    <xf numFmtId="176" fontId="8" fillId="0" borderId="9" xfId="2" applyNumberFormat="1" applyFont="1" applyFill="1" applyBorder="1" applyAlignment="1">
      <alignment horizontal="distributed" vertical="center" justifyLastLine="1"/>
    </xf>
    <xf numFmtId="176" fontId="8" fillId="0" borderId="10" xfId="2" applyNumberFormat="1" applyFont="1" applyFill="1" applyBorder="1" applyAlignment="1">
      <alignment horizontal="distributed" vertical="center" justifyLastLine="1"/>
    </xf>
    <xf numFmtId="176" fontId="8" fillId="0" borderId="0" xfId="2" applyNumberFormat="1" applyFont="1" applyFill="1" applyBorder="1" applyAlignment="1">
      <alignment horizontal="distributed" vertical="center" justifyLastLine="1"/>
    </xf>
    <xf numFmtId="49" fontId="8" fillId="0" borderId="22" xfId="2" applyNumberFormat="1" applyFont="1" applyFill="1" applyBorder="1" applyAlignment="1">
      <alignment horizontal="center" vertical="center" shrinkToFit="1"/>
    </xf>
    <xf numFmtId="49" fontId="8" fillId="0" borderId="23" xfId="2" applyNumberFormat="1" applyFont="1" applyFill="1" applyBorder="1" applyAlignment="1">
      <alignment horizontal="center" vertical="center" shrinkToFit="1"/>
    </xf>
    <xf numFmtId="49" fontId="8" fillId="0" borderId="24" xfId="2" applyNumberFormat="1" applyFont="1" applyFill="1" applyBorder="1" applyAlignment="1">
      <alignment horizontal="center" vertical="center" shrinkToFit="1"/>
    </xf>
    <xf numFmtId="49" fontId="8" fillId="0" borderId="15" xfId="2" applyNumberFormat="1" applyFont="1" applyFill="1" applyBorder="1" applyAlignment="1">
      <alignment horizontal="center" vertical="center" shrinkToFit="1"/>
    </xf>
    <xf numFmtId="49" fontId="8" fillId="0" borderId="12" xfId="2" applyNumberFormat="1" applyFont="1" applyFill="1" applyBorder="1" applyAlignment="1">
      <alignment horizontal="center" vertical="center" shrinkToFit="1"/>
    </xf>
    <xf numFmtId="49" fontId="8" fillId="0" borderId="25" xfId="2" applyNumberFormat="1" applyFont="1" applyFill="1" applyBorder="1" applyAlignment="1">
      <alignment horizontal="center" vertical="center" shrinkToFit="1"/>
    </xf>
    <xf numFmtId="49" fontId="8" fillId="0" borderId="13" xfId="2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vertical="top"/>
      <protection locked="0"/>
    </xf>
    <xf numFmtId="49" fontId="8" fillId="0" borderId="0" xfId="2" applyNumberFormat="1" applyFont="1" applyFill="1" applyBorder="1" applyAlignment="1">
      <alignment vertical="top"/>
    </xf>
    <xf numFmtId="176" fontId="8" fillId="0" borderId="26" xfId="2" applyNumberFormat="1" applyFont="1" applyFill="1" applyBorder="1" applyAlignment="1">
      <alignment horizontal="distributed" vertical="center" justifyLastLine="1"/>
    </xf>
    <xf numFmtId="176" fontId="8" fillId="0" borderId="27" xfId="2" applyNumberFormat="1" applyFont="1" applyFill="1" applyBorder="1" applyAlignment="1">
      <alignment horizontal="distributed" vertical="center" justifyLastLine="1"/>
    </xf>
    <xf numFmtId="49" fontId="8" fillId="0" borderId="28" xfId="2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vertical="center"/>
      <protection locked="0"/>
    </xf>
    <xf numFmtId="49" fontId="8" fillId="0" borderId="0" xfId="2" applyNumberFormat="1" applyFont="1" applyFill="1" applyBorder="1" applyAlignment="1">
      <alignment vertical="center" shrinkToFit="1"/>
    </xf>
    <xf numFmtId="177" fontId="8" fillId="0" borderId="29" xfId="2" applyNumberFormat="1" applyFont="1" applyFill="1" applyBorder="1" applyAlignment="1">
      <alignment horizontal="distributed" vertical="center" justifyLastLine="1"/>
    </xf>
    <xf numFmtId="177" fontId="8" fillId="0" borderId="30" xfId="2" applyNumberFormat="1" applyFont="1" applyFill="1" applyBorder="1" applyAlignment="1">
      <alignment horizontal="distributed" vertical="center" justifyLastLine="1"/>
    </xf>
    <xf numFmtId="49" fontId="10" fillId="0" borderId="0" xfId="2" quotePrefix="1" applyNumberFormat="1" applyFont="1" applyFill="1" applyBorder="1" applyAlignment="1">
      <alignment vertical="center"/>
    </xf>
    <xf numFmtId="179" fontId="7" fillId="0" borderId="0" xfId="0" applyNumberFormat="1" applyFont="1" applyFill="1" applyAlignment="1">
      <alignment vertical="center"/>
    </xf>
    <xf numFmtId="0" fontId="6" fillId="0" borderId="0" xfId="1" applyFont="1" applyFill="1" applyAlignment="1" applyProtection="1">
      <alignment vertical="center"/>
      <protection locked="0"/>
    </xf>
    <xf numFmtId="0" fontId="1" fillId="0" borderId="0" xfId="1" applyFont="1" applyFill="1" applyAlignment="1">
      <alignment vertical="center" shrinkToFit="1"/>
    </xf>
    <xf numFmtId="180" fontId="7" fillId="0" borderId="0" xfId="1" applyNumberFormat="1" applyFont="1" applyFill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1" fillId="0" borderId="0" xfId="1" applyFont="1" applyFill="1" applyAlignment="1">
      <alignment vertical="center"/>
    </xf>
    <xf numFmtId="0" fontId="7" fillId="0" borderId="39" xfId="1" applyFont="1" applyFill="1" applyBorder="1" applyAlignment="1">
      <alignment horizontal="distributed" justifyLastLine="1" shrinkToFit="1"/>
    </xf>
    <xf numFmtId="0" fontId="7" fillId="0" borderId="27" xfId="1" applyFont="1" applyFill="1" applyBorder="1" applyAlignment="1">
      <alignment horizontal="distributed" justifyLastLine="1" shrinkToFit="1"/>
    </xf>
    <xf numFmtId="180" fontId="7" fillId="0" borderId="30" xfId="1" applyNumberFormat="1" applyFont="1" applyFill="1" applyBorder="1" applyAlignment="1">
      <alignment horizontal="distributed" justifyLastLine="1" shrinkToFit="1"/>
    </xf>
    <xf numFmtId="0" fontId="7" fillId="0" borderId="30" xfId="1" applyFont="1" applyFill="1" applyBorder="1" applyAlignment="1">
      <alignment horizontal="distributed" justifyLastLine="1" shrinkToFit="1"/>
    </xf>
    <xf numFmtId="0" fontId="7" fillId="0" borderId="22" xfId="1" applyFont="1" applyFill="1" applyBorder="1" applyAlignment="1">
      <alignment horizontal="right" vertical="center"/>
    </xf>
    <xf numFmtId="0" fontId="7" fillId="0" borderId="21" xfId="1" applyFont="1" applyFill="1" applyBorder="1" applyAlignment="1">
      <alignment horizontal="right" vertical="center"/>
    </xf>
    <xf numFmtId="0" fontId="7" fillId="0" borderId="40" xfId="1" applyFont="1" applyFill="1" applyBorder="1" applyAlignment="1">
      <alignment horizontal="right" vertical="center"/>
    </xf>
    <xf numFmtId="0" fontId="14" fillId="0" borderId="30" xfId="1" applyFont="1" applyFill="1" applyBorder="1" applyAlignment="1">
      <alignment horizontal="center" vertical="center" shrinkToFit="1"/>
    </xf>
    <xf numFmtId="38" fontId="14" fillId="0" borderId="30" xfId="3" applyFont="1" applyFill="1" applyBorder="1" applyAlignment="1">
      <alignment vertical="center" shrinkToFit="1"/>
    </xf>
    <xf numFmtId="38" fontId="14" fillId="0" borderId="39" xfId="3" applyFont="1" applyFill="1" applyBorder="1" applyAlignment="1">
      <alignment vertical="center" shrinkToFit="1"/>
    </xf>
    <xf numFmtId="38" fontId="14" fillId="0" borderId="27" xfId="3" applyFont="1" applyFill="1" applyBorder="1" applyAlignment="1">
      <alignment vertical="center" shrinkToFit="1"/>
    </xf>
    <xf numFmtId="180" fontId="14" fillId="0" borderId="30" xfId="3" applyNumberFormat="1" applyFont="1" applyFill="1" applyBorder="1" applyAlignment="1">
      <alignment horizontal="right" vertical="center" shrinkToFit="1"/>
    </xf>
    <xf numFmtId="181" fontId="14" fillId="0" borderId="30" xfId="1" applyNumberFormat="1" applyFont="1" applyFill="1" applyBorder="1" applyAlignment="1">
      <alignment horizontal="right" vertical="center" shrinkToFit="1"/>
    </xf>
    <xf numFmtId="182" fontId="14" fillId="0" borderId="30" xfId="1" applyNumberFormat="1" applyFont="1" applyFill="1" applyBorder="1" applyAlignment="1">
      <alignment vertical="center" shrinkToFit="1"/>
    </xf>
    <xf numFmtId="0" fontId="7" fillId="0" borderId="33" xfId="1" applyFont="1" applyFill="1" applyBorder="1" applyAlignment="1">
      <alignment horizontal="right" vertical="center" shrinkToFit="1"/>
    </xf>
    <xf numFmtId="38" fontId="7" fillId="0" borderId="33" xfId="3" applyFont="1" applyFill="1" applyBorder="1" applyAlignment="1">
      <alignment vertical="center" shrinkToFit="1"/>
    </xf>
    <xf numFmtId="38" fontId="7" fillId="0" borderId="41" xfId="3" applyFont="1" applyFill="1" applyBorder="1" applyAlignment="1">
      <alignment vertical="center" shrinkToFit="1"/>
    </xf>
    <xf numFmtId="38" fontId="7" fillId="0" borderId="42" xfId="3" applyFont="1" applyFill="1" applyBorder="1" applyAlignment="1">
      <alignment vertical="center" shrinkToFit="1"/>
    </xf>
    <xf numFmtId="180" fontId="7" fillId="0" borderId="33" xfId="3" applyNumberFormat="1" applyFont="1" applyFill="1" applyBorder="1" applyAlignment="1">
      <alignment horizontal="right" vertical="center" shrinkToFit="1"/>
    </xf>
    <xf numFmtId="181" fontId="7" fillId="0" borderId="33" xfId="1" applyNumberFormat="1" applyFont="1" applyFill="1" applyBorder="1" applyAlignment="1">
      <alignment horizontal="right" vertical="center" shrinkToFit="1"/>
    </xf>
    <xf numFmtId="182" fontId="7" fillId="0" borderId="33" xfId="1" applyNumberFormat="1" applyFont="1" applyFill="1" applyBorder="1" applyAlignment="1">
      <alignment vertical="center" shrinkToFit="1"/>
    </xf>
    <xf numFmtId="0" fontId="7" fillId="0" borderId="19" xfId="1" applyFont="1" applyFill="1" applyBorder="1" applyAlignment="1">
      <alignment horizontal="right" vertical="center" shrinkToFit="1"/>
    </xf>
    <xf numFmtId="38" fontId="7" fillId="0" borderId="19" xfId="3" applyFont="1" applyFill="1" applyBorder="1" applyAlignment="1">
      <alignment vertical="center" shrinkToFit="1"/>
    </xf>
    <xf numFmtId="38" fontId="7" fillId="0" borderId="40" xfId="3" applyFont="1" applyFill="1" applyBorder="1" applyAlignment="1">
      <alignment vertical="center" shrinkToFit="1"/>
    </xf>
    <xf numFmtId="38" fontId="7" fillId="0" borderId="21" xfId="3" applyFont="1" applyFill="1" applyBorder="1" applyAlignment="1">
      <alignment vertical="center" shrinkToFit="1"/>
    </xf>
    <xf numFmtId="180" fontId="7" fillId="0" borderId="19" xfId="3" applyNumberFormat="1" applyFont="1" applyFill="1" applyBorder="1" applyAlignment="1">
      <alignment horizontal="right" vertical="center" shrinkToFit="1"/>
    </xf>
    <xf numFmtId="181" fontId="7" fillId="0" borderId="19" xfId="1" applyNumberFormat="1" applyFont="1" applyFill="1" applyBorder="1" applyAlignment="1">
      <alignment horizontal="right" vertical="center" shrinkToFit="1"/>
    </xf>
    <xf numFmtId="182" fontId="7" fillId="0" borderId="19" xfId="1" applyNumberFormat="1" applyFont="1" applyFill="1" applyBorder="1" applyAlignment="1">
      <alignment vertical="center" shrinkToFit="1"/>
    </xf>
    <xf numFmtId="180" fontId="14" fillId="0" borderId="30" xfId="3" applyNumberFormat="1" applyFont="1" applyFill="1" applyBorder="1" applyAlignment="1">
      <alignment vertical="center" shrinkToFit="1"/>
    </xf>
    <xf numFmtId="181" fontId="14" fillId="0" borderId="30" xfId="1" applyNumberFormat="1" applyFont="1" applyFill="1" applyBorder="1" applyAlignment="1">
      <alignment vertical="center" shrinkToFit="1"/>
    </xf>
    <xf numFmtId="180" fontId="7" fillId="0" borderId="33" xfId="3" applyNumberFormat="1" applyFont="1" applyFill="1" applyBorder="1" applyAlignment="1">
      <alignment vertical="center" shrinkToFit="1"/>
    </xf>
    <xf numFmtId="181" fontId="7" fillId="0" borderId="33" xfId="1" applyNumberFormat="1" applyFont="1" applyFill="1" applyBorder="1" applyAlignment="1">
      <alignment vertical="center" shrinkToFit="1"/>
    </xf>
    <xf numFmtId="180" fontId="7" fillId="0" borderId="19" xfId="3" applyNumberFormat="1" applyFont="1" applyFill="1" applyBorder="1" applyAlignment="1">
      <alignment vertical="center" shrinkToFit="1"/>
    </xf>
    <xf numFmtId="181" fontId="7" fillId="0" borderId="19" xfId="1" applyNumberFormat="1" applyFont="1" applyFill="1" applyBorder="1" applyAlignment="1">
      <alignment vertical="center" shrinkToFit="1"/>
    </xf>
    <xf numFmtId="0" fontId="7" fillId="0" borderId="35" xfId="1" applyFont="1" applyFill="1" applyBorder="1" applyAlignment="1">
      <alignment horizontal="right" vertical="center" shrinkToFit="1"/>
    </xf>
    <xf numFmtId="0" fontId="7" fillId="0" borderId="22" xfId="1" applyFont="1" applyFill="1" applyBorder="1" applyAlignment="1">
      <alignment horizontal="right" vertical="center" shrinkToFit="1"/>
    </xf>
    <xf numFmtId="38" fontId="14" fillId="0" borderId="33" xfId="3" applyFont="1" applyFill="1" applyBorder="1" applyAlignment="1">
      <alignment vertical="center" shrinkToFit="1"/>
    </xf>
    <xf numFmtId="38" fontId="14" fillId="0" borderId="41" xfId="3" applyFont="1" applyFill="1" applyBorder="1" applyAlignment="1">
      <alignment vertical="center" shrinkToFit="1"/>
    </xf>
    <xf numFmtId="38" fontId="14" fillId="0" borderId="42" xfId="3" applyFont="1" applyFill="1" applyBorder="1" applyAlignment="1">
      <alignment vertical="center" shrinkToFit="1"/>
    </xf>
    <xf numFmtId="0" fontId="14" fillId="0" borderId="0" xfId="1" applyFont="1" applyFill="1" applyAlignment="1">
      <alignment vertical="center" shrinkToFit="1"/>
    </xf>
    <xf numFmtId="38" fontId="7" fillId="0" borderId="33" xfId="3" applyFont="1" applyFill="1" applyBorder="1" applyAlignment="1">
      <alignment horizontal="right" vertical="center" shrinkToFit="1"/>
    </xf>
    <xf numFmtId="38" fontId="7" fillId="0" borderId="41" xfId="3" applyFont="1" applyFill="1" applyBorder="1" applyAlignment="1">
      <alignment horizontal="right" vertical="center" shrinkToFit="1"/>
    </xf>
    <xf numFmtId="38" fontId="7" fillId="0" borderId="42" xfId="3" applyFont="1" applyFill="1" applyBorder="1" applyAlignment="1">
      <alignment horizontal="right" vertical="center" shrinkToFit="1"/>
    </xf>
    <xf numFmtId="38" fontId="7" fillId="0" borderId="19" xfId="3" applyFont="1" applyFill="1" applyBorder="1" applyAlignment="1">
      <alignment horizontal="right" vertical="center" shrinkToFit="1"/>
    </xf>
    <xf numFmtId="0" fontId="14" fillId="0" borderId="33" xfId="1" applyFont="1" applyFill="1" applyBorder="1" applyAlignment="1">
      <alignment horizontal="center" vertical="center" shrinkToFit="1"/>
    </xf>
    <xf numFmtId="180" fontId="14" fillId="0" borderId="33" xfId="3" applyNumberFormat="1" applyFont="1" applyFill="1" applyBorder="1" applyAlignment="1">
      <alignment vertical="center" shrinkToFit="1"/>
    </xf>
    <xf numFmtId="181" fontId="14" fillId="0" borderId="33" xfId="1" applyNumberFormat="1" applyFont="1" applyFill="1" applyBorder="1" applyAlignment="1">
      <alignment vertical="center" shrinkToFit="1"/>
    </xf>
    <xf numFmtId="182" fontId="14" fillId="0" borderId="33" xfId="1" applyNumberFormat="1" applyFont="1" applyFill="1" applyBorder="1" applyAlignment="1">
      <alignment vertical="center" shrinkToFit="1"/>
    </xf>
    <xf numFmtId="183" fontId="7" fillId="0" borderId="33" xfId="1" applyNumberFormat="1" applyFont="1" applyFill="1" applyBorder="1" applyAlignment="1">
      <alignment horizontal="right" vertical="center" shrinkToFit="1"/>
    </xf>
    <xf numFmtId="176" fontId="8" fillId="0" borderId="41" xfId="4" quotePrefix="1" applyNumberFormat="1" applyFont="1" applyFill="1" applyBorder="1" applyAlignment="1">
      <alignment horizontal="right" vertical="center"/>
    </xf>
    <xf numFmtId="176" fontId="8" fillId="0" borderId="42" xfId="4" quotePrefix="1" applyNumberFormat="1" applyFont="1" applyFill="1" applyBorder="1" applyAlignment="1">
      <alignment horizontal="right" vertical="center"/>
    </xf>
    <xf numFmtId="183" fontId="7" fillId="0" borderId="19" xfId="1" applyNumberFormat="1" applyFont="1" applyFill="1" applyBorder="1" applyAlignment="1">
      <alignment horizontal="right" vertical="center" shrinkToFit="1"/>
    </xf>
    <xf numFmtId="176" fontId="8" fillId="0" borderId="40" xfId="4" quotePrefix="1" applyNumberFormat="1" applyFont="1" applyFill="1" applyBorder="1" applyAlignment="1">
      <alignment horizontal="right" vertical="center"/>
    </xf>
    <xf numFmtId="176" fontId="8" fillId="0" borderId="21" xfId="4" quotePrefix="1" applyNumberFormat="1" applyFont="1" applyFill="1" applyBorder="1" applyAlignment="1">
      <alignment horizontal="right" vertical="center"/>
    </xf>
    <xf numFmtId="176" fontId="8" fillId="0" borderId="41" xfId="4" applyNumberFormat="1" applyFont="1" applyFill="1" applyBorder="1" applyAlignment="1">
      <alignment horizontal="right" vertical="center"/>
    </xf>
    <xf numFmtId="176" fontId="8" fillId="0" borderId="42" xfId="4" applyNumberFormat="1" applyFont="1" applyFill="1" applyBorder="1" applyAlignment="1">
      <alignment horizontal="right" vertical="center"/>
    </xf>
    <xf numFmtId="176" fontId="8" fillId="0" borderId="40" xfId="4" applyNumberFormat="1" applyFont="1" applyFill="1" applyBorder="1" applyAlignment="1">
      <alignment horizontal="right" vertical="center"/>
    </xf>
    <xf numFmtId="176" fontId="8" fillId="0" borderId="21" xfId="4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6" fillId="0" borderId="0" xfId="5" applyFont="1" applyFill="1" applyAlignment="1" applyProtection="1">
      <alignment vertical="center"/>
      <protection locked="0"/>
    </xf>
    <xf numFmtId="0" fontId="7" fillId="0" borderId="0" xfId="5" applyFont="1" applyFill="1" applyAlignment="1">
      <alignment horizontal="center" shrinkToFit="1"/>
    </xf>
    <xf numFmtId="184" fontId="7" fillId="0" borderId="0" xfId="5" applyNumberFormat="1" applyFont="1" applyFill="1" applyBorder="1"/>
    <xf numFmtId="0" fontId="7" fillId="0" borderId="0" xfId="5" applyFont="1" applyFill="1"/>
    <xf numFmtId="0" fontId="15" fillId="0" borderId="0" xfId="5" applyFont="1" applyFill="1" applyBorder="1" applyAlignment="1" applyProtection="1">
      <alignment vertical="center"/>
      <protection locked="0"/>
    </xf>
    <xf numFmtId="49" fontId="10" fillId="0" borderId="0" xfId="4" applyNumberFormat="1" applyFont="1" applyFill="1" applyBorder="1" applyAlignment="1">
      <alignment vertical="center"/>
    </xf>
    <xf numFmtId="184" fontId="16" fillId="0" borderId="0" xfId="4" applyNumberFormat="1" applyFont="1" applyFill="1" applyBorder="1" applyAlignment="1">
      <alignment horizontal="left" vertical="center"/>
    </xf>
    <xf numFmtId="184" fontId="16" fillId="0" borderId="0" xfId="4" applyNumberFormat="1" applyFont="1" applyFill="1" applyBorder="1" applyAlignment="1">
      <alignment horizontal="right" vertical="center"/>
    </xf>
    <xf numFmtId="184" fontId="8" fillId="0" borderId="0" xfId="4" applyNumberFormat="1" applyFont="1" applyFill="1" applyBorder="1" applyAlignment="1">
      <alignment horizontal="right"/>
    </xf>
    <xf numFmtId="0" fontId="7" fillId="0" borderId="0" xfId="5" applyFont="1" applyFill="1" applyBorder="1"/>
    <xf numFmtId="49" fontId="8" fillId="0" borderId="0" xfId="4" applyNumberFormat="1" applyFont="1" applyFill="1" applyBorder="1" applyAlignment="1">
      <alignment vertical="top"/>
    </xf>
    <xf numFmtId="49" fontId="8" fillId="0" borderId="0" xfId="4" applyNumberFormat="1" applyFont="1" applyFill="1" applyBorder="1" applyAlignment="1">
      <alignment horizontal="center" vertical="center"/>
    </xf>
    <xf numFmtId="184" fontId="8" fillId="0" borderId="9" xfId="4" applyNumberFormat="1" applyFont="1" applyFill="1" applyBorder="1" applyAlignment="1">
      <alignment horizontal="distributed" vertical="center" justifyLastLine="1"/>
    </xf>
    <xf numFmtId="184" fontId="8" fillId="0" borderId="10" xfId="4" applyNumberFormat="1" applyFont="1" applyFill="1" applyBorder="1" applyAlignment="1">
      <alignment horizontal="distributed" vertical="center" justifyLastLine="1"/>
    </xf>
    <xf numFmtId="184" fontId="8" fillId="0" borderId="43" xfId="4" applyNumberFormat="1" applyFont="1" applyFill="1" applyBorder="1" applyAlignment="1">
      <alignment horizontal="distributed" vertical="center" justifyLastLine="1"/>
    </xf>
    <xf numFmtId="0" fontId="7" fillId="0" borderId="0" xfId="5" applyFont="1" applyFill="1" applyAlignment="1">
      <alignment horizontal="center" vertical="center"/>
    </xf>
    <xf numFmtId="49" fontId="8" fillId="0" borderId="34" xfId="4" applyNumberFormat="1" applyFont="1" applyFill="1" applyBorder="1" applyAlignment="1">
      <alignment vertical="top"/>
    </xf>
    <xf numFmtId="49" fontId="9" fillId="0" borderId="44" xfId="4" applyNumberFormat="1" applyFont="1" applyFill="1" applyBorder="1" applyAlignment="1">
      <alignment horizontal="center" vertical="center" shrinkToFit="1"/>
    </xf>
    <xf numFmtId="49" fontId="9" fillId="0" borderId="29" xfId="4" applyNumberFormat="1" applyFont="1" applyFill="1" applyBorder="1" applyAlignment="1">
      <alignment horizontal="center" vertical="center" shrinkToFit="1"/>
    </xf>
    <xf numFmtId="180" fontId="9" fillId="0" borderId="26" xfId="4" quotePrefix="1" applyNumberFormat="1" applyFont="1" applyFill="1" applyBorder="1" applyAlignment="1">
      <alignment vertical="center"/>
    </xf>
    <xf numFmtId="180" fontId="9" fillId="0" borderId="39" xfId="4" quotePrefix="1" applyNumberFormat="1" applyFont="1" applyFill="1" applyBorder="1" applyAlignment="1">
      <alignment vertical="center"/>
    </xf>
    <xf numFmtId="180" fontId="9" fillId="0" borderId="29" xfId="4" quotePrefix="1" applyNumberFormat="1" applyFont="1" applyFill="1" applyBorder="1" applyAlignment="1">
      <alignment vertical="center"/>
    </xf>
    <xf numFmtId="49" fontId="8" fillId="0" borderId="35" xfId="4" applyNumberFormat="1" applyFont="1" applyFill="1" applyBorder="1" applyAlignment="1">
      <alignment vertical="top"/>
    </xf>
    <xf numFmtId="180" fontId="8" fillId="0" borderId="45" xfId="4" quotePrefix="1" applyNumberFormat="1" applyFont="1" applyFill="1" applyBorder="1" applyAlignment="1">
      <alignment vertical="center"/>
    </xf>
    <xf numFmtId="180" fontId="8" fillId="0" borderId="42" xfId="4" quotePrefix="1" applyNumberFormat="1" applyFont="1" applyFill="1" applyBorder="1" applyAlignment="1">
      <alignment vertical="center"/>
    </xf>
    <xf numFmtId="180" fontId="8" fillId="0" borderId="41" xfId="4" quotePrefix="1" applyNumberFormat="1" applyFont="1" applyFill="1" applyBorder="1" applyAlignment="1">
      <alignment vertical="center"/>
    </xf>
    <xf numFmtId="49" fontId="8" fillId="0" borderId="22" xfId="4" applyNumberFormat="1" applyFont="1" applyFill="1" applyBorder="1" applyAlignment="1">
      <alignment vertical="top"/>
    </xf>
    <xf numFmtId="180" fontId="8" fillId="0" borderId="20" xfId="4" quotePrefix="1" applyNumberFormat="1" applyFont="1" applyFill="1" applyBorder="1" applyAlignment="1">
      <alignment vertical="center"/>
    </xf>
    <xf numFmtId="180" fontId="8" fillId="0" borderId="21" xfId="4" quotePrefix="1" applyNumberFormat="1" applyFont="1" applyFill="1" applyBorder="1" applyAlignment="1">
      <alignment vertical="center"/>
    </xf>
    <xf numFmtId="180" fontId="8" fillId="0" borderId="40" xfId="4" quotePrefix="1" applyNumberFormat="1" applyFont="1" applyFill="1" applyBorder="1" applyAlignment="1">
      <alignment vertical="center"/>
    </xf>
    <xf numFmtId="184" fontId="8" fillId="0" borderId="45" xfId="4" quotePrefix="1" applyNumberFormat="1" applyFont="1" applyFill="1" applyBorder="1" applyAlignment="1">
      <alignment vertical="center"/>
    </xf>
    <xf numFmtId="184" fontId="8" fillId="0" borderId="42" xfId="4" quotePrefix="1" applyNumberFormat="1" applyFont="1" applyFill="1" applyBorder="1" applyAlignment="1">
      <alignment vertical="center"/>
    </xf>
    <xf numFmtId="184" fontId="8" fillId="0" borderId="41" xfId="4" quotePrefix="1" applyNumberFormat="1" applyFont="1" applyFill="1" applyBorder="1" applyAlignment="1">
      <alignment vertical="center"/>
    </xf>
    <xf numFmtId="184" fontId="8" fillId="0" borderId="20" xfId="4" quotePrefix="1" applyNumberFormat="1" applyFont="1" applyFill="1" applyBorder="1" applyAlignment="1">
      <alignment vertical="center"/>
    </xf>
    <xf numFmtId="184" fontId="8" fillId="0" borderId="21" xfId="4" quotePrefix="1" applyNumberFormat="1" applyFont="1" applyFill="1" applyBorder="1" applyAlignment="1">
      <alignment vertical="center"/>
    </xf>
    <xf numFmtId="184" fontId="8" fillId="0" borderId="40" xfId="4" quotePrefix="1" applyNumberFormat="1" applyFont="1" applyFill="1" applyBorder="1" applyAlignment="1">
      <alignment vertical="center"/>
    </xf>
    <xf numFmtId="49" fontId="9" fillId="0" borderId="31" xfId="4" applyNumberFormat="1" applyFont="1" applyFill="1" applyBorder="1" applyAlignment="1">
      <alignment horizontal="center" vertical="center" shrinkToFit="1"/>
    </xf>
    <xf numFmtId="49" fontId="9" fillId="0" borderId="38" xfId="4" applyNumberFormat="1" applyFont="1" applyFill="1" applyBorder="1" applyAlignment="1">
      <alignment horizontal="center" vertical="center" shrinkToFit="1"/>
    </xf>
    <xf numFmtId="180" fontId="9" fillId="0" borderId="43" xfId="4" quotePrefix="1" applyNumberFormat="1" applyFont="1" applyFill="1" applyBorder="1" applyAlignment="1">
      <alignment vertical="center"/>
    </xf>
    <xf numFmtId="180" fontId="9" fillId="0" borderId="9" xfId="4" quotePrefix="1" applyNumberFormat="1" applyFont="1" applyFill="1" applyBorder="1" applyAlignment="1">
      <alignment vertical="center"/>
    </xf>
    <xf numFmtId="180" fontId="9" fillId="0" borderId="38" xfId="4" quotePrefix="1" applyNumberFormat="1" applyFont="1" applyFill="1" applyBorder="1" applyAlignment="1">
      <alignment vertical="center"/>
    </xf>
    <xf numFmtId="49" fontId="9" fillId="0" borderId="0" xfId="4" applyNumberFormat="1" applyFont="1" applyFill="1" applyBorder="1" applyAlignment="1">
      <alignment horizontal="center" vertical="center" shrinkToFit="1"/>
    </xf>
    <xf numFmtId="49" fontId="9" fillId="0" borderId="36" xfId="4" applyNumberFormat="1" applyFont="1" applyFill="1" applyBorder="1" applyAlignment="1">
      <alignment horizontal="center" vertical="center" shrinkToFit="1"/>
    </xf>
    <xf numFmtId="180" fontId="9" fillId="0" borderId="45" xfId="4" quotePrefix="1" applyNumberFormat="1" applyFont="1" applyFill="1" applyBorder="1" applyAlignment="1">
      <alignment vertical="center"/>
    </xf>
    <xf numFmtId="180" fontId="9" fillId="0" borderId="41" xfId="4" quotePrefix="1" applyNumberFormat="1" applyFont="1" applyFill="1" applyBorder="1" applyAlignment="1">
      <alignment vertical="center"/>
    </xf>
    <xf numFmtId="180" fontId="9" fillId="0" borderId="36" xfId="4" quotePrefix="1" applyNumberFormat="1" applyFont="1" applyFill="1" applyBorder="1" applyAlignment="1">
      <alignment vertical="center"/>
    </xf>
    <xf numFmtId="49" fontId="8" fillId="0" borderId="32" xfId="4" applyNumberFormat="1" applyFont="1" applyFill="1" applyBorder="1" applyAlignment="1">
      <alignment vertical="top"/>
    </xf>
    <xf numFmtId="49" fontId="9" fillId="0" borderId="0" xfId="4" applyNumberFormat="1" applyFont="1" applyFill="1" applyBorder="1" applyAlignment="1">
      <alignment vertical="top"/>
    </xf>
    <xf numFmtId="49" fontId="9" fillId="0" borderId="32" xfId="4" applyNumberFormat="1" applyFont="1" applyFill="1" applyBorder="1" applyAlignment="1">
      <alignment vertical="top"/>
    </xf>
    <xf numFmtId="0" fontId="14" fillId="0" borderId="0" xfId="5" applyFont="1" applyFill="1"/>
    <xf numFmtId="49" fontId="9" fillId="0" borderId="34" xfId="4" applyNumberFormat="1" applyFont="1" applyFill="1" applyBorder="1" applyAlignment="1">
      <alignment vertical="top"/>
    </xf>
    <xf numFmtId="180" fontId="18" fillId="0" borderId="43" xfId="4" quotePrefix="1" applyNumberFormat="1" applyFont="1" applyFill="1" applyBorder="1" applyAlignment="1">
      <alignment vertical="center"/>
    </xf>
    <xf numFmtId="180" fontId="18" fillId="0" borderId="38" xfId="4" quotePrefix="1" applyNumberFormat="1" applyFont="1" applyFill="1" applyBorder="1" applyAlignment="1">
      <alignment vertical="center"/>
    </xf>
    <xf numFmtId="180" fontId="8" fillId="0" borderId="41" xfId="4" quotePrefix="1" applyNumberFormat="1" applyFont="1" applyFill="1" applyBorder="1" applyAlignment="1">
      <alignment horizontal="right" vertical="center"/>
    </xf>
    <xf numFmtId="180" fontId="8" fillId="0" borderId="42" xfId="4" quotePrefix="1" applyNumberFormat="1" applyFont="1" applyFill="1" applyBorder="1" applyAlignment="1">
      <alignment horizontal="right" vertical="center"/>
    </xf>
    <xf numFmtId="180" fontId="8" fillId="0" borderId="40" xfId="4" quotePrefix="1" applyNumberFormat="1" applyFont="1" applyFill="1" applyBorder="1" applyAlignment="1">
      <alignment horizontal="right" vertical="center"/>
    </xf>
    <xf numFmtId="180" fontId="8" fillId="0" borderId="21" xfId="4" quotePrefix="1" applyNumberFormat="1" applyFont="1" applyFill="1" applyBorder="1" applyAlignment="1">
      <alignment horizontal="right" vertical="center"/>
    </xf>
    <xf numFmtId="180" fontId="18" fillId="0" borderId="36" xfId="4" quotePrefix="1" applyNumberFormat="1" applyFont="1" applyFill="1" applyBorder="1" applyAlignment="1">
      <alignment vertical="center"/>
    </xf>
    <xf numFmtId="180" fontId="14" fillId="0" borderId="36" xfId="4" quotePrefix="1" applyNumberFormat="1" applyFont="1" applyFill="1" applyBorder="1" applyAlignment="1">
      <alignment vertical="center"/>
    </xf>
    <xf numFmtId="184" fontId="19" fillId="0" borderId="0" xfId="4" applyNumberFormat="1" applyFont="1" applyFill="1" applyBorder="1" applyAlignment="1">
      <alignment horizontal="left" vertical="center"/>
    </xf>
    <xf numFmtId="49" fontId="17" fillId="0" borderId="0" xfId="4" applyNumberFormat="1" applyFont="1" applyFill="1" applyBorder="1" applyAlignment="1">
      <alignment horizontal="center" vertical="top" shrinkToFit="1"/>
    </xf>
    <xf numFmtId="184" fontId="9" fillId="0" borderId="0" xfId="4" quotePrefix="1" applyNumberFormat="1" applyFont="1" applyFill="1" applyBorder="1" applyAlignment="1">
      <alignment horizontal="right" vertical="top"/>
    </xf>
    <xf numFmtId="184" fontId="8" fillId="0" borderId="0" xfId="4" quotePrefix="1" applyNumberFormat="1" applyFont="1" applyFill="1" applyBorder="1" applyAlignment="1">
      <alignment horizontal="right" vertical="top"/>
    </xf>
    <xf numFmtId="184" fontId="19" fillId="0" borderId="0" xfId="4" applyNumberFormat="1" applyFont="1" applyFill="1" applyBorder="1" applyAlignment="1">
      <alignment horizontal="right" vertical="center"/>
    </xf>
    <xf numFmtId="38" fontId="1" fillId="0" borderId="0" xfId="3" applyFont="1" applyFill="1" applyAlignment="1">
      <alignment vertical="center" shrinkToFit="1"/>
    </xf>
    <xf numFmtId="0" fontId="1" fillId="0" borderId="0" xfId="1" applyFill="1" applyAlignment="1">
      <alignment vertical="center"/>
    </xf>
    <xf numFmtId="0" fontId="20" fillId="0" borderId="0" xfId="1" applyFont="1" applyFill="1" applyAlignment="1">
      <alignment horizontal="center" vertical="center" shrinkToFit="1"/>
    </xf>
    <xf numFmtId="38" fontId="20" fillId="0" borderId="32" xfId="3" applyFont="1" applyFill="1" applyBorder="1" applyAlignment="1">
      <alignment horizontal="center" vertical="center" shrinkToFit="1"/>
    </xf>
    <xf numFmtId="38" fontId="20" fillId="0" borderId="10" xfId="3" applyFont="1" applyFill="1" applyBorder="1" applyAlignment="1">
      <alignment horizontal="center" vertical="center" shrinkToFit="1"/>
    </xf>
    <xf numFmtId="38" fontId="20" fillId="0" borderId="29" xfId="3" applyFont="1" applyFill="1" applyBorder="1" applyAlignment="1">
      <alignment horizontal="center" vertical="center" shrinkToFit="1"/>
    </xf>
    <xf numFmtId="38" fontId="20" fillId="0" borderId="8" xfId="3" applyFont="1" applyFill="1" applyBorder="1" applyAlignment="1">
      <alignment horizontal="center" vertical="center" shrinkToFit="1"/>
    </xf>
    <xf numFmtId="38" fontId="20" fillId="0" borderId="43" xfId="3" applyFont="1" applyFill="1" applyBorder="1" applyAlignment="1">
      <alignment horizontal="center" vertical="center" shrinkToFit="1"/>
    </xf>
    <xf numFmtId="38" fontId="20" fillId="0" borderId="38" xfId="3" applyFont="1" applyFill="1" applyBorder="1" applyAlignment="1">
      <alignment horizontal="center" vertical="center" shrinkToFit="1"/>
    </xf>
    <xf numFmtId="38" fontId="20" fillId="0" borderId="34" xfId="3" applyFont="1" applyFill="1" applyBorder="1" applyAlignment="1">
      <alignment horizontal="center" vertical="center" shrinkToFit="1"/>
    </xf>
    <xf numFmtId="38" fontId="20" fillId="0" borderId="39" xfId="3" applyFont="1" applyFill="1" applyBorder="1" applyAlignment="1">
      <alignment horizontal="center" vertical="center" shrinkToFit="1"/>
    </xf>
    <xf numFmtId="38" fontId="20" fillId="0" borderId="27" xfId="3" applyFont="1" applyFill="1" applyBorder="1" applyAlignment="1">
      <alignment horizontal="center" vertical="center" shrinkToFit="1"/>
    </xf>
    <xf numFmtId="38" fontId="20" fillId="0" borderId="30" xfId="3" applyFont="1" applyFill="1" applyBorder="1" applyAlignment="1">
      <alignment horizontal="center" vertical="center" shrinkToFit="1"/>
    </xf>
    <xf numFmtId="0" fontId="21" fillId="0" borderId="0" xfId="1" applyFont="1" applyFill="1" applyAlignment="1">
      <alignment vertical="center" shrinkToFit="1"/>
    </xf>
    <xf numFmtId="0" fontId="21" fillId="0" borderId="32" xfId="1" applyFont="1" applyFill="1" applyBorder="1" applyAlignment="1">
      <alignment vertical="center"/>
    </xf>
    <xf numFmtId="0" fontId="21" fillId="0" borderId="38" xfId="1" applyFont="1" applyFill="1" applyBorder="1" applyAlignment="1">
      <alignment vertical="center" shrinkToFit="1"/>
    </xf>
    <xf numFmtId="38" fontId="20" fillId="0" borderId="43" xfId="3" applyFont="1" applyFill="1" applyBorder="1" applyAlignment="1">
      <alignment vertical="center" shrinkToFit="1"/>
    </xf>
    <xf numFmtId="38" fontId="20" fillId="0" borderId="32" xfId="3" applyFont="1" applyFill="1" applyBorder="1" applyAlignment="1">
      <alignment vertical="center" shrinkToFit="1"/>
    </xf>
    <xf numFmtId="38" fontId="20" fillId="0" borderId="10" xfId="3" applyFont="1" applyFill="1" applyBorder="1" applyAlignment="1">
      <alignment vertical="center" shrinkToFit="1"/>
    </xf>
    <xf numFmtId="38" fontId="20" fillId="0" borderId="8" xfId="3" applyFont="1" applyFill="1" applyBorder="1" applyAlignment="1">
      <alignment vertical="center" shrinkToFit="1"/>
    </xf>
    <xf numFmtId="0" fontId="21" fillId="0" borderId="23" xfId="1" applyFont="1" applyFill="1" applyBorder="1" applyAlignment="1">
      <alignment vertical="center"/>
    </xf>
    <xf numFmtId="0" fontId="20" fillId="0" borderId="47" xfId="1" applyFont="1" applyFill="1" applyBorder="1" applyAlignment="1">
      <alignment vertical="center" shrinkToFit="1"/>
    </xf>
    <xf numFmtId="38" fontId="20" fillId="0" borderId="11" xfId="3" applyFont="1" applyFill="1" applyBorder="1" applyAlignment="1">
      <alignment vertical="center" shrinkToFit="1"/>
    </xf>
    <xf numFmtId="0" fontId="22" fillId="0" borderId="23" xfId="1" applyFont="1" applyFill="1" applyBorder="1" applyAlignment="1"/>
    <xf numFmtId="0" fontId="22" fillId="0" borderId="4" xfId="1" applyFont="1" applyFill="1" applyBorder="1" applyAlignment="1"/>
    <xf numFmtId="0" fontId="22" fillId="0" borderId="11" xfId="1" applyFont="1" applyFill="1" applyBorder="1" applyAlignment="1"/>
    <xf numFmtId="0" fontId="20" fillId="0" borderId="23" xfId="1" applyFont="1" applyFill="1" applyBorder="1" applyAlignment="1">
      <alignment vertical="center" shrinkToFit="1"/>
    </xf>
    <xf numFmtId="184" fontId="20" fillId="0" borderId="48" xfId="1" applyNumberFormat="1" applyFont="1" applyFill="1" applyBorder="1" applyAlignment="1">
      <alignment vertical="center" shrinkToFit="1"/>
    </xf>
    <xf numFmtId="0" fontId="20" fillId="0" borderId="0" xfId="1" applyFont="1" applyFill="1" applyAlignment="1">
      <alignment vertical="center" shrinkToFit="1"/>
    </xf>
    <xf numFmtId="0" fontId="21" fillId="0" borderId="25" xfId="1" applyFont="1" applyFill="1" applyBorder="1" applyAlignment="1">
      <alignment vertical="center"/>
    </xf>
    <xf numFmtId="0" fontId="20" fillId="0" borderId="16" xfId="1" applyFont="1" applyFill="1" applyBorder="1" applyAlignment="1">
      <alignment vertical="center" shrinkToFit="1"/>
    </xf>
    <xf numFmtId="38" fontId="20" fillId="0" borderId="49" xfId="3" applyFont="1" applyFill="1" applyBorder="1" applyAlignment="1">
      <alignment vertical="center" shrinkToFit="1"/>
    </xf>
    <xf numFmtId="0" fontId="22" fillId="0" borderId="25" xfId="1" applyFont="1" applyFill="1" applyBorder="1" applyAlignment="1"/>
    <xf numFmtId="0" fontId="22" fillId="0" borderId="14" xfId="1" applyFont="1" applyFill="1" applyBorder="1" applyAlignment="1"/>
    <xf numFmtId="0" fontId="22" fillId="0" borderId="15" xfId="1" applyFont="1" applyFill="1" applyBorder="1" applyAlignment="1"/>
    <xf numFmtId="0" fontId="21" fillId="0" borderId="35" xfId="1" applyFont="1" applyFill="1" applyBorder="1" applyAlignment="1">
      <alignment vertical="center"/>
    </xf>
    <xf numFmtId="0" fontId="20" fillId="0" borderId="36" xfId="1" applyFont="1" applyFill="1" applyBorder="1" applyAlignment="1">
      <alignment vertical="center" shrinkToFit="1"/>
    </xf>
    <xf numFmtId="38" fontId="20" fillId="0" borderId="0" xfId="3" applyFont="1" applyFill="1" applyBorder="1" applyAlignment="1">
      <alignment vertical="center" shrinkToFit="1"/>
    </xf>
    <xf numFmtId="0" fontId="22" fillId="0" borderId="35" xfId="1" applyFont="1" applyFill="1" applyBorder="1" applyAlignment="1"/>
    <xf numFmtId="0" fontId="22" fillId="0" borderId="42" xfId="1" applyFont="1" applyFill="1" applyBorder="1" applyAlignment="1"/>
    <xf numFmtId="0" fontId="22" fillId="0" borderId="33" xfId="1" applyFont="1" applyFill="1" applyBorder="1" applyAlignment="1"/>
    <xf numFmtId="0" fontId="20" fillId="0" borderId="24" xfId="1" applyFont="1" applyFill="1" applyBorder="1" applyAlignment="1">
      <alignment vertical="center"/>
    </xf>
    <xf numFmtId="184" fontId="20" fillId="0" borderId="50" xfId="1" applyNumberFormat="1" applyFont="1" applyFill="1" applyBorder="1" applyAlignment="1">
      <alignment vertical="center" shrinkToFit="1"/>
    </xf>
    <xf numFmtId="38" fontId="20" fillId="0" borderId="12" xfId="3" applyFont="1" applyFill="1" applyBorder="1" applyAlignment="1">
      <alignment vertical="center" shrinkToFit="1"/>
    </xf>
    <xf numFmtId="0" fontId="22" fillId="0" borderId="24" xfId="1" applyFont="1" applyFill="1" applyBorder="1" applyAlignment="1"/>
    <xf numFmtId="0" fontId="22" fillId="0" borderId="5" xfId="1" applyFont="1" applyFill="1" applyBorder="1" applyAlignment="1"/>
    <xf numFmtId="0" fontId="22" fillId="0" borderId="12" xfId="1" applyFont="1" applyFill="1" applyBorder="1" applyAlignment="1"/>
    <xf numFmtId="0" fontId="21" fillId="0" borderId="24" xfId="1" applyFont="1" applyFill="1" applyBorder="1" applyAlignment="1">
      <alignment vertical="center"/>
    </xf>
    <xf numFmtId="0" fontId="20" fillId="0" borderId="17" xfId="1" applyFont="1" applyFill="1" applyBorder="1" applyAlignment="1">
      <alignment vertical="center" shrinkToFit="1"/>
    </xf>
    <xf numFmtId="38" fontId="20" fillId="0" borderId="50" xfId="3" applyFont="1" applyFill="1" applyBorder="1" applyAlignment="1">
      <alignment vertical="center" shrinkToFit="1"/>
    </xf>
    <xf numFmtId="0" fontId="20" fillId="0" borderId="50" xfId="1" applyFont="1" applyFill="1" applyBorder="1" applyAlignment="1">
      <alignment vertical="center" shrinkToFit="1"/>
    </xf>
    <xf numFmtId="0" fontId="20" fillId="0" borderId="50" xfId="1" applyFont="1" applyFill="1" applyBorder="1">
      <alignment vertical="center"/>
    </xf>
    <xf numFmtId="38" fontId="20" fillId="0" borderId="12" xfId="3" applyFont="1" applyFill="1" applyBorder="1">
      <alignment vertical="center"/>
    </xf>
    <xf numFmtId="0" fontId="20" fillId="0" borderId="35" xfId="1" applyFont="1" applyFill="1" applyBorder="1" applyAlignment="1">
      <alignment vertical="center"/>
    </xf>
    <xf numFmtId="0" fontId="20" fillId="0" borderId="0" xfId="1" applyFont="1" applyFill="1" applyBorder="1">
      <alignment vertical="center"/>
    </xf>
    <xf numFmtId="38" fontId="20" fillId="0" borderId="33" xfId="3" applyFont="1" applyFill="1" applyBorder="1">
      <alignment vertical="center"/>
    </xf>
    <xf numFmtId="38" fontId="20" fillId="0" borderId="35" xfId="3" applyFont="1" applyFill="1" applyBorder="1" applyAlignment="1">
      <alignment vertical="center" shrinkToFit="1"/>
    </xf>
    <xf numFmtId="38" fontId="20" fillId="0" borderId="42" xfId="3" applyFont="1" applyFill="1" applyBorder="1" applyAlignment="1">
      <alignment vertical="center" shrinkToFit="1"/>
    </xf>
    <xf numFmtId="38" fontId="20" fillId="0" borderId="19" xfId="3" applyFont="1" applyFill="1" applyBorder="1">
      <alignment vertical="center"/>
    </xf>
    <xf numFmtId="0" fontId="20" fillId="0" borderId="31" xfId="1" applyFont="1" applyFill="1" applyBorder="1">
      <alignment vertical="center"/>
    </xf>
    <xf numFmtId="38" fontId="20" fillId="0" borderId="8" xfId="3" applyFont="1" applyFill="1" applyBorder="1">
      <alignment vertical="center"/>
    </xf>
    <xf numFmtId="38" fontId="20" fillId="0" borderId="32" xfId="3" applyFont="1" applyFill="1" applyBorder="1">
      <alignment vertical="center"/>
    </xf>
    <xf numFmtId="38" fontId="20" fillId="0" borderId="10" xfId="3" applyFont="1" applyFill="1" applyBorder="1">
      <alignment vertical="center"/>
    </xf>
    <xf numFmtId="0" fontId="20" fillId="0" borderId="25" xfId="1" applyFont="1" applyFill="1" applyBorder="1" applyAlignment="1">
      <alignment vertical="center"/>
    </xf>
    <xf numFmtId="0" fontId="20" fillId="0" borderId="49" xfId="1" applyFont="1" applyFill="1" applyBorder="1">
      <alignment vertical="center"/>
    </xf>
    <xf numFmtId="0" fontId="22" fillId="0" borderId="34" xfId="1" applyFont="1" applyFill="1" applyBorder="1" applyAlignment="1"/>
    <xf numFmtId="0" fontId="22" fillId="0" borderId="27" xfId="1" applyFont="1" applyFill="1" applyBorder="1" applyAlignment="1"/>
    <xf numFmtId="0" fontId="22" fillId="0" borderId="30" xfId="1" applyFont="1" applyFill="1" applyBorder="1" applyAlignment="1"/>
    <xf numFmtId="0" fontId="20" fillId="0" borderId="49" xfId="1" applyFont="1" applyFill="1" applyBorder="1" applyAlignment="1">
      <alignment vertical="center" shrinkToFit="1"/>
    </xf>
    <xf numFmtId="38" fontId="20" fillId="0" borderId="15" xfId="3" applyFont="1" applyFill="1" applyBorder="1" applyAlignment="1">
      <alignment vertical="center" shrinkToFit="1"/>
    </xf>
    <xf numFmtId="0" fontId="20" fillId="0" borderId="24" xfId="1" applyFont="1" applyFill="1" applyBorder="1" applyAlignment="1">
      <alignment vertical="center" shrinkToFit="1"/>
    </xf>
    <xf numFmtId="38" fontId="20" fillId="0" borderId="24" xfId="3" applyFont="1" applyFill="1" applyBorder="1" applyAlignment="1">
      <alignment vertical="center" shrinkToFit="1"/>
    </xf>
    <xf numFmtId="38" fontId="20" fillId="0" borderId="17" xfId="3" applyFont="1" applyFill="1" applyBorder="1" applyAlignment="1">
      <alignment vertical="center" shrinkToFit="1"/>
    </xf>
    <xf numFmtId="0" fontId="21" fillId="0" borderId="28" xfId="1" applyFont="1" applyFill="1" applyBorder="1" applyAlignment="1">
      <alignment vertical="center"/>
    </xf>
    <xf numFmtId="0" fontId="20" fillId="0" borderId="18" xfId="1" applyFont="1" applyFill="1" applyBorder="1" applyAlignment="1">
      <alignment vertical="center" shrinkToFit="1"/>
    </xf>
    <xf numFmtId="38" fontId="20" fillId="0" borderId="51" xfId="3" applyFont="1" applyFill="1" applyBorder="1" applyAlignment="1">
      <alignment vertical="center" shrinkToFit="1"/>
    </xf>
    <xf numFmtId="0" fontId="22" fillId="0" borderId="28" xfId="1" applyFont="1" applyFill="1" applyBorder="1" applyAlignment="1"/>
    <xf numFmtId="0" fontId="22" fillId="0" borderId="7" xfId="1" applyFont="1" applyFill="1" applyBorder="1" applyAlignment="1"/>
    <xf numFmtId="0" fontId="22" fillId="0" borderId="13" xfId="1" applyFont="1" applyFill="1" applyBorder="1" applyAlignment="1"/>
    <xf numFmtId="0" fontId="20" fillId="0" borderId="22" xfId="1" applyFont="1" applyFill="1" applyBorder="1" applyAlignment="1">
      <alignment vertical="center" shrinkToFit="1"/>
    </xf>
    <xf numFmtId="184" fontId="20" fillId="0" borderId="46" xfId="1" applyNumberFormat="1" applyFont="1" applyFill="1" applyBorder="1" applyAlignment="1">
      <alignment vertical="center" shrinkToFit="1"/>
    </xf>
    <xf numFmtId="38" fontId="20" fillId="0" borderId="19" xfId="3" applyFont="1" applyFill="1" applyBorder="1" applyAlignment="1">
      <alignment vertical="center" shrinkToFit="1"/>
    </xf>
    <xf numFmtId="0" fontId="22" fillId="0" borderId="22" xfId="1" applyFont="1" applyFill="1" applyBorder="1" applyAlignment="1"/>
    <xf numFmtId="0" fontId="22" fillId="0" borderId="21" xfId="1" applyFont="1" applyFill="1" applyBorder="1" applyAlignment="1"/>
    <xf numFmtId="0" fontId="22" fillId="0" borderId="19" xfId="1" applyFont="1" applyFill="1" applyBorder="1" applyAlignment="1"/>
    <xf numFmtId="0" fontId="20" fillId="0" borderId="28" xfId="1" applyFont="1" applyFill="1" applyBorder="1" applyAlignment="1">
      <alignment vertical="center"/>
    </xf>
    <xf numFmtId="38" fontId="20" fillId="0" borderId="28" xfId="3" applyFont="1" applyFill="1" applyBorder="1" applyAlignment="1">
      <alignment vertical="center" shrinkToFit="1"/>
    </xf>
    <xf numFmtId="38" fontId="20" fillId="0" borderId="0" xfId="3" applyFont="1" applyFill="1" applyAlignment="1">
      <alignment vertical="center" shrinkToFit="1"/>
    </xf>
    <xf numFmtId="180" fontId="20" fillId="0" borderId="0" xfId="1" applyNumberFormat="1" applyFont="1" applyFill="1" applyAlignment="1">
      <alignment vertical="center" shrinkToFit="1"/>
    </xf>
    <xf numFmtId="38" fontId="20" fillId="0" borderId="0" xfId="1" applyNumberFormat="1" applyFont="1" applyFill="1" applyAlignment="1">
      <alignment vertical="center" shrinkToFit="1"/>
    </xf>
    <xf numFmtId="0" fontId="20" fillId="0" borderId="23" xfId="1" applyFont="1" applyFill="1" applyBorder="1" applyAlignment="1">
      <alignment vertical="center"/>
    </xf>
    <xf numFmtId="38" fontId="20" fillId="0" borderId="23" xfId="3" applyFont="1" applyFill="1" applyBorder="1" applyAlignment="1">
      <alignment vertical="center" shrinkToFit="1"/>
    </xf>
    <xf numFmtId="38" fontId="20" fillId="0" borderId="25" xfId="3" applyFont="1" applyFill="1" applyBorder="1" applyAlignment="1">
      <alignment vertical="center" shrinkToFit="1"/>
    </xf>
    <xf numFmtId="0" fontId="20" fillId="0" borderId="25" xfId="1" applyFont="1" applyFill="1" applyBorder="1" applyAlignment="1">
      <alignment vertical="center" shrinkToFit="1"/>
    </xf>
    <xf numFmtId="184" fontId="20" fillId="0" borderId="17" xfId="1" applyNumberFormat="1" applyFont="1" applyFill="1" applyBorder="1" applyAlignment="1">
      <alignment vertical="center" shrinkToFit="1"/>
    </xf>
    <xf numFmtId="38" fontId="20" fillId="0" borderId="36" xfId="3" applyFont="1" applyFill="1" applyBorder="1" applyAlignment="1">
      <alignment vertical="center" shrinkToFit="1"/>
    </xf>
    <xf numFmtId="38" fontId="20" fillId="0" borderId="22" xfId="3" applyFont="1" applyFill="1" applyBorder="1" applyAlignment="1">
      <alignment vertical="center" shrinkToFit="1"/>
    </xf>
    <xf numFmtId="38" fontId="20" fillId="0" borderId="21" xfId="3" applyFont="1" applyFill="1" applyBorder="1" applyAlignment="1">
      <alignment vertical="center" shrinkToFit="1"/>
    </xf>
    <xf numFmtId="0" fontId="20" fillId="0" borderId="38" xfId="1" applyFont="1" applyFill="1" applyBorder="1" applyAlignment="1">
      <alignment vertical="center" shrinkToFit="1"/>
    </xf>
    <xf numFmtId="0" fontId="20" fillId="0" borderId="52" xfId="1" applyFont="1" applyFill="1" applyBorder="1" applyAlignment="1">
      <alignment vertical="center" shrinkToFit="1"/>
    </xf>
    <xf numFmtId="0" fontId="20" fillId="0" borderId="53" xfId="1" applyFont="1" applyFill="1" applyBorder="1" applyAlignment="1">
      <alignment vertical="center" shrinkToFit="1"/>
    </xf>
    <xf numFmtId="38" fontId="20" fillId="0" borderId="54" xfId="3" applyFont="1" applyFill="1" applyBorder="1" applyAlignment="1">
      <alignment vertical="center" shrinkToFit="1"/>
    </xf>
    <xf numFmtId="38" fontId="20" fillId="0" borderId="18" xfId="3" applyFont="1" applyFill="1" applyBorder="1" applyAlignment="1">
      <alignment vertical="center" shrinkToFit="1"/>
    </xf>
    <xf numFmtId="0" fontId="20" fillId="0" borderId="28" xfId="1" applyFont="1" applyFill="1" applyBorder="1" applyAlignment="1">
      <alignment vertical="center" shrinkToFit="1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 shrinkToFit="1"/>
    </xf>
    <xf numFmtId="184" fontId="20" fillId="0" borderId="0" xfId="1" applyNumberFormat="1" applyFont="1" applyFill="1" applyBorder="1" applyAlignment="1">
      <alignment vertical="center" shrinkToFit="1"/>
    </xf>
    <xf numFmtId="0" fontId="20" fillId="0" borderId="24" xfId="1" applyFont="1" applyFill="1" applyBorder="1" applyAlignment="1">
      <alignment horizontal="center" vertical="center" shrinkToFit="1"/>
    </xf>
    <xf numFmtId="180" fontId="20" fillId="0" borderId="24" xfId="1" applyNumberFormat="1" applyFont="1" applyFill="1" applyBorder="1" applyAlignment="1">
      <alignment vertical="center" shrinkToFit="1"/>
    </xf>
    <xf numFmtId="0" fontId="21" fillId="0" borderId="22" xfId="1" applyFont="1" applyFill="1" applyBorder="1" applyAlignment="1">
      <alignment vertical="center"/>
    </xf>
    <xf numFmtId="0" fontId="20" fillId="0" borderId="37" xfId="1" applyFont="1" applyFill="1" applyBorder="1" applyAlignment="1">
      <alignment vertical="center" shrinkToFit="1"/>
    </xf>
    <xf numFmtId="38" fontId="20" fillId="0" borderId="37" xfId="3" applyFont="1" applyFill="1" applyBorder="1" applyAlignment="1">
      <alignment vertical="center" shrinkToFit="1"/>
    </xf>
    <xf numFmtId="38" fontId="20" fillId="0" borderId="16" xfId="3" applyFont="1" applyFill="1" applyBorder="1" applyAlignment="1">
      <alignment vertical="center" shrinkToFit="1"/>
    </xf>
    <xf numFmtId="38" fontId="20" fillId="0" borderId="38" xfId="3" applyFont="1" applyFill="1" applyBorder="1" applyAlignment="1">
      <alignment vertical="center" shrinkToFit="1"/>
    </xf>
    <xf numFmtId="0" fontId="20" fillId="0" borderId="52" xfId="1" applyFont="1" applyFill="1" applyBorder="1" applyAlignment="1">
      <alignment vertical="center"/>
    </xf>
    <xf numFmtId="38" fontId="20" fillId="0" borderId="53" xfId="3" applyFont="1" applyFill="1" applyBorder="1" applyAlignment="1">
      <alignment vertical="center" shrinkToFit="1"/>
    </xf>
    <xf numFmtId="0" fontId="20" fillId="0" borderId="51" xfId="1" applyFont="1" applyFill="1" applyBorder="1" applyAlignment="1">
      <alignment vertical="center" shrinkToFit="1"/>
    </xf>
    <xf numFmtId="38" fontId="20" fillId="0" borderId="13" xfId="3" applyFont="1" applyFill="1" applyBorder="1" applyAlignment="1">
      <alignment vertical="center" shrinkToFit="1"/>
    </xf>
    <xf numFmtId="0" fontId="20" fillId="0" borderId="20" xfId="1" applyFont="1" applyFill="1" applyBorder="1" applyAlignment="1">
      <alignment vertical="center" shrinkToFit="1"/>
    </xf>
    <xf numFmtId="0" fontId="20" fillId="0" borderId="21" xfId="1" applyFont="1" applyFill="1" applyBorder="1" applyAlignment="1">
      <alignment vertical="center" shrinkToFit="1"/>
    </xf>
    <xf numFmtId="38" fontId="20" fillId="0" borderId="40" xfId="3" applyFont="1" applyFill="1" applyBorder="1" applyAlignment="1">
      <alignment vertical="center" shrinkToFit="1"/>
    </xf>
    <xf numFmtId="38" fontId="20" fillId="0" borderId="20" xfId="3" applyFont="1" applyFill="1" applyBorder="1" applyAlignment="1">
      <alignment vertical="center" shrinkToFit="1"/>
    </xf>
    <xf numFmtId="184" fontId="20" fillId="0" borderId="53" xfId="1" applyNumberFormat="1" applyFont="1" applyFill="1" applyBorder="1" applyAlignment="1">
      <alignment vertical="center" shrinkToFit="1"/>
    </xf>
    <xf numFmtId="0" fontId="20" fillId="0" borderId="28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left" vertical="center"/>
    </xf>
    <xf numFmtId="180" fontId="1" fillId="0" borderId="0" xfId="1" applyNumberFormat="1" applyFont="1" applyFill="1" applyAlignment="1">
      <alignment vertical="center" shrinkToFit="1"/>
    </xf>
    <xf numFmtId="0" fontId="1" fillId="0" borderId="0" xfId="1" applyFont="1" applyFill="1" applyAlignment="1" applyProtection="1">
      <alignment vertical="center"/>
      <protection locked="0"/>
    </xf>
    <xf numFmtId="0" fontId="1" fillId="0" borderId="0" xfId="1" applyFont="1" applyFill="1" applyAlignment="1">
      <alignment horizontal="left" vertical="center" shrinkToFit="1"/>
    </xf>
    <xf numFmtId="0" fontId="7" fillId="0" borderId="0" xfId="1" applyFont="1" applyFill="1" applyAlignment="1">
      <alignment horizontal="right"/>
    </xf>
    <xf numFmtId="0" fontId="1" fillId="0" borderId="37" xfId="1" applyFont="1" applyFill="1" applyBorder="1" applyAlignment="1">
      <alignment vertical="center" shrinkToFit="1"/>
    </xf>
    <xf numFmtId="0" fontId="7" fillId="0" borderId="8" xfId="1" applyFont="1" applyFill="1" applyBorder="1" applyAlignment="1">
      <alignment horizontal="distributed" vertical="center" justifyLastLine="1" shrinkToFit="1"/>
    </xf>
    <xf numFmtId="0" fontId="20" fillId="0" borderId="55" xfId="1" applyFont="1" applyFill="1" applyBorder="1" applyAlignment="1">
      <alignment horizontal="center" vertical="center" textRotation="255" shrinkToFit="1"/>
    </xf>
    <xf numFmtId="0" fontId="20" fillId="0" borderId="56" xfId="1" applyFont="1" applyFill="1" applyBorder="1" applyAlignment="1">
      <alignment horizontal="center" vertical="center" textRotation="255" shrinkToFit="1"/>
    </xf>
    <xf numFmtId="0" fontId="20" fillId="0" borderId="9" xfId="1" applyFont="1" applyFill="1" applyBorder="1" applyAlignment="1">
      <alignment horizontal="center" vertical="center" textRotation="255" shrinkToFit="1"/>
    </xf>
    <xf numFmtId="180" fontId="20" fillId="0" borderId="55" xfId="1" applyNumberFormat="1" applyFont="1" applyFill="1" applyBorder="1" applyAlignment="1">
      <alignment horizontal="center" vertical="center" textRotation="255" shrinkToFit="1"/>
    </xf>
    <xf numFmtId="0" fontId="20" fillId="0" borderId="10" xfId="1" applyFont="1" applyFill="1" applyBorder="1" applyAlignment="1">
      <alignment horizontal="center" vertical="center" textRotation="255" shrinkToFit="1"/>
    </xf>
    <xf numFmtId="0" fontId="20" fillId="0" borderId="43" xfId="1" applyFont="1" applyFill="1" applyBorder="1" applyAlignment="1">
      <alignment horizontal="center" vertical="center" textRotation="255" shrinkToFit="1"/>
    </xf>
    <xf numFmtId="180" fontId="14" fillId="0" borderId="30" xfId="1" applyNumberFormat="1" applyFont="1" applyFill="1" applyBorder="1" applyAlignment="1">
      <alignment horizontal="center" vertical="center" shrinkToFit="1"/>
    </xf>
    <xf numFmtId="180" fontId="14" fillId="0" borderId="30" xfId="1" applyNumberFormat="1" applyFont="1" applyFill="1" applyBorder="1" applyAlignment="1">
      <alignment vertical="center" shrinkToFit="1"/>
    </xf>
    <xf numFmtId="180" fontId="14" fillId="0" borderId="57" xfId="1" applyNumberFormat="1" applyFont="1" applyFill="1" applyBorder="1" applyAlignment="1">
      <alignment horizontal="right" vertical="center" shrinkToFit="1"/>
    </xf>
    <xf numFmtId="180" fontId="14" fillId="0" borderId="58" xfId="1" applyNumberFormat="1" applyFont="1" applyFill="1" applyBorder="1" applyAlignment="1">
      <alignment horizontal="right" vertical="center" shrinkToFit="1"/>
    </xf>
    <xf numFmtId="180" fontId="14" fillId="0" borderId="27" xfId="1" applyNumberFormat="1" applyFont="1" applyFill="1" applyBorder="1" applyAlignment="1">
      <alignment horizontal="right" vertical="center" shrinkToFit="1"/>
    </xf>
    <xf numFmtId="180" fontId="14" fillId="0" borderId="30" xfId="1" applyNumberFormat="1" applyFont="1" applyFill="1" applyBorder="1" applyAlignment="1">
      <alignment horizontal="right" vertical="center" shrinkToFit="1"/>
    </xf>
    <xf numFmtId="180" fontId="14" fillId="0" borderId="26" xfId="1" applyNumberFormat="1" applyFont="1" applyFill="1" applyBorder="1" applyAlignment="1">
      <alignment horizontal="right" vertical="center" shrinkToFit="1"/>
    </xf>
    <xf numFmtId="180" fontId="14" fillId="2" borderId="57" xfId="1" applyNumberFormat="1" applyFont="1" applyFill="1" applyBorder="1" applyAlignment="1">
      <alignment horizontal="right" vertical="center" shrinkToFit="1"/>
    </xf>
    <xf numFmtId="180" fontId="14" fillId="2" borderId="27" xfId="1" applyNumberFormat="1" applyFont="1" applyFill="1" applyBorder="1" applyAlignment="1">
      <alignment horizontal="right" vertical="center" shrinkToFit="1"/>
    </xf>
    <xf numFmtId="180" fontId="7" fillId="0" borderId="33" xfId="1" applyNumberFormat="1" applyFont="1" applyFill="1" applyBorder="1" applyAlignment="1">
      <alignment horizontal="right" vertical="center" shrinkToFit="1"/>
    </xf>
    <xf numFmtId="180" fontId="7" fillId="0" borderId="33" xfId="1" applyNumberFormat="1" applyFont="1" applyFill="1" applyBorder="1" applyAlignment="1">
      <alignment vertical="center"/>
    </xf>
    <xf numFmtId="180" fontId="7" fillId="0" borderId="59" xfId="1" applyNumberFormat="1" applyFont="1" applyFill="1" applyBorder="1" applyAlignment="1">
      <alignment horizontal="right" vertical="center" shrinkToFit="1"/>
    </xf>
    <xf numFmtId="180" fontId="7" fillId="0" borderId="60" xfId="1" applyNumberFormat="1" applyFont="1" applyFill="1" applyBorder="1" applyAlignment="1">
      <alignment horizontal="right" vertical="center" shrinkToFit="1"/>
    </xf>
    <xf numFmtId="180" fontId="7" fillId="0" borderId="45" xfId="1" applyNumberFormat="1" applyFont="1" applyFill="1" applyBorder="1" applyAlignment="1">
      <alignment horizontal="right" vertical="center" shrinkToFit="1"/>
    </xf>
    <xf numFmtId="180" fontId="14" fillId="0" borderId="59" xfId="1" applyNumberFormat="1" applyFont="1" applyFill="1" applyBorder="1" applyAlignment="1">
      <alignment horizontal="right" vertical="center" shrinkToFit="1"/>
    </xf>
    <xf numFmtId="180" fontId="7" fillId="0" borderId="42" xfId="1" applyNumberFormat="1" applyFont="1" applyFill="1" applyBorder="1" applyAlignment="1">
      <alignment horizontal="right" vertical="center" shrinkToFit="1"/>
    </xf>
    <xf numFmtId="180" fontId="14" fillId="2" borderId="59" xfId="1" applyNumberFormat="1" applyFont="1" applyFill="1" applyBorder="1" applyAlignment="1">
      <alignment horizontal="right" vertical="center" shrinkToFit="1"/>
    </xf>
    <xf numFmtId="180" fontId="14" fillId="2" borderId="42" xfId="1" applyNumberFormat="1" applyFont="1" applyFill="1" applyBorder="1" applyAlignment="1">
      <alignment horizontal="right" vertical="center" shrinkToFit="1"/>
    </xf>
    <xf numFmtId="180" fontId="7" fillId="0" borderId="19" xfId="1" applyNumberFormat="1" applyFont="1" applyFill="1" applyBorder="1" applyAlignment="1">
      <alignment horizontal="right" vertical="center" shrinkToFit="1"/>
    </xf>
    <xf numFmtId="180" fontId="7" fillId="0" borderId="19" xfId="1" applyNumberFormat="1" applyFont="1" applyFill="1" applyBorder="1" applyAlignment="1">
      <alignment vertical="center"/>
    </xf>
    <xf numFmtId="180" fontId="7" fillId="0" borderId="61" xfId="1" applyNumberFormat="1" applyFont="1" applyFill="1" applyBorder="1" applyAlignment="1">
      <alignment horizontal="right" vertical="center" shrinkToFit="1"/>
    </xf>
    <xf numFmtId="180" fontId="7" fillId="0" borderId="62" xfId="1" applyNumberFormat="1" applyFont="1" applyFill="1" applyBorder="1" applyAlignment="1">
      <alignment horizontal="right" vertical="center" shrinkToFit="1"/>
    </xf>
    <xf numFmtId="180" fontId="7" fillId="0" borderId="20" xfId="1" applyNumberFormat="1" applyFont="1" applyFill="1" applyBorder="1" applyAlignment="1">
      <alignment horizontal="right" vertical="center" shrinkToFit="1"/>
    </xf>
    <xf numFmtId="180" fontId="14" fillId="0" borderId="61" xfId="1" applyNumberFormat="1" applyFont="1" applyFill="1" applyBorder="1" applyAlignment="1">
      <alignment horizontal="right" vertical="center" shrinkToFit="1"/>
    </xf>
    <xf numFmtId="180" fontId="7" fillId="0" borderId="21" xfId="1" applyNumberFormat="1" applyFont="1" applyFill="1" applyBorder="1" applyAlignment="1">
      <alignment horizontal="right" vertical="center" shrinkToFit="1"/>
    </xf>
    <xf numFmtId="180" fontId="14" fillId="2" borderId="61" xfId="1" applyNumberFormat="1" applyFont="1" applyFill="1" applyBorder="1" applyAlignment="1">
      <alignment horizontal="right" vertical="center" shrinkToFit="1"/>
    </xf>
    <xf numFmtId="180" fontId="14" fillId="2" borderId="21" xfId="1" applyNumberFormat="1" applyFont="1" applyFill="1" applyBorder="1" applyAlignment="1">
      <alignment horizontal="right" vertical="center" shrinkToFit="1"/>
    </xf>
    <xf numFmtId="180" fontId="14" fillId="0" borderId="44" xfId="1" applyNumberFormat="1" applyFont="1" applyFill="1" applyBorder="1" applyAlignment="1">
      <alignment horizontal="right" vertical="center" shrinkToFit="1"/>
    </xf>
    <xf numFmtId="0" fontId="7" fillId="0" borderId="59" xfId="1" applyFont="1" applyFill="1" applyBorder="1" applyAlignment="1">
      <alignment horizontal="right" vertical="center" shrinkToFit="1"/>
    </xf>
    <xf numFmtId="0" fontId="7" fillId="0" borderId="60" xfId="1" applyFont="1" applyFill="1" applyBorder="1" applyAlignment="1">
      <alignment horizontal="right" vertical="center" shrinkToFit="1"/>
    </xf>
    <xf numFmtId="0" fontId="7" fillId="0" borderId="45" xfId="1" applyFont="1" applyFill="1" applyBorder="1" applyAlignment="1">
      <alignment horizontal="right" vertical="center" shrinkToFit="1"/>
    </xf>
    <xf numFmtId="0" fontId="7" fillId="0" borderId="42" xfId="1" applyFont="1" applyFill="1" applyBorder="1" applyAlignment="1">
      <alignment horizontal="right" vertical="center" shrinkToFit="1"/>
    </xf>
    <xf numFmtId="0" fontId="7" fillId="0" borderId="61" xfId="1" applyFont="1" applyFill="1" applyBorder="1" applyAlignment="1">
      <alignment horizontal="right" vertical="center" shrinkToFit="1"/>
    </xf>
    <xf numFmtId="0" fontId="7" fillId="0" borderId="62" xfId="1" applyFont="1" applyFill="1" applyBorder="1" applyAlignment="1">
      <alignment horizontal="right" vertical="center" shrinkToFit="1"/>
    </xf>
    <xf numFmtId="0" fontId="7" fillId="0" borderId="20" xfId="1" applyFont="1" applyFill="1" applyBorder="1" applyAlignment="1">
      <alignment horizontal="right" vertical="center" shrinkToFit="1"/>
    </xf>
    <xf numFmtId="0" fontId="7" fillId="0" borderId="21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Fill="1" applyBorder="1" applyAlignment="1">
      <alignment vertical="center" shrinkToFit="1"/>
    </xf>
    <xf numFmtId="180" fontId="7" fillId="0" borderId="46" xfId="1" applyNumberFormat="1" applyFont="1" applyFill="1" applyBorder="1" applyAlignment="1">
      <alignment horizontal="right" vertical="center" shrinkToFit="1"/>
    </xf>
    <xf numFmtId="0" fontId="7" fillId="0" borderId="0" xfId="1" applyFont="1" applyFill="1" applyBorder="1" applyAlignment="1">
      <alignment horizontal="right" vertical="center" shrinkToFit="1"/>
    </xf>
    <xf numFmtId="0" fontId="14" fillId="0" borderId="8" xfId="1" applyFont="1" applyFill="1" applyBorder="1" applyAlignment="1">
      <alignment vertical="center" shrinkToFit="1"/>
    </xf>
    <xf numFmtId="180" fontId="14" fillId="0" borderId="8" xfId="1" applyNumberFormat="1" applyFont="1" applyFill="1" applyBorder="1" applyAlignment="1">
      <alignment vertical="center" shrinkToFit="1"/>
    </xf>
    <xf numFmtId="180" fontId="14" fillId="0" borderId="55" xfId="1" applyNumberFormat="1" applyFont="1" applyFill="1" applyBorder="1" applyAlignment="1">
      <alignment horizontal="right" vertical="center" shrinkToFit="1"/>
    </xf>
    <xf numFmtId="180" fontId="14" fillId="0" borderId="9" xfId="1" applyNumberFormat="1" applyFont="1" applyFill="1" applyBorder="1" applyAlignment="1">
      <alignment horizontal="right" vertical="center" shrinkToFit="1"/>
    </xf>
    <xf numFmtId="180" fontId="14" fillId="0" borderId="10" xfId="1" applyNumberFormat="1" applyFont="1" applyFill="1" applyBorder="1" applyAlignment="1">
      <alignment horizontal="right" vertical="center" shrinkToFit="1"/>
    </xf>
    <xf numFmtId="180" fontId="14" fillId="0" borderId="8" xfId="1" applyNumberFormat="1" applyFont="1" applyFill="1" applyBorder="1" applyAlignment="1">
      <alignment horizontal="right" vertical="center" shrinkToFit="1"/>
    </xf>
    <xf numFmtId="180" fontId="14" fillId="2" borderId="55" xfId="1" applyNumberFormat="1" applyFont="1" applyFill="1" applyBorder="1" applyAlignment="1">
      <alignment horizontal="right" vertical="center" shrinkToFit="1"/>
    </xf>
    <xf numFmtId="180" fontId="14" fillId="0" borderId="33" xfId="1" applyNumberFormat="1" applyFont="1" applyFill="1" applyBorder="1" applyAlignment="1">
      <alignment horizontal="right" vertical="center" shrinkToFit="1"/>
    </xf>
    <xf numFmtId="180" fontId="14" fillId="2" borderId="10" xfId="1" applyNumberFormat="1" applyFont="1" applyFill="1" applyBorder="1" applyAlignment="1">
      <alignment horizontal="right" vertical="center" shrinkToFit="1"/>
    </xf>
    <xf numFmtId="180" fontId="14" fillId="2" borderId="9" xfId="1" applyNumberFormat="1" applyFont="1" applyFill="1" applyBorder="1" applyAlignment="1">
      <alignment horizontal="right" vertical="center" shrinkToFit="1"/>
    </xf>
    <xf numFmtId="0" fontId="14" fillId="0" borderId="8" xfId="1" applyFont="1" applyFill="1" applyBorder="1" applyAlignment="1">
      <alignment horizontal="center" vertical="center" shrinkToFit="1"/>
    </xf>
    <xf numFmtId="180" fontId="14" fillId="0" borderId="31" xfId="1" applyNumberFormat="1" applyFont="1" applyFill="1" applyBorder="1" applyAlignment="1">
      <alignment horizontal="right" vertical="center" shrinkToFit="1"/>
    </xf>
    <xf numFmtId="180" fontId="14" fillId="0" borderId="45" xfId="1" applyNumberFormat="1" applyFont="1" applyFill="1" applyBorder="1" applyAlignment="1">
      <alignment horizontal="right" vertical="center" shrinkToFit="1"/>
    </xf>
    <xf numFmtId="180" fontId="14" fillId="2" borderId="58" xfId="1" applyNumberFormat="1" applyFont="1" applyFill="1" applyBorder="1" applyAlignment="1">
      <alignment horizontal="right" vertical="center" shrinkToFit="1"/>
    </xf>
    <xf numFmtId="180" fontId="14" fillId="0" borderId="42" xfId="1" applyNumberFormat="1" applyFont="1" applyFill="1" applyBorder="1" applyAlignment="1">
      <alignment horizontal="right" vertical="center" shrinkToFit="1"/>
    </xf>
    <xf numFmtId="180" fontId="14" fillId="0" borderId="0" xfId="1" applyNumberFormat="1" applyFont="1" applyFill="1" applyBorder="1" applyAlignment="1">
      <alignment horizontal="right" vertical="center" shrinkToFit="1"/>
    </xf>
    <xf numFmtId="180" fontId="7" fillId="2" borderId="59" xfId="1" applyNumberFormat="1" applyFont="1" applyFill="1" applyBorder="1" applyAlignment="1">
      <alignment horizontal="right" vertical="center" shrinkToFit="1"/>
    </xf>
    <xf numFmtId="180" fontId="7" fillId="2" borderId="42" xfId="1" applyNumberFormat="1" applyFont="1" applyFill="1" applyBorder="1" applyAlignment="1">
      <alignment horizontal="right" vertical="center" shrinkToFit="1"/>
    </xf>
    <xf numFmtId="180" fontId="7" fillId="2" borderId="60" xfId="1" applyNumberFormat="1" applyFont="1" applyFill="1" applyBorder="1" applyAlignment="1">
      <alignment horizontal="right" vertical="center" shrinkToFit="1"/>
    </xf>
    <xf numFmtId="180" fontId="14" fillId="0" borderId="21" xfId="1" applyNumberFormat="1" applyFont="1" applyFill="1" applyBorder="1" applyAlignment="1">
      <alignment horizontal="right" vertical="center" shrinkToFit="1"/>
    </xf>
    <xf numFmtId="180" fontId="14" fillId="0" borderId="19" xfId="1" applyNumberFormat="1" applyFont="1" applyFill="1" applyBorder="1" applyAlignment="1">
      <alignment horizontal="right" vertical="center" shrinkToFit="1"/>
    </xf>
    <xf numFmtId="180" fontId="14" fillId="0" borderId="20" xfId="1" applyNumberFormat="1" applyFont="1" applyFill="1" applyBorder="1" applyAlignment="1">
      <alignment horizontal="right" vertical="center" shrinkToFit="1"/>
    </xf>
    <xf numFmtId="180" fontId="7" fillId="2" borderId="61" xfId="1" applyNumberFormat="1" applyFont="1" applyFill="1" applyBorder="1" applyAlignment="1">
      <alignment horizontal="right" vertical="center" shrinkToFit="1"/>
    </xf>
    <xf numFmtId="180" fontId="7" fillId="2" borderId="21" xfId="1" applyNumberFormat="1" applyFont="1" applyFill="1" applyBorder="1" applyAlignment="1">
      <alignment horizontal="right" vertical="center" shrinkToFit="1"/>
    </xf>
    <xf numFmtId="180" fontId="7" fillId="2" borderId="62" xfId="1" applyNumberFormat="1" applyFont="1" applyFill="1" applyBorder="1" applyAlignment="1">
      <alignment horizontal="right" vertical="center" shrinkToFit="1"/>
    </xf>
    <xf numFmtId="180" fontId="14" fillId="0" borderId="43" xfId="1" applyNumberFormat="1" applyFont="1" applyFill="1" applyBorder="1" applyAlignment="1">
      <alignment horizontal="right" vertical="center" shrinkToFit="1"/>
    </xf>
    <xf numFmtId="180" fontId="14" fillId="2" borderId="56" xfId="1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0" fontId="1" fillId="0" borderId="44" xfId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textRotation="255" shrinkToFit="1"/>
    </xf>
    <xf numFmtId="180" fontId="1" fillId="0" borderId="0" xfId="1" applyNumberFormat="1" applyFont="1" applyFill="1" applyBorder="1" applyAlignment="1">
      <alignment vertical="center" textRotation="255" shrinkToFit="1"/>
    </xf>
    <xf numFmtId="0" fontId="1" fillId="0" borderId="0" xfId="1" applyFont="1" applyFill="1" applyBorder="1" applyAlignment="1">
      <alignment horizontal="center" vertical="center" shrinkToFit="1"/>
    </xf>
    <xf numFmtId="185" fontId="1" fillId="0" borderId="0" xfId="1" applyNumberFormat="1" applyFont="1" applyFill="1" applyBorder="1" applyAlignment="1">
      <alignment vertical="center" shrinkToFit="1"/>
    </xf>
    <xf numFmtId="38" fontId="1" fillId="0" borderId="0" xfId="1" applyNumberFormat="1" applyFont="1" applyFill="1" applyBorder="1" applyAlignment="1">
      <alignment vertical="center" shrinkToFit="1"/>
    </xf>
    <xf numFmtId="0" fontId="14" fillId="0" borderId="34" xfId="1" applyFont="1" applyFill="1" applyBorder="1" applyAlignment="1">
      <alignment vertical="center" shrinkToFit="1"/>
    </xf>
    <xf numFmtId="0" fontId="14" fillId="0" borderId="44" xfId="1" applyFont="1" applyFill="1" applyBorder="1" applyAlignment="1">
      <alignment horizontal="center" vertical="center" shrinkToFit="1"/>
    </xf>
    <xf numFmtId="0" fontId="14" fillId="0" borderId="29" xfId="1" applyFont="1" applyFill="1" applyBorder="1" applyAlignment="1">
      <alignment vertical="center" shrinkToFit="1"/>
    </xf>
    <xf numFmtId="0" fontId="7" fillId="0" borderId="35" xfId="1" applyFont="1" applyFill="1" applyBorder="1" applyAlignment="1">
      <alignment vertical="center" shrinkToFit="1"/>
    </xf>
    <xf numFmtId="0" fontId="7" fillId="0" borderId="22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36" xfId="1" applyFont="1" applyFill="1" applyBorder="1" applyAlignment="1">
      <alignment horizontal="center" vertical="center" shrinkToFit="1"/>
    </xf>
    <xf numFmtId="0" fontId="14" fillId="0" borderId="29" xfId="1" applyFont="1" applyFill="1" applyBorder="1" applyAlignment="1">
      <alignment horizontal="center" vertical="center" shrinkToFit="1"/>
    </xf>
    <xf numFmtId="38" fontId="7" fillId="0" borderId="33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180" fontId="7" fillId="0" borderId="0" xfId="1" applyNumberFormat="1" applyFont="1" applyFill="1" applyBorder="1" applyAlignment="1">
      <alignment vertical="center" textRotation="255" shrinkToFit="1"/>
    </xf>
    <xf numFmtId="0" fontId="7" fillId="0" borderId="0" xfId="1" applyFont="1" applyFill="1" applyBorder="1" applyAlignment="1">
      <alignment vertical="center" textRotation="255" shrinkToFit="1"/>
    </xf>
    <xf numFmtId="0" fontId="24" fillId="0" borderId="0" xfId="1" applyFont="1" applyFill="1" applyBorder="1" applyAlignment="1">
      <alignment vertical="center" textRotation="255" shrinkToFit="1"/>
    </xf>
    <xf numFmtId="0" fontId="7" fillId="0" borderId="19" xfId="1" applyFont="1" applyFill="1" applyBorder="1" applyAlignment="1">
      <alignment horizontal="distributed" vertical="center" justifyLastLine="1" shrinkToFit="1"/>
    </xf>
    <xf numFmtId="0" fontId="7" fillId="0" borderId="43" xfId="1" applyFont="1" applyFill="1" applyBorder="1" applyAlignment="1">
      <alignment horizontal="distributed" vertical="center" justifyLastLine="1" shrinkToFit="1"/>
    </xf>
    <xf numFmtId="0" fontId="7" fillId="0" borderId="10" xfId="1" applyFont="1" applyFill="1" applyBorder="1" applyAlignment="1">
      <alignment horizontal="distributed" vertical="center" justifyLastLine="1" shrinkToFit="1"/>
    </xf>
    <xf numFmtId="0" fontId="7" fillId="0" borderId="19" xfId="1" applyFont="1" applyFill="1" applyBorder="1" applyAlignment="1">
      <alignment horizontal="right" vertical="center" justifyLastLine="1" shrinkToFit="1"/>
    </xf>
    <xf numFmtId="38" fontId="25" fillId="0" borderId="30" xfId="3" applyFont="1" applyFill="1" applyBorder="1" applyAlignment="1">
      <alignment vertical="center" shrinkToFit="1"/>
    </xf>
    <xf numFmtId="0" fontId="7" fillId="0" borderId="33" xfId="1" applyFont="1" applyFill="1" applyBorder="1" applyAlignment="1">
      <alignment horizontal="distributed" vertical="center" justifyLastLine="1" shrinkToFit="1"/>
    </xf>
    <xf numFmtId="180" fontId="7" fillId="0" borderId="30" xfId="1" applyNumberFormat="1" applyFont="1" applyFill="1" applyBorder="1" applyAlignment="1">
      <alignment horizontal="distributed" vertical="center" justifyLastLine="1" shrinkToFit="1"/>
    </xf>
    <xf numFmtId="0" fontId="7" fillId="0" borderId="30" xfId="1" applyFont="1" applyFill="1" applyBorder="1" applyAlignment="1">
      <alignment horizontal="distributed" vertical="center" justifyLastLine="1" shrinkToFit="1"/>
    </xf>
    <xf numFmtId="0" fontId="14" fillId="0" borderId="33" xfId="1" applyFont="1" applyFill="1" applyBorder="1" applyAlignment="1">
      <alignment horizontal="distributed" vertical="center" justifyLastLine="1" shrinkToFit="1"/>
    </xf>
    <xf numFmtId="0" fontId="7" fillId="0" borderId="41" xfId="1" applyFont="1" applyFill="1" applyBorder="1" applyAlignment="1">
      <alignment horizontal="distributed" vertical="center" justifyLastLine="1" shrinkToFit="1"/>
    </xf>
    <xf numFmtId="0" fontId="7" fillId="0" borderId="42" xfId="1" applyFont="1" applyFill="1" applyBorder="1" applyAlignment="1">
      <alignment horizontal="distributed" vertical="center" justifyLastLine="1" shrinkToFit="1"/>
    </xf>
    <xf numFmtId="180" fontId="7" fillId="0" borderId="33" xfId="1" applyNumberFormat="1" applyFont="1" applyFill="1" applyBorder="1" applyAlignment="1">
      <alignment horizontal="distributed" vertical="center" justifyLastLine="1" shrinkToFit="1"/>
    </xf>
    <xf numFmtId="180" fontId="7" fillId="0" borderId="19" xfId="1" applyNumberFormat="1" applyFont="1" applyFill="1" applyBorder="1" applyAlignment="1">
      <alignment horizontal="distributed" vertical="center" justifyLastLine="1" shrinkToFit="1"/>
    </xf>
    <xf numFmtId="0" fontId="11" fillId="0" borderId="0" xfId="1" applyFont="1" applyFill="1" applyAlignment="1">
      <alignment vertical="center" shrinkToFit="1"/>
    </xf>
    <xf numFmtId="38" fontId="25" fillId="0" borderId="33" xfId="3" applyFont="1" applyFill="1" applyBorder="1" applyAlignment="1">
      <alignment vertical="center" shrinkToFit="1"/>
    </xf>
    <xf numFmtId="186" fontId="14" fillId="0" borderId="30" xfId="3" applyNumberFormat="1" applyFont="1" applyFill="1" applyBorder="1" applyAlignment="1">
      <alignment vertical="center" shrinkToFit="1"/>
    </xf>
    <xf numFmtId="186" fontId="7" fillId="0" borderId="33" xfId="3" applyNumberFormat="1" applyFont="1" applyFill="1" applyBorder="1" applyAlignment="1">
      <alignment vertical="center" shrinkToFit="1"/>
    </xf>
    <xf numFmtId="186" fontId="7" fillId="0" borderId="19" xfId="3" applyNumberFormat="1" applyFont="1" applyFill="1" applyBorder="1" applyAlignment="1">
      <alignment vertical="center" shrinkToFit="1"/>
    </xf>
    <xf numFmtId="0" fontId="11" fillId="0" borderId="0" xfId="1" applyFont="1" applyFill="1" applyBorder="1" applyAlignment="1">
      <alignment vertical="center" shrinkToFit="1"/>
    </xf>
    <xf numFmtId="180" fontId="14" fillId="0" borderId="29" xfId="3" applyNumberFormat="1" applyFont="1" applyFill="1" applyBorder="1" applyAlignment="1">
      <alignment vertical="center" shrinkToFit="1"/>
    </xf>
    <xf numFmtId="180" fontId="7" fillId="0" borderId="36" xfId="3" applyNumberFormat="1" applyFont="1" applyFill="1" applyBorder="1" applyAlignment="1">
      <alignment vertical="center" shrinkToFit="1"/>
    </xf>
    <xf numFmtId="180" fontId="7" fillId="0" borderId="37" xfId="3" applyNumberFormat="1" applyFont="1" applyFill="1" applyBorder="1" applyAlignment="1">
      <alignment vertical="center" shrinkToFit="1"/>
    </xf>
    <xf numFmtId="177" fontId="26" fillId="0" borderId="0" xfId="4" quotePrefix="1" applyNumberFormat="1" applyFont="1" applyFill="1" applyBorder="1" applyAlignment="1">
      <alignment horizontal="right" vertical="center"/>
    </xf>
    <xf numFmtId="0" fontId="6" fillId="0" borderId="0" xfId="1" applyFont="1">
      <alignment vertical="center"/>
    </xf>
    <xf numFmtId="0" fontId="1" fillId="0" borderId="0" xfId="1" applyFont="1">
      <alignment vertical="center"/>
    </xf>
    <xf numFmtId="0" fontId="7" fillId="0" borderId="0" xfId="1" applyFont="1">
      <alignment vertical="center"/>
    </xf>
    <xf numFmtId="0" fontId="8" fillId="0" borderId="19" xfId="1" applyFont="1" applyBorder="1" applyAlignment="1">
      <alignment horizontal="distributed" vertical="center" justifyLastLine="1"/>
    </xf>
    <xf numFmtId="0" fontId="8" fillId="0" borderId="43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7" fillId="0" borderId="0" xfId="1" applyFont="1" applyAlignment="1">
      <alignment vertical="center"/>
    </xf>
    <xf numFmtId="0" fontId="14" fillId="0" borderId="30" xfId="1" applyFont="1" applyFill="1" applyBorder="1" applyAlignment="1">
      <alignment horizontal="center" vertical="center"/>
    </xf>
    <xf numFmtId="180" fontId="14" fillId="0" borderId="30" xfId="1" applyNumberFormat="1" applyFont="1" applyFill="1" applyBorder="1" applyAlignment="1">
      <alignment horizontal="right" vertical="center"/>
    </xf>
    <xf numFmtId="180" fontId="14" fillId="0" borderId="30" xfId="1" applyNumberFormat="1" applyFont="1" applyBorder="1" applyAlignment="1">
      <alignment vertical="center"/>
    </xf>
    <xf numFmtId="180" fontId="14" fillId="0" borderId="39" xfId="1" applyNumberFormat="1" applyFont="1" applyBorder="1" applyAlignment="1">
      <alignment vertical="center"/>
    </xf>
    <xf numFmtId="180" fontId="14" fillId="0" borderId="27" xfId="1" applyNumberFormat="1" applyFont="1" applyBorder="1" applyAlignment="1">
      <alignment vertical="center"/>
    </xf>
    <xf numFmtId="0" fontId="7" fillId="0" borderId="30" xfId="1" applyFont="1" applyBorder="1" applyAlignment="1">
      <alignment horizontal="right" vertical="center"/>
    </xf>
    <xf numFmtId="0" fontId="7" fillId="0" borderId="33" xfId="1" applyFont="1" applyFill="1" applyBorder="1" applyAlignment="1">
      <alignment horizontal="right" vertical="center"/>
    </xf>
    <xf numFmtId="180" fontId="7" fillId="0" borderId="33" xfId="1" applyNumberFormat="1" applyFont="1" applyFill="1" applyBorder="1" applyAlignment="1">
      <alignment horizontal="right" vertical="center"/>
    </xf>
    <xf numFmtId="38" fontId="7" fillId="0" borderId="33" xfId="3" applyFont="1" applyBorder="1" applyAlignment="1">
      <alignment vertical="center"/>
    </xf>
    <xf numFmtId="38" fontId="7" fillId="0" borderId="41" xfId="3" applyFont="1" applyBorder="1" applyAlignment="1">
      <alignment vertical="center"/>
    </xf>
    <xf numFmtId="38" fontId="7" fillId="0" borderId="42" xfId="3" applyFont="1" applyBorder="1" applyAlignment="1">
      <alignment vertical="center"/>
    </xf>
    <xf numFmtId="0" fontId="7" fillId="0" borderId="33" xfId="1" applyFont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/>
    </xf>
    <xf numFmtId="180" fontId="7" fillId="0" borderId="19" xfId="1" applyNumberFormat="1" applyFont="1" applyFill="1" applyBorder="1" applyAlignment="1">
      <alignment horizontal="right" vertical="center"/>
    </xf>
    <xf numFmtId="38" fontId="7" fillId="0" borderId="19" xfId="3" applyFont="1" applyBorder="1" applyAlignment="1">
      <alignment vertical="center"/>
    </xf>
    <xf numFmtId="38" fontId="7" fillId="0" borderId="40" xfId="3" applyFont="1" applyBorder="1" applyAlignment="1">
      <alignment vertical="center"/>
    </xf>
    <xf numFmtId="38" fontId="7" fillId="0" borderId="21" xfId="3" applyFont="1" applyBorder="1" applyAlignment="1">
      <alignment vertical="center"/>
    </xf>
    <xf numFmtId="0" fontId="7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38" fontId="7" fillId="0" borderId="0" xfId="1" applyNumberFormat="1" applyFont="1" applyAlignment="1">
      <alignment vertical="center"/>
    </xf>
    <xf numFmtId="38" fontId="7" fillId="0" borderId="33" xfId="3" applyFont="1" applyFill="1" applyBorder="1" applyAlignment="1">
      <alignment vertical="center"/>
    </xf>
    <xf numFmtId="38" fontId="7" fillId="0" borderId="41" xfId="3" applyFont="1" applyFill="1" applyBorder="1" applyAlignment="1">
      <alignment vertical="center"/>
    </xf>
    <xf numFmtId="38" fontId="7" fillId="0" borderId="42" xfId="3" applyFont="1" applyFill="1" applyBorder="1" applyAlignment="1">
      <alignment vertical="center"/>
    </xf>
    <xf numFmtId="38" fontId="7" fillId="0" borderId="19" xfId="3" applyFont="1" applyFill="1" applyBorder="1" applyAlignment="1">
      <alignment vertical="center"/>
    </xf>
    <xf numFmtId="38" fontId="7" fillId="0" borderId="40" xfId="3" applyFont="1" applyFill="1" applyBorder="1" applyAlignment="1">
      <alignment vertical="center"/>
    </xf>
    <xf numFmtId="38" fontId="7" fillId="0" borderId="21" xfId="3" applyFont="1" applyFill="1" applyBorder="1" applyAlignment="1">
      <alignment vertical="center"/>
    </xf>
    <xf numFmtId="0" fontId="7" fillId="0" borderId="19" xfId="1" applyFont="1" applyBorder="1" applyAlignment="1">
      <alignment vertical="center"/>
    </xf>
    <xf numFmtId="180" fontId="14" fillId="0" borderId="30" xfId="1" applyNumberFormat="1" applyFont="1" applyFill="1" applyBorder="1" applyAlignment="1">
      <alignment vertical="center"/>
    </xf>
    <xf numFmtId="180" fontId="14" fillId="0" borderId="39" xfId="1" applyNumberFormat="1" applyFont="1" applyFill="1" applyBorder="1" applyAlignment="1">
      <alignment vertical="center"/>
    </xf>
    <xf numFmtId="180" fontId="14" fillId="0" borderId="27" xfId="1" applyNumberFormat="1" applyFont="1" applyFill="1" applyBorder="1" applyAlignment="1">
      <alignment vertical="center"/>
    </xf>
    <xf numFmtId="180" fontId="14" fillId="0" borderId="30" xfId="1" applyNumberFormat="1" applyFont="1" applyBorder="1" applyAlignment="1">
      <alignment horizontal="right" vertical="center"/>
    </xf>
    <xf numFmtId="180" fontId="7" fillId="0" borderId="33" xfId="1" applyNumberFormat="1" applyFont="1" applyBorder="1" applyAlignment="1">
      <alignment horizontal="right" vertical="center"/>
    </xf>
    <xf numFmtId="180" fontId="7" fillId="0" borderId="19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vertical="center"/>
    </xf>
    <xf numFmtId="180" fontId="14" fillId="0" borderId="26" xfId="1" applyNumberFormat="1" applyFont="1" applyFill="1" applyBorder="1" applyAlignment="1">
      <alignment vertical="center"/>
    </xf>
    <xf numFmtId="38" fontId="7" fillId="0" borderId="36" xfId="3" applyFont="1" applyFill="1" applyBorder="1" applyAlignment="1">
      <alignment vertical="center"/>
    </xf>
    <xf numFmtId="38" fontId="7" fillId="0" borderId="37" xfId="3" applyFont="1" applyFill="1" applyBorder="1" applyAlignment="1">
      <alignment vertical="center"/>
    </xf>
    <xf numFmtId="180" fontId="7" fillId="0" borderId="0" xfId="1" applyNumberFormat="1" applyFont="1" applyBorder="1" applyAlignment="1">
      <alignment horizontal="right" vertical="center"/>
    </xf>
    <xf numFmtId="180" fontId="14" fillId="0" borderId="3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1" fillId="0" borderId="0" xfId="1" applyFont="1" applyBorder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0" fontId="28" fillId="0" borderId="0" xfId="6" applyFont="1" applyAlignment="1">
      <alignment vertical="center"/>
    </xf>
    <xf numFmtId="0" fontId="24" fillId="0" borderId="0" xfId="6" applyFont="1"/>
    <xf numFmtId="0" fontId="24" fillId="0" borderId="0" xfId="6" applyFont="1" applyBorder="1"/>
    <xf numFmtId="0" fontId="24" fillId="0" borderId="0" xfId="6" applyFont="1" applyBorder="1" applyAlignment="1">
      <alignment horizontal="right"/>
    </xf>
    <xf numFmtId="0" fontId="24" fillId="0" borderId="34" xfId="6" applyFont="1" applyBorder="1" applyAlignment="1">
      <alignment vertical="center" justifyLastLine="1"/>
    </xf>
    <xf numFmtId="0" fontId="24" fillId="0" borderId="29" xfId="6" applyFont="1" applyBorder="1" applyAlignment="1">
      <alignment vertical="center" justifyLastLine="1"/>
    </xf>
    <xf numFmtId="0" fontId="24" fillId="0" borderId="30" xfId="6" applyFont="1" applyBorder="1" applyAlignment="1">
      <alignment horizontal="distributed" justifyLastLine="1"/>
    </xf>
    <xf numFmtId="0" fontId="24" fillId="0" borderId="22" xfId="6" applyFont="1" applyBorder="1" applyAlignment="1">
      <alignment vertical="center" justifyLastLine="1"/>
    </xf>
    <xf numFmtId="0" fontId="24" fillId="0" borderId="37" xfId="6" applyFont="1" applyBorder="1" applyAlignment="1">
      <alignment horizontal="center" vertical="center" justifyLastLine="1"/>
    </xf>
    <xf numFmtId="0" fontId="24" fillId="0" borderId="19" xfId="6" applyFont="1" applyBorder="1" applyAlignment="1">
      <alignment horizontal="distributed" vertical="center" justifyLastLine="1"/>
    </xf>
    <xf numFmtId="0" fontId="24" fillId="0" borderId="43" xfId="6" applyFont="1" applyBorder="1" applyAlignment="1">
      <alignment horizontal="distributed" vertical="center" justifyLastLine="1"/>
    </xf>
    <xf numFmtId="0" fontId="24" fillId="0" borderId="10" xfId="6" applyFont="1" applyBorder="1" applyAlignment="1">
      <alignment horizontal="distributed" vertical="center" justifyLastLine="1"/>
    </xf>
    <xf numFmtId="0" fontId="24" fillId="0" borderId="19" xfId="6" applyFont="1" applyBorder="1" applyAlignment="1">
      <alignment horizontal="right" vertical="center"/>
    </xf>
    <xf numFmtId="0" fontId="24" fillId="0" borderId="19" xfId="6" applyFont="1" applyBorder="1" applyAlignment="1">
      <alignment horizontal="right" vertical="center" justifyLastLine="1"/>
    </xf>
    <xf numFmtId="0" fontId="14" fillId="0" borderId="0" xfId="1" applyFont="1">
      <alignment vertical="center"/>
    </xf>
    <xf numFmtId="3" fontId="14" fillId="0" borderId="30" xfId="6" applyNumberFormat="1" applyFont="1" applyBorder="1" applyAlignment="1">
      <alignment vertical="center"/>
    </xf>
    <xf numFmtId="3" fontId="14" fillId="0" borderId="39" xfId="6" applyNumberFormat="1" applyFont="1" applyBorder="1" applyAlignment="1">
      <alignment vertical="center"/>
    </xf>
    <xf numFmtId="3" fontId="14" fillId="0" borderId="27" xfId="6" applyNumberFormat="1" applyFont="1" applyBorder="1" applyAlignment="1">
      <alignment vertical="center"/>
    </xf>
    <xf numFmtId="2" fontId="14" fillId="0" borderId="30" xfId="6" applyNumberFormat="1" applyFont="1" applyBorder="1" applyAlignment="1">
      <alignment horizontal="right" vertical="center"/>
    </xf>
    <xf numFmtId="2" fontId="14" fillId="0" borderId="30" xfId="6" applyNumberFormat="1" applyFont="1" applyBorder="1" applyAlignment="1">
      <alignment vertical="center"/>
    </xf>
    <xf numFmtId="0" fontId="1" fillId="0" borderId="35" xfId="1" applyFont="1" applyBorder="1">
      <alignment vertical="center"/>
    </xf>
    <xf numFmtId="0" fontId="7" fillId="0" borderId="36" xfId="6" applyFont="1" applyBorder="1" applyAlignment="1">
      <alignment horizontal="distributed" vertical="center"/>
    </xf>
    <xf numFmtId="3" fontId="7" fillId="0" borderId="33" xfId="6" applyNumberFormat="1" applyFont="1" applyBorder="1" applyAlignment="1">
      <alignment vertical="center"/>
    </xf>
    <xf numFmtId="3" fontId="7" fillId="0" borderId="41" xfId="6" applyNumberFormat="1" applyFont="1" applyBorder="1" applyAlignment="1">
      <alignment vertical="center"/>
    </xf>
    <xf numFmtId="3" fontId="7" fillId="0" borderId="42" xfId="6" applyNumberFormat="1" applyFont="1" applyBorder="1" applyAlignment="1">
      <alignment vertical="center"/>
    </xf>
    <xf numFmtId="2" fontId="7" fillId="0" borderId="33" xfId="6" applyNumberFormat="1" applyFont="1" applyBorder="1" applyAlignment="1">
      <alignment vertical="center"/>
    </xf>
    <xf numFmtId="0" fontId="7" fillId="0" borderId="33" xfId="6" applyFont="1" applyBorder="1" applyAlignment="1">
      <alignment vertical="center"/>
    </xf>
    <xf numFmtId="0" fontId="7" fillId="0" borderId="41" xfId="6" applyFont="1" applyBorder="1" applyAlignment="1">
      <alignment vertical="center"/>
    </xf>
    <xf numFmtId="0" fontId="1" fillId="0" borderId="22" xfId="1" applyFont="1" applyBorder="1">
      <alignment vertical="center"/>
    </xf>
    <xf numFmtId="0" fontId="7" fillId="0" borderId="37" xfId="6" applyFont="1" applyBorder="1" applyAlignment="1">
      <alignment horizontal="distributed" vertical="center"/>
    </xf>
    <xf numFmtId="3" fontId="7" fillId="0" borderId="19" xfId="6" applyNumberFormat="1" applyFont="1" applyBorder="1" applyAlignment="1">
      <alignment vertical="center"/>
    </xf>
    <xf numFmtId="3" fontId="7" fillId="0" borderId="40" xfId="6" applyNumberFormat="1" applyFont="1" applyBorder="1" applyAlignment="1">
      <alignment vertical="center"/>
    </xf>
    <xf numFmtId="3" fontId="7" fillId="0" borderId="21" xfId="6" applyNumberFormat="1" applyFont="1" applyBorder="1" applyAlignment="1">
      <alignment vertical="center"/>
    </xf>
    <xf numFmtId="2" fontId="7" fillId="0" borderId="19" xfId="6" applyNumberFormat="1" applyFont="1" applyBorder="1" applyAlignment="1">
      <alignment vertical="center"/>
    </xf>
    <xf numFmtId="4" fontId="14" fillId="0" borderId="30" xfId="6" applyNumberFormat="1" applyFont="1" applyBorder="1" applyAlignment="1">
      <alignment vertical="center"/>
    </xf>
    <xf numFmtId="0" fontId="7" fillId="0" borderId="0" xfId="6" applyFont="1" applyBorder="1" applyAlignment="1">
      <alignment horizontal="distributed" vertical="center"/>
    </xf>
    <xf numFmtId="0" fontId="7" fillId="0" borderId="46" xfId="6" applyFont="1" applyBorder="1" applyAlignment="1">
      <alignment horizontal="distributed" vertical="center"/>
    </xf>
    <xf numFmtId="3" fontId="14" fillId="0" borderId="34" xfId="6" applyNumberFormat="1" applyFont="1" applyBorder="1" applyAlignment="1">
      <alignment vertical="center"/>
    </xf>
    <xf numFmtId="3" fontId="7" fillId="0" borderId="41" xfId="6" applyNumberFormat="1" applyFont="1" applyBorder="1" applyAlignment="1">
      <alignment horizontal="right" vertical="center"/>
    </xf>
    <xf numFmtId="3" fontId="7" fillId="0" borderId="42" xfId="6" applyNumberFormat="1" applyFont="1" applyBorder="1" applyAlignment="1">
      <alignment horizontal="right" vertical="center"/>
    </xf>
    <xf numFmtId="3" fontId="7" fillId="0" borderId="40" xfId="6" applyNumberFormat="1" applyFont="1" applyBorder="1" applyAlignment="1">
      <alignment horizontal="right" vertical="center"/>
    </xf>
    <xf numFmtId="3" fontId="7" fillId="0" borderId="21" xfId="6" applyNumberFormat="1" applyFont="1" applyBorder="1" applyAlignment="1">
      <alignment horizontal="right" vertical="center"/>
    </xf>
    <xf numFmtId="3" fontId="14" fillId="0" borderId="39" xfId="6" applyNumberFormat="1" applyFont="1" applyBorder="1" applyAlignment="1">
      <alignment horizontal="right" vertical="center"/>
    </xf>
    <xf numFmtId="3" fontId="14" fillId="0" borderId="27" xfId="6" applyNumberFormat="1" applyFont="1" applyBorder="1" applyAlignment="1">
      <alignment horizontal="right" vertical="center"/>
    </xf>
    <xf numFmtId="4" fontId="14" fillId="0" borderId="30" xfId="6" applyNumberFormat="1" applyFont="1" applyFill="1" applyBorder="1" applyAlignment="1">
      <alignment vertical="center"/>
    </xf>
    <xf numFmtId="2" fontId="14" fillId="0" borderId="30" xfId="6" applyNumberFormat="1" applyFont="1" applyFill="1" applyBorder="1" applyAlignment="1">
      <alignment vertical="center"/>
    </xf>
    <xf numFmtId="2" fontId="7" fillId="0" borderId="33" xfId="6" applyNumberFormat="1" applyFont="1" applyFill="1" applyBorder="1" applyAlignment="1">
      <alignment vertical="center"/>
    </xf>
    <xf numFmtId="2" fontId="7" fillId="0" borderId="19" xfId="6" applyNumberFormat="1" applyFont="1" applyFill="1" applyBorder="1" applyAlignment="1">
      <alignment vertical="center"/>
    </xf>
    <xf numFmtId="3" fontId="14" fillId="0" borderId="30" xfId="6" applyNumberFormat="1" applyFont="1" applyFill="1" applyBorder="1" applyAlignment="1">
      <alignment vertical="center"/>
    </xf>
    <xf numFmtId="3" fontId="14" fillId="0" borderId="39" xfId="6" applyNumberFormat="1" applyFont="1" applyFill="1" applyBorder="1" applyAlignment="1">
      <alignment horizontal="right" vertical="center"/>
    </xf>
    <xf numFmtId="3" fontId="14" fillId="0" borderId="27" xfId="6" applyNumberFormat="1" applyFont="1" applyFill="1" applyBorder="1" applyAlignment="1">
      <alignment horizontal="right" vertical="center"/>
    </xf>
    <xf numFmtId="0" fontId="1" fillId="0" borderId="35" xfId="1" applyFont="1" applyFill="1" applyBorder="1">
      <alignment vertical="center"/>
    </xf>
    <xf numFmtId="0" fontId="7" fillId="0" borderId="36" xfId="6" applyFont="1" applyFill="1" applyBorder="1" applyAlignment="1">
      <alignment horizontal="distributed" vertical="center"/>
    </xf>
    <xf numFmtId="3" fontId="7" fillId="0" borderId="33" xfId="6" applyNumberFormat="1" applyFont="1" applyFill="1" applyBorder="1" applyAlignment="1">
      <alignment vertical="center"/>
    </xf>
    <xf numFmtId="3" fontId="7" fillId="0" borderId="41" xfId="6" applyNumberFormat="1" applyFont="1" applyFill="1" applyBorder="1" applyAlignment="1">
      <alignment horizontal="right" vertical="center"/>
    </xf>
    <xf numFmtId="3" fontId="7" fillId="0" borderId="42" xfId="6" applyNumberFormat="1" applyFont="1" applyFill="1" applyBorder="1" applyAlignment="1">
      <alignment horizontal="right" vertical="center"/>
    </xf>
    <xf numFmtId="0" fontId="1" fillId="0" borderId="22" xfId="1" applyFont="1" applyFill="1" applyBorder="1">
      <alignment vertical="center"/>
    </xf>
    <xf numFmtId="0" fontId="7" fillId="0" borderId="37" xfId="6" applyFont="1" applyFill="1" applyBorder="1" applyAlignment="1">
      <alignment horizontal="distributed" vertical="center"/>
    </xf>
    <xf numFmtId="3" fontId="7" fillId="0" borderId="19" xfId="6" applyNumberFormat="1" applyFont="1" applyFill="1" applyBorder="1" applyAlignment="1">
      <alignment vertical="center"/>
    </xf>
    <xf numFmtId="3" fontId="7" fillId="0" borderId="40" xfId="6" applyNumberFormat="1" applyFont="1" applyFill="1" applyBorder="1" applyAlignment="1">
      <alignment horizontal="right" vertical="center"/>
    </xf>
    <xf numFmtId="3" fontId="7" fillId="0" borderId="21" xfId="6" applyNumberFormat="1" applyFont="1" applyFill="1" applyBorder="1" applyAlignment="1">
      <alignment horizontal="right" vertical="center"/>
    </xf>
    <xf numFmtId="3" fontId="24" fillId="0" borderId="0" xfId="6" applyNumberFormat="1" applyFont="1"/>
    <xf numFmtId="0" fontId="7" fillId="0" borderId="0" xfId="6" applyFont="1" applyAlignment="1">
      <alignment horizontal="right" vertical="center"/>
    </xf>
    <xf numFmtId="0" fontId="24" fillId="0" borderId="0" xfId="4" applyNumberFormat="1" applyFont="1" applyFill="1" applyAlignment="1"/>
    <xf numFmtId="177" fontId="7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187" fontId="7" fillId="0" borderId="0" xfId="0" applyNumberFormat="1" applyFont="1" applyFill="1" applyAlignment="1">
      <alignment horizontal="right"/>
    </xf>
    <xf numFmtId="188" fontId="7" fillId="0" borderId="0" xfId="0" applyNumberFormat="1" applyFont="1" applyFill="1" applyAlignment="1">
      <alignment horizontal="right"/>
    </xf>
    <xf numFmtId="188" fontId="29" fillId="0" borderId="0" xfId="4" applyNumberFormat="1" applyFont="1" applyFill="1" applyBorder="1" applyAlignment="1">
      <alignment horizontal="right"/>
    </xf>
    <xf numFmtId="0" fontId="0" fillId="0" borderId="0" xfId="0" applyFont="1"/>
    <xf numFmtId="0" fontId="1" fillId="0" borderId="0" xfId="4" applyNumberFormat="1" applyFont="1" applyFill="1" applyBorder="1" applyAlignment="1"/>
    <xf numFmtId="0" fontId="1" fillId="0" borderId="0" xfId="4" quotePrefix="1" applyNumberFormat="1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23" fillId="0" borderId="0" xfId="0" applyFont="1"/>
    <xf numFmtId="0" fontId="24" fillId="0" borderId="0" xfId="4" applyNumberFormat="1" applyFont="1" applyFill="1" applyBorder="1" applyAlignment="1">
      <alignment vertical="center"/>
    </xf>
    <xf numFmtId="176" fontId="7" fillId="0" borderId="22" xfId="4" applyNumberFormat="1" applyFont="1" applyFill="1" applyBorder="1" applyAlignment="1">
      <alignment horizontal="distributed" vertical="center" justifyLastLine="1"/>
    </xf>
    <xf numFmtId="187" fontId="7" fillId="0" borderId="39" xfId="4" applyNumberFormat="1" applyFont="1" applyFill="1" applyBorder="1" applyAlignment="1">
      <alignment horizontal="distributed" vertical="center" justifyLastLine="1"/>
    </xf>
    <xf numFmtId="187" fontId="7" fillId="0" borderId="57" xfId="4" applyNumberFormat="1" applyFont="1" applyFill="1" applyBorder="1" applyAlignment="1">
      <alignment horizontal="distributed" vertical="center" justifyLastLine="1"/>
    </xf>
    <xf numFmtId="188" fontId="7" fillId="0" borderId="57" xfId="4" applyNumberFormat="1" applyFont="1" applyFill="1" applyBorder="1" applyAlignment="1">
      <alignment horizontal="distributed" vertical="center" justifyLastLine="1"/>
    </xf>
    <xf numFmtId="188" fontId="7" fillId="0" borderId="27" xfId="4" applyNumberFormat="1" applyFont="1" applyFill="1" applyBorder="1" applyAlignment="1">
      <alignment horizontal="distributed" vertical="center" justifyLastLine="1"/>
    </xf>
    <xf numFmtId="187" fontId="7" fillId="0" borderId="43" xfId="4" applyNumberFormat="1" applyFont="1" applyFill="1" applyBorder="1" applyAlignment="1">
      <alignment horizontal="distributed" vertical="center" justifyLastLine="1"/>
    </xf>
    <xf numFmtId="187" fontId="7" fillId="0" borderId="55" xfId="4" applyNumberFormat="1" applyFont="1" applyFill="1" applyBorder="1" applyAlignment="1">
      <alignment horizontal="distributed" vertical="center" justifyLastLine="1"/>
    </xf>
    <xf numFmtId="188" fontId="7" fillId="0" borderId="55" xfId="4" applyNumberFormat="1" applyFont="1" applyFill="1" applyBorder="1" applyAlignment="1">
      <alignment horizontal="distributed" vertical="center" justifyLastLine="1"/>
    </xf>
    <xf numFmtId="188" fontId="7" fillId="0" borderId="10" xfId="4" applyNumberFormat="1" applyFont="1" applyFill="1" applyBorder="1" applyAlignment="1">
      <alignment horizontal="distributed" vertical="center" justifyLastLine="1"/>
    </xf>
    <xf numFmtId="0" fontId="7" fillId="0" borderId="0" xfId="4" applyNumberFormat="1" applyFont="1" applyFill="1" applyBorder="1" applyAlignment="1">
      <alignment vertical="center"/>
    </xf>
    <xf numFmtId="177" fontId="14" fillId="0" borderId="38" xfId="4" applyNumberFormat="1" applyFont="1" applyFill="1" applyBorder="1" applyAlignment="1">
      <alignment horizontal="right" vertical="center"/>
    </xf>
    <xf numFmtId="177" fontId="14" fillId="0" borderId="32" xfId="4" applyNumberFormat="1" applyFont="1" applyFill="1" applyBorder="1" applyAlignment="1">
      <alignment horizontal="right" vertical="center"/>
    </xf>
    <xf numFmtId="177" fontId="14" fillId="0" borderId="43" xfId="4" applyNumberFormat="1" applyFont="1" applyFill="1" applyBorder="1" applyAlignment="1">
      <alignment horizontal="right" vertical="center"/>
    </xf>
    <xf numFmtId="177" fontId="14" fillId="0" borderId="55" xfId="4" applyNumberFormat="1" applyFont="1" applyFill="1" applyBorder="1" applyAlignment="1">
      <alignment horizontal="right" vertical="center"/>
    </xf>
    <xf numFmtId="177" fontId="14" fillId="0" borderId="10" xfId="4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vertical="center"/>
    </xf>
    <xf numFmtId="49" fontId="7" fillId="0" borderId="25" xfId="4" applyNumberFormat="1" applyFont="1" applyFill="1" applyBorder="1" applyAlignment="1">
      <alignment vertical="center"/>
    </xf>
    <xf numFmtId="49" fontId="7" fillId="0" borderId="16" xfId="4" applyNumberFormat="1" applyFont="1" applyFill="1" applyBorder="1" applyAlignment="1">
      <alignment horizontal="center" vertical="center" shrinkToFit="1"/>
    </xf>
    <xf numFmtId="177" fontId="14" fillId="0" borderId="47" xfId="4" applyNumberFormat="1" applyFont="1" applyFill="1" applyBorder="1" applyAlignment="1">
      <alignment horizontal="right" vertical="center"/>
    </xf>
    <xf numFmtId="177" fontId="7" fillId="0" borderId="23" xfId="4" applyNumberFormat="1" applyFont="1" applyFill="1" applyBorder="1" applyAlignment="1">
      <alignment horizontal="right" vertical="center"/>
    </xf>
    <xf numFmtId="177" fontId="7" fillId="0" borderId="63" xfId="4" applyNumberFormat="1" applyFont="1" applyFill="1" applyBorder="1" applyAlignment="1">
      <alignment horizontal="right" vertical="center"/>
    </xf>
    <xf numFmtId="177" fontId="7" fillId="0" borderId="64" xfId="4" applyNumberFormat="1" applyFont="1" applyFill="1" applyBorder="1" applyAlignment="1">
      <alignment horizontal="right" vertical="center"/>
    </xf>
    <xf numFmtId="177" fontId="7" fillId="0" borderId="4" xfId="4" applyNumberFormat="1" applyFont="1" applyFill="1" applyBorder="1" applyAlignment="1">
      <alignment horizontal="right" vertical="center"/>
    </xf>
    <xf numFmtId="49" fontId="7" fillId="0" borderId="24" xfId="4" applyNumberFormat="1" applyFont="1" applyFill="1" applyBorder="1" applyAlignment="1">
      <alignment vertical="center"/>
    </xf>
    <xf numFmtId="49" fontId="7" fillId="0" borderId="17" xfId="4" applyNumberFormat="1" applyFont="1" applyFill="1" applyBorder="1" applyAlignment="1">
      <alignment horizontal="center" vertical="center" shrinkToFit="1"/>
    </xf>
    <xf numFmtId="177" fontId="14" fillId="0" borderId="17" xfId="4" applyNumberFormat="1" applyFont="1" applyFill="1" applyBorder="1" applyAlignment="1">
      <alignment horizontal="right" vertical="center"/>
    </xf>
    <xf numFmtId="177" fontId="7" fillId="0" borderId="24" xfId="4" applyNumberFormat="1" applyFont="1" applyFill="1" applyBorder="1" applyAlignment="1">
      <alignment horizontal="right" vertical="center"/>
    </xf>
    <xf numFmtId="177" fontId="7" fillId="0" borderId="65" xfId="4" applyNumberFormat="1" applyFont="1" applyFill="1" applyBorder="1" applyAlignment="1">
      <alignment horizontal="right" vertical="center"/>
    </xf>
    <xf numFmtId="177" fontId="7" fillId="0" borderId="66" xfId="4" applyNumberFormat="1" applyFont="1" applyFill="1" applyBorder="1" applyAlignment="1">
      <alignment horizontal="right" vertical="center"/>
    </xf>
    <xf numFmtId="177" fontId="7" fillId="0" borderId="5" xfId="4" applyNumberFormat="1" applyFont="1" applyFill="1" applyBorder="1" applyAlignment="1">
      <alignment horizontal="right" vertical="center"/>
    </xf>
    <xf numFmtId="49" fontId="7" fillId="0" borderId="28" xfId="4" applyNumberFormat="1" applyFont="1" applyFill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 shrinkToFit="1"/>
    </xf>
    <xf numFmtId="177" fontId="14" fillId="0" borderId="18" xfId="4" applyNumberFormat="1" applyFont="1" applyFill="1" applyBorder="1" applyAlignment="1">
      <alignment horizontal="right" vertical="center"/>
    </xf>
    <xf numFmtId="177" fontId="7" fillId="0" borderId="28" xfId="4" applyNumberFormat="1" applyFont="1" applyFill="1" applyBorder="1" applyAlignment="1">
      <alignment horizontal="right" vertical="center"/>
    </xf>
    <xf numFmtId="177" fontId="7" fillId="0" borderId="67" xfId="4" applyNumberFormat="1" applyFont="1" applyFill="1" applyBorder="1" applyAlignment="1">
      <alignment horizontal="right" vertical="center"/>
    </xf>
    <xf numFmtId="177" fontId="7" fillId="0" borderId="68" xfId="4" applyNumberFormat="1" applyFont="1" applyFill="1" applyBorder="1" applyAlignment="1">
      <alignment horizontal="right" vertical="center"/>
    </xf>
    <xf numFmtId="177" fontId="7" fillId="0" borderId="7" xfId="4" applyNumberFormat="1" applyFont="1" applyFill="1" applyBorder="1" applyAlignment="1">
      <alignment horizontal="right" vertical="center"/>
    </xf>
    <xf numFmtId="177" fontId="14" fillId="0" borderId="44" xfId="4" applyNumberFormat="1" applyFont="1" applyFill="1" applyBorder="1" applyAlignment="1">
      <alignment horizontal="right" vertical="center"/>
    </xf>
    <xf numFmtId="177" fontId="7" fillId="0" borderId="44" xfId="4" applyNumberFormat="1" applyFont="1" applyFill="1" applyBorder="1" applyAlignment="1">
      <alignment horizontal="right" vertical="center"/>
    </xf>
    <xf numFmtId="177" fontId="7" fillId="0" borderId="29" xfId="4" applyNumberFormat="1" applyFont="1" applyFill="1" applyBorder="1" applyAlignment="1">
      <alignment horizontal="right" vertical="center"/>
    </xf>
    <xf numFmtId="49" fontId="7" fillId="0" borderId="23" xfId="4" applyNumberFormat="1" applyFont="1" applyFill="1" applyBorder="1" applyAlignment="1">
      <alignment vertical="center"/>
    </xf>
    <xf numFmtId="49" fontId="7" fillId="0" borderId="47" xfId="4" applyNumberFormat="1" applyFont="1" applyFill="1" applyBorder="1" applyAlignment="1">
      <alignment horizontal="center" vertical="center" shrinkToFit="1"/>
    </xf>
    <xf numFmtId="49" fontId="7" fillId="0" borderId="0" xfId="4" applyNumberFormat="1" applyFont="1" applyFill="1" applyBorder="1" applyAlignment="1">
      <alignment vertical="center" justifyLastLine="1"/>
    </xf>
    <xf numFmtId="181" fontId="7" fillId="0" borderId="0" xfId="4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38" fontId="1" fillId="0" borderId="0" xfId="3" applyFont="1" applyAlignment="1"/>
    <xf numFmtId="0" fontId="1" fillId="0" borderId="0" xfId="0" applyFont="1" applyFill="1" applyAlignment="1" applyProtection="1">
      <alignment vertical="center"/>
      <protection locked="0"/>
    </xf>
    <xf numFmtId="38" fontId="1" fillId="0" borderId="0" xfId="3" applyFont="1" applyAlignment="1">
      <alignment vertical="center"/>
    </xf>
    <xf numFmtId="38" fontId="7" fillId="0" borderId="0" xfId="3" applyFont="1" applyAlignment="1">
      <alignment vertical="center"/>
    </xf>
    <xf numFmtId="38" fontId="7" fillId="0" borderId="0" xfId="3" applyFont="1" applyAlignment="1">
      <alignment horizontal="center" vertical="center"/>
    </xf>
    <xf numFmtId="38" fontId="7" fillId="0" borderId="43" xfId="3" applyFont="1" applyBorder="1" applyAlignment="1">
      <alignment horizontal="center" vertical="center"/>
    </xf>
    <xf numFmtId="38" fontId="7" fillId="0" borderId="55" xfId="3" applyFont="1" applyBorder="1" applyAlignment="1">
      <alignment horizontal="center" vertical="center"/>
    </xf>
    <xf numFmtId="38" fontId="7" fillId="0" borderId="10" xfId="3" applyFont="1" applyBorder="1" applyAlignment="1">
      <alignment horizontal="center" vertical="center" wrapText="1"/>
    </xf>
    <xf numFmtId="38" fontId="1" fillId="0" borderId="0" xfId="3" applyFont="1" applyAlignment="1">
      <alignment horizontal="center" vertical="center"/>
    </xf>
    <xf numFmtId="38" fontId="14" fillId="0" borderId="34" xfId="3" applyFont="1" applyBorder="1" applyAlignment="1">
      <alignment vertical="center" shrinkToFit="1"/>
    </xf>
    <xf numFmtId="38" fontId="14" fillId="0" borderId="30" xfId="3" applyFont="1" applyBorder="1" applyAlignment="1">
      <alignment vertical="center"/>
    </xf>
    <xf numFmtId="38" fontId="14" fillId="0" borderId="39" xfId="3" applyFont="1" applyBorder="1" applyAlignment="1">
      <alignment vertical="center"/>
    </xf>
    <xf numFmtId="38" fontId="14" fillId="0" borderId="57" xfId="3" applyFont="1" applyBorder="1" applyAlignment="1">
      <alignment vertical="center"/>
    </xf>
    <xf numFmtId="38" fontId="14" fillId="0" borderId="27" xfId="3" applyFont="1" applyBorder="1" applyAlignment="1">
      <alignment vertical="center"/>
    </xf>
    <xf numFmtId="189" fontId="14" fillId="0" borderId="30" xfId="3" applyNumberFormat="1" applyFont="1" applyBorder="1" applyAlignment="1">
      <alignment vertical="center"/>
    </xf>
    <xf numFmtId="38" fontId="7" fillId="0" borderId="35" xfId="3" applyFont="1" applyBorder="1" applyAlignment="1">
      <alignment horizontal="right" vertical="center"/>
    </xf>
    <xf numFmtId="38" fontId="7" fillId="0" borderId="59" xfId="3" applyFont="1" applyBorder="1" applyAlignment="1">
      <alignment vertical="center"/>
    </xf>
    <xf numFmtId="189" fontId="7" fillId="0" borderId="33" xfId="3" applyNumberFormat="1" applyFont="1" applyBorder="1" applyAlignment="1">
      <alignment vertical="center"/>
    </xf>
    <xf numFmtId="38" fontId="7" fillId="0" borderId="22" xfId="3" applyFont="1" applyBorder="1" applyAlignment="1">
      <alignment horizontal="right" vertical="center"/>
    </xf>
    <xf numFmtId="38" fontId="7" fillId="0" borderId="61" xfId="3" applyFont="1" applyBorder="1" applyAlignment="1">
      <alignment vertical="center"/>
    </xf>
    <xf numFmtId="189" fontId="7" fillId="0" borderId="19" xfId="3" applyNumberFormat="1" applyFont="1" applyBorder="1" applyAlignment="1">
      <alignment vertical="center"/>
    </xf>
    <xf numFmtId="186" fontId="7" fillId="0" borderId="33" xfId="3" applyNumberFormat="1" applyFont="1" applyBorder="1" applyAlignment="1">
      <alignment vertical="center"/>
    </xf>
    <xf numFmtId="38" fontId="7" fillId="0" borderId="42" xfId="3" applyFont="1" applyBorder="1" applyAlignment="1">
      <alignment horizontal="right" vertical="center"/>
    </xf>
    <xf numFmtId="38" fontId="14" fillId="0" borderId="58" xfId="3" applyFont="1" applyBorder="1" applyAlignment="1">
      <alignment vertical="center"/>
    </xf>
    <xf numFmtId="189" fontId="14" fillId="0" borderId="44" xfId="3" applyNumberFormat="1" applyFont="1" applyBorder="1" applyAlignment="1">
      <alignment vertical="center"/>
    </xf>
    <xf numFmtId="38" fontId="14" fillId="0" borderId="29" xfId="3" applyFont="1" applyBorder="1" applyAlignment="1">
      <alignment vertical="center"/>
    </xf>
    <xf numFmtId="38" fontId="7" fillId="0" borderId="59" xfId="3" applyFont="1" applyBorder="1" applyAlignment="1">
      <alignment horizontal="right" vertical="center"/>
    </xf>
    <xf numFmtId="38" fontId="7" fillId="0" borderId="60" xfId="3" applyFont="1" applyBorder="1" applyAlignment="1">
      <alignment horizontal="right" vertical="center"/>
    </xf>
    <xf numFmtId="38" fontId="7" fillId="0" borderId="33" xfId="3" applyFont="1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38" fontId="7" fillId="0" borderId="36" xfId="3" applyFont="1" applyBorder="1" applyAlignment="1">
      <alignment horizontal="right" vertical="center"/>
    </xf>
    <xf numFmtId="38" fontId="7" fillId="0" borderId="61" xfId="3" applyFont="1" applyBorder="1" applyAlignment="1">
      <alignment horizontal="right" vertical="center"/>
    </xf>
    <xf numFmtId="38" fontId="7" fillId="0" borderId="62" xfId="3" applyFont="1" applyBorder="1" applyAlignment="1">
      <alignment horizontal="right" vertical="center"/>
    </xf>
    <xf numFmtId="38" fontId="7" fillId="0" borderId="19" xfId="3" applyFont="1" applyBorder="1" applyAlignment="1">
      <alignment horizontal="right" vertical="center"/>
    </xf>
    <xf numFmtId="38" fontId="7" fillId="0" borderId="46" xfId="3" applyFont="1" applyBorder="1" applyAlignment="1">
      <alignment horizontal="right" vertical="center"/>
    </xf>
    <xf numFmtId="38" fontId="7" fillId="0" borderId="37" xfId="3" applyFont="1" applyBorder="1" applyAlignment="1">
      <alignment horizontal="right" vertical="center"/>
    </xf>
    <xf numFmtId="38" fontId="7" fillId="0" borderId="0" xfId="3" applyFont="1" applyBorder="1" applyAlignment="1">
      <alignment horizontal="left" vertical="center"/>
    </xf>
    <xf numFmtId="38" fontId="7" fillId="0" borderId="0" xfId="3" applyFont="1" applyBorder="1" applyAlignment="1">
      <alignment vertical="center"/>
    </xf>
    <xf numFmtId="38" fontId="7" fillId="0" borderId="0" xfId="3" applyFont="1" applyAlignment="1"/>
    <xf numFmtId="38" fontId="7" fillId="0" borderId="41" xfId="3" applyFont="1" applyBorder="1" applyAlignment="1">
      <alignment horizontal="right" vertical="center"/>
    </xf>
    <xf numFmtId="38" fontId="7" fillId="0" borderId="40" xfId="3" applyFont="1" applyBorder="1" applyAlignment="1">
      <alignment horizontal="right" vertical="center"/>
    </xf>
    <xf numFmtId="38" fontId="7" fillId="0" borderId="21" xfId="3" applyFont="1" applyBorder="1" applyAlignment="1">
      <alignment horizontal="right" vertical="center"/>
    </xf>
    <xf numFmtId="38" fontId="14" fillId="0" borderId="32" xfId="3" applyFont="1" applyBorder="1" applyAlignment="1">
      <alignment vertical="center" shrinkToFit="1"/>
    </xf>
    <xf numFmtId="38" fontId="14" fillId="0" borderId="8" xfId="3" applyFont="1" applyBorder="1" applyAlignment="1">
      <alignment vertical="center"/>
    </xf>
    <xf numFmtId="38" fontId="14" fillId="0" borderId="43" xfId="3" applyFont="1" applyBorder="1" applyAlignment="1">
      <alignment vertical="center"/>
    </xf>
    <xf numFmtId="38" fontId="14" fillId="0" borderId="55" xfId="3" applyFont="1" applyBorder="1" applyAlignment="1">
      <alignment vertical="center"/>
    </xf>
    <xf numFmtId="38" fontId="14" fillId="0" borderId="10" xfId="3" applyFont="1" applyBorder="1" applyAlignment="1">
      <alignment horizontal="right" vertical="center"/>
    </xf>
    <xf numFmtId="189" fontId="14" fillId="0" borderId="8" xfId="3" applyNumberFormat="1" applyFont="1" applyBorder="1" applyAlignment="1">
      <alignment vertical="center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distributed" vertical="center"/>
    </xf>
    <xf numFmtId="49" fontId="8" fillId="0" borderId="43" xfId="4" applyNumberFormat="1" applyFont="1" applyFill="1" applyBorder="1" applyAlignment="1">
      <alignment horizontal="center" vertical="center"/>
    </xf>
    <xf numFmtId="49" fontId="8" fillId="0" borderId="55" xfId="4" applyNumberFormat="1" applyFont="1" applyFill="1" applyBorder="1" applyAlignment="1">
      <alignment horizontal="center" vertical="center"/>
    </xf>
    <xf numFmtId="49" fontId="8" fillId="0" borderId="10" xfId="4" applyNumberFormat="1" applyFont="1" applyFill="1" applyBorder="1" applyAlignment="1">
      <alignment horizontal="center" vertical="center" shrinkToFit="1"/>
    </xf>
    <xf numFmtId="184" fontId="9" fillId="0" borderId="11" xfId="4" applyNumberFormat="1" applyFont="1" applyFill="1" applyBorder="1" applyAlignment="1">
      <alignment vertical="center" wrapText="1"/>
    </xf>
    <xf numFmtId="184" fontId="9" fillId="0" borderId="63" xfId="4" applyNumberFormat="1" applyFont="1" applyFill="1" applyBorder="1" applyAlignment="1">
      <alignment vertical="center" wrapText="1"/>
    </xf>
    <xf numFmtId="184" fontId="9" fillId="0" borderId="64" xfId="4" applyNumberFormat="1" applyFont="1" applyFill="1" applyBorder="1" applyAlignment="1">
      <alignment vertical="center" wrapText="1"/>
    </xf>
    <xf numFmtId="184" fontId="9" fillId="0" borderId="4" xfId="4" applyNumberFormat="1" applyFont="1" applyFill="1" applyBorder="1" applyAlignment="1">
      <alignment vertical="center" wrapText="1"/>
    </xf>
    <xf numFmtId="0" fontId="7" fillId="0" borderId="35" xfId="0" applyFont="1" applyFill="1" applyBorder="1" applyAlignment="1">
      <alignment vertical="center"/>
    </xf>
    <xf numFmtId="49" fontId="8" fillId="0" borderId="36" xfId="4" applyNumberFormat="1" applyFont="1" applyFill="1" applyBorder="1" applyAlignment="1">
      <alignment vertical="center" justifyLastLine="1"/>
    </xf>
    <xf numFmtId="184" fontId="9" fillId="0" borderId="12" xfId="4" applyNumberFormat="1" applyFont="1" applyFill="1" applyBorder="1" applyAlignment="1">
      <alignment vertical="center" wrapText="1"/>
    </xf>
    <xf numFmtId="184" fontId="9" fillId="0" borderId="65" xfId="4" applyNumberFormat="1" applyFont="1" applyFill="1" applyBorder="1" applyAlignment="1">
      <alignment vertical="center" wrapText="1"/>
    </xf>
    <xf numFmtId="184" fontId="9" fillId="0" borderId="66" xfId="4" applyNumberFormat="1" applyFont="1" applyFill="1" applyBorder="1" applyAlignment="1">
      <alignment vertical="center" wrapText="1"/>
    </xf>
    <xf numFmtId="184" fontId="9" fillId="0" borderId="5" xfId="4" applyNumberFormat="1" applyFont="1" applyFill="1" applyBorder="1" applyAlignment="1">
      <alignment vertical="center" wrapText="1"/>
    </xf>
    <xf numFmtId="49" fontId="8" fillId="0" borderId="37" xfId="4" applyNumberFormat="1" applyFont="1" applyFill="1" applyBorder="1" applyAlignment="1">
      <alignment vertical="center" justifyLastLine="1"/>
    </xf>
    <xf numFmtId="184" fontId="9" fillId="0" borderId="13" xfId="4" applyNumberFormat="1" applyFont="1" applyFill="1" applyBorder="1" applyAlignment="1">
      <alignment vertical="center" wrapText="1"/>
    </xf>
    <xf numFmtId="184" fontId="9" fillId="0" borderId="67" xfId="4" applyNumberFormat="1" applyFont="1" applyFill="1" applyBorder="1" applyAlignment="1">
      <alignment vertical="center" wrapText="1"/>
    </xf>
    <xf numFmtId="184" fontId="9" fillId="0" borderId="68" xfId="4" applyNumberFormat="1" applyFont="1" applyFill="1" applyBorder="1" applyAlignment="1">
      <alignment vertical="center" wrapText="1"/>
    </xf>
    <xf numFmtId="184" fontId="9" fillId="0" borderId="7" xfId="4" applyNumberFormat="1" applyFont="1" applyFill="1" applyBorder="1" applyAlignment="1">
      <alignment vertical="center" wrapText="1"/>
    </xf>
    <xf numFmtId="49" fontId="8" fillId="0" borderId="30" xfId="4" applyNumberFormat="1" applyFont="1" applyFill="1" applyBorder="1" applyAlignment="1">
      <alignment horizontal="center" vertical="center" justifyLastLine="1"/>
    </xf>
    <xf numFmtId="187" fontId="8" fillId="0" borderId="11" xfId="4" applyNumberFormat="1" applyFont="1" applyFill="1" applyBorder="1" applyAlignment="1">
      <alignment horizontal="right" vertical="center"/>
    </xf>
    <xf numFmtId="187" fontId="8" fillId="0" borderId="63" xfId="4" applyNumberFormat="1" applyFont="1" applyFill="1" applyBorder="1" applyAlignment="1">
      <alignment horizontal="right" vertical="center"/>
    </xf>
    <xf numFmtId="187" fontId="8" fillId="0" borderId="64" xfId="4" applyNumberFormat="1" applyFont="1" applyFill="1" applyBorder="1" applyAlignment="1">
      <alignment horizontal="right" vertical="center"/>
    </xf>
    <xf numFmtId="187" fontId="8" fillId="0" borderId="4" xfId="4" applyNumberFormat="1" applyFont="1" applyFill="1" applyBorder="1" applyAlignment="1">
      <alignment horizontal="right" vertical="center"/>
    </xf>
    <xf numFmtId="49" fontId="8" fillId="0" borderId="33" xfId="4" applyNumberFormat="1" applyFont="1" applyFill="1" applyBorder="1" applyAlignment="1">
      <alignment horizontal="center" vertical="center" justifyLastLine="1"/>
    </xf>
    <xf numFmtId="187" fontId="8" fillId="0" borderId="12" xfId="4" applyNumberFormat="1" applyFont="1" applyFill="1" applyBorder="1" applyAlignment="1">
      <alignment horizontal="right" vertical="center"/>
    </xf>
    <xf numFmtId="187" fontId="8" fillId="0" borderId="65" xfId="4" applyNumberFormat="1" applyFont="1" applyFill="1" applyBorder="1" applyAlignment="1">
      <alignment horizontal="right" vertical="center"/>
    </xf>
    <xf numFmtId="187" fontId="8" fillId="0" borderId="66" xfId="4" applyNumberFormat="1" applyFont="1" applyFill="1" applyBorder="1" applyAlignment="1">
      <alignment horizontal="right" vertical="center"/>
    </xf>
    <xf numFmtId="187" fontId="8" fillId="0" borderId="5" xfId="4" applyNumberFormat="1" applyFont="1" applyFill="1" applyBorder="1" applyAlignment="1">
      <alignment horizontal="right" vertical="center"/>
    </xf>
    <xf numFmtId="49" fontId="8" fillId="0" borderId="19" xfId="4" applyNumberFormat="1" applyFont="1" applyFill="1" applyBorder="1" applyAlignment="1">
      <alignment horizontal="center" vertical="center" justifyLastLine="1"/>
    </xf>
    <xf numFmtId="187" fontId="8" fillId="0" borderId="13" xfId="4" applyNumberFormat="1" applyFont="1" applyFill="1" applyBorder="1" applyAlignment="1">
      <alignment horizontal="right" vertical="center"/>
    </xf>
    <xf numFmtId="187" fontId="8" fillId="0" borderId="67" xfId="4" applyNumberFormat="1" applyFont="1" applyFill="1" applyBorder="1" applyAlignment="1">
      <alignment horizontal="right" vertical="center"/>
    </xf>
    <xf numFmtId="187" fontId="8" fillId="0" borderId="68" xfId="4" applyNumberFormat="1" applyFont="1" applyFill="1" applyBorder="1" applyAlignment="1">
      <alignment horizontal="right" vertical="center"/>
    </xf>
    <xf numFmtId="187" fontId="8" fillId="0" borderId="7" xfId="4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vertical="center"/>
    </xf>
    <xf numFmtId="184" fontId="8" fillId="0" borderId="63" xfId="4" applyNumberFormat="1" applyFont="1" applyFill="1" applyBorder="1" applyAlignment="1">
      <alignment vertical="center" wrapText="1"/>
    </xf>
    <xf numFmtId="184" fontId="8" fillId="0" borderId="64" xfId="4" applyNumberFormat="1" applyFont="1" applyFill="1" applyBorder="1" applyAlignment="1">
      <alignment vertical="center" wrapText="1"/>
    </xf>
    <xf numFmtId="184" fontId="8" fillId="0" borderId="4" xfId="4" applyNumberFormat="1" applyFont="1" applyFill="1" applyBorder="1" applyAlignment="1">
      <alignment vertical="center" wrapText="1"/>
    </xf>
    <xf numFmtId="184" fontId="8" fillId="0" borderId="65" xfId="4" applyNumberFormat="1" applyFont="1" applyFill="1" applyBorder="1" applyAlignment="1">
      <alignment vertical="center" wrapText="1"/>
    </xf>
    <xf numFmtId="184" fontId="8" fillId="0" borderId="66" xfId="4" applyNumberFormat="1" applyFont="1" applyFill="1" applyBorder="1" applyAlignment="1">
      <alignment vertical="center" wrapText="1"/>
    </xf>
    <xf numFmtId="184" fontId="8" fillId="0" borderId="5" xfId="4" applyNumberFormat="1" applyFont="1" applyFill="1" applyBorder="1" applyAlignment="1">
      <alignment vertical="center" wrapText="1"/>
    </xf>
    <xf numFmtId="184" fontId="8" fillId="0" borderId="67" xfId="4" applyNumberFormat="1" applyFont="1" applyFill="1" applyBorder="1" applyAlignment="1">
      <alignment vertical="center" wrapText="1"/>
    </xf>
    <xf numFmtId="184" fontId="8" fillId="0" borderId="68" xfId="4" applyNumberFormat="1" applyFont="1" applyFill="1" applyBorder="1" applyAlignment="1">
      <alignment vertical="center" wrapText="1"/>
    </xf>
    <xf numFmtId="184" fontId="8" fillId="0" borderId="7" xfId="4" applyNumberFormat="1" applyFont="1" applyFill="1" applyBorder="1" applyAlignment="1">
      <alignment vertical="center" wrapText="1"/>
    </xf>
    <xf numFmtId="187" fontId="9" fillId="0" borderId="11" xfId="4" applyNumberFormat="1" applyFont="1" applyFill="1" applyBorder="1" applyAlignment="1">
      <alignment horizontal="right" vertical="center"/>
    </xf>
    <xf numFmtId="187" fontId="9" fillId="0" borderId="12" xfId="4" applyNumberFormat="1" applyFont="1" applyFill="1" applyBorder="1" applyAlignment="1">
      <alignment horizontal="right" vertical="center"/>
    </xf>
    <xf numFmtId="187" fontId="9" fillId="0" borderId="13" xfId="4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49" fontId="8" fillId="0" borderId="0" xfId="4" applyNumberFormat="1" applyFont="1" applyFill="1" applyBorder="1" applyAlignment="1">
      <alignment horizontal="center" vertical="top"/>
    </xf>
    <xf numFmtId="49" fontId="8" fillId="0" borderId="0" xfId="4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49" fontId="10" fillId="0" borderId="0" xfId="4" applyNumberFormat="1" applyFont="1" applyFill="1" applyBorder="1" applyAlignment="1">
      <alignment horizontal="center" vertical="top"/>
    </xf>
    <xf numFmtId="49" fontId="10" fillId="0" borderId="0" xfId="4" applyNumberFormat="1" applyFont="1" applyFill="1" applyBorder="1" applyAlignment="1">
      <alignment horizontal="left" vertical="top"/>
    </xf>
    <xf numFmtId="49" fontId="10" fillId="0" borderId="0" xfId="4" applyNumberFormat="1" applyFont="1" applyFill="1" applyBorder="1" applyAlignment="1">
      <alignment vertical="top"/>
    </xf>
    <xf numFmtId="0" fontId="7" fillId="0" borderId="0" xfId="0" applyFont="1" applyFill="1" applyAlignment="1">
      <alignment horizontal="right"/>
    </xf>
    <xf numFmtId="0" fontId="1" fillId="0" borderId="0" xfId="0" applyFont="1" applyFill="1"/>
    <xf numFmtId="49" fontId="9" fillId="0" borderId="19" xfId="4" applyNumberFormat="1" applyFont="1" applyFill="1" applyBorder="1" applyAlignment="1">
      <alignment horizontal="center" vertical="center" wrapText="1"/>
    </xf>
    <xf numFmtId="49" fontId="8" fillId="0" borderId="39" xfId="4" applyNumberFormat="1" applyFont="1" applyFill="1" applyBorder="1" applyAlignment="1">
      <alignment horizontal="center" vertical="center"/>
    </xf>
    <xf numFmtId="49" fontId="8" fillId="0" borderId="57" xfId="4" applyNumberFormat="1" applyFont="1" applyFill="1" applyBorder="1" applyAlignment="1">
      <alignment horizontal="center" vertical="center"/>
    </xf>
    <xf numFmtId="49" fontId="8" fillId="0" borderId="58" xfId="4" applyNumberFormat="1" applyFont="1" applyFill="1" applyBorder="1" applyAlignment="1">
      <alignment horizontal="center" vertical="center"/>
    </xf>
    <xf numFmtId="49" fontId="8" fillId="0" borderId="11" xfId="4" applyNumberFormat="1" applyFont="1" applyFill="1" applyBorder="1" applyAlignment="1">
      <alignment horizontal="distributed" vertical="center" justifyLastLine="1"/>
    </xf>
    <xf numFmtId="190" fontId="9" fillId="0" borderId="11" xfId="4" applyNumberFormat="1" applyFont="1" applyFill="1" applyBorder="1" applyAlignment="1">
      <alignment vertical="center"/>
    </xf>
    <xf numFmtId="191" fontId="8" fillId="0" borderId="63" xfId="4" applyNumberFormat="1" applyFont="1" applyFill="1" applyBorder="1" applyAlignment="1">
      <alignment vertical="center"/>
    </xf>
    <xf numFmtId="191" fontId="8" fillId="0" borderId="64" xfId="4" applyNumberFormat="1" applyFont="1" applyFill="1" applyBorder="1" applyAlignment="1">
      <alignment vertical="center"/>
    </xf>
    <xf numFmtId="191" fontId="8" fillId="0" borderId="69" xfId="4" applyNumberFormat="1" applyFont="1" applyFill="1" applyBorder="1" applyAlignment="1">
      <alignment vertical="center"/>
    </xf>
    <xf numFmtId="191" fontId="8" fillId="0" borderId="11" xfId="4" applyNumberFormat="1" applyFont="1" applyFill="1" applyBorder="1" applyAlignment="1">
      <alignment vertical="center"/>
    </xf>
    <xf numFmtId="0" fontId="7" fillId="0" borderId="35" xfId="0" applyFont="1" applyFill="1" applyBorder="1"/>
    <xf numFmtId="49" fontId="8" fillId="0" borderId="36" xfId="0" applyNumberFormat="1" applyFont="1" applyFill="1" applyBorder="1" applyAlignment="1">
      <alignment horizontal="center" vertical="center" justifyLastLine="1"/>
    </xf>
    <xf numFmtId="49" fontId="8" fillId="0" borderId="12" xfId="4" applyNumberFormat="1" applyFont="1" applyFill="1" applyBorder="1" applyAlignment="1">
      <alignment horizontal="distributed" vertical="center" justifyLastLine="1"/>
    </xf>
    <xf numFmtId="190" fontId="9" fillId="0" borderId="12" xfId="4" applyNumberFormat="1" applyFont="1" applyFill="1" applyBorder="1" applyAlignment="1">
      <alignment vertical="center"/>
    </xf>
    <xf numFmtId="191" fontId="8" fillId="0" borderId="65" xfId="4" applyNumberFormat="1" applyFont="1" applyFill="1" applyBorder="1" applyAlignment="1">
      <alignment vertical="center"/>
    </xf>
    <xf numFmtId="191" fontId="8" fillId="0" borderId="66" xfId="4" applyNumberFormat="1" applyFont="1" applyFill="1" applyBorder="1" applyAlignment="1">
      <alignment vertical="center"/>
    </xf>
    <xf numFmtId="191" fontId="8" fillId="0" borderId="70" xfId="4" applyNumberFormat="1" applyFont="1" applyFill="1" applyBorder="1" applyAlignment="1">
      <alignment vertical="center"/>
    </xf>
    <xf numFmtId="191" fontId="8" fillId="0" borderId="12" xfId="4" applyNumberFormat="1" applyFont="1" applyFill="1" applyBorder="1" applyAlignment="1">
      <alignment vertical="center"/>
    </xf>
    <xf numFmtId="49" fontId="8" fillId="0" borderId="37" xfId="0" applyNumberFormat="1" applyFont="1" applyFill="1" applyBorder="1" applyAlignment="1">
      <alignment horizontal="center" vertical="center" justifyLastLine="1"/>
    </xf>
    <xf numFmtId="49" fontId="8" fillId="0" borderId="13" xfId="4" applyNumberFormat="1" applyFont="1" applyFill="1" applyBorder="1" applyAlignment="1">
      <alignment horizontal="distributed" vertical="center" justifyLastLine="1"/>
    </xf>
    <xf numFmtId="190" fontId="9" fillId="0" borderId="13" xfId="4" applyNumberFormat="1" applyFont="1" applyFill="1" applyBorder="1" applyAlignment="1">
      <alignment vertical="center"/>
    </xf>
    <xf numFmtId="191" fontId="8" fillId="0" borderId="67" xfId="4" applyNumberFormat="1" applyFont="1" applyFill="1" applyBorder="1" applyAlignment="1">
      <alignment vertical="center"/>
    </xf>
    <xf numFmtId="191" fontId="8" fillId="0" borderId="68" xfId="4" applyNumberFormat="1" applyFont="1" applyFill="1" applyBorder="1" applyAlignment="1">
      <alignment vertical="center"/>
    </xf>
    <xf numFmtId="191" fontId="8" fillId="0" borderId="71" xfId="4" applyNumberFormat="1" applyFont="1" applyFill="1" applyBorder="1" applyAlignment="1">
      <alignment vertical="center"/>
    </xf>
    <xf numFmtId="191" fontId="8" fillId="0" borderId="13" xfId="4" applyNumberFormat="1" applyFont="1" applyFill="1" applyBorder="1" applyAlignment="1">
      <alignment vertical="center"/>
    </xf>
    <xf numFmtId="49" fontId="8" fillId="0" borderId="30" xfId="0" applyNumberFormat="1" applyFont="1" applyFill="1" applyBorder="1" applyAlignment="1">
      <alignment horizontal="center" vertical="center" justifyLastLine="1"/>
    </xf>
    <xf numFmtId="190" fontId="8" fillId="0" borderId="11" xfId="4" applyNumberFormat="1" applyFont="1" applyFill="1" applyBorder="1" applyAlignment="1">
      <alignment vertical="center"/>
    </xf>
    <xf numFmtId="49" fontId="8" fillId="0" borderId="33" xfId="0" applyNumberFormat="1" applyFont="1" applyFill="1" applyBorder="1" applyAlignment="1">
      <alignment horizontal="center" vertical="center" justifyLastLine="1"/>
    </xf>
    <xf numFmtId="190" fontId="8" fillId="0" borderId="12" xfId="4" applyNumberFormat="1" applyFont="1" applyFill="1" applyBorder="1" applyAlignment="1">
      <alignment vertical="center"/>
    </xf>
    <xf numFmtId="49" fontId="8" fillId="0" borderId="19" xfId="0" applyNumberFormat="1" applyFont="1" applyFill="1" applyBorder="1" applyAlignment="1">
      <alignment horizontal="center" vertical="center" justifyLastLine="1"/>
    </xf>
    <xf numFmtId="190" fontId="8" fillId="0" borderId="13" xfId="4" applyNumberFormat="1" applyFont="1" applyFill="1" applyBorder="1" applyAlignment="1">
      <alignment vertical="center"/>
    </xf>
    <xf numFmtId="191" fontId="8" fillId="0" borderId="7" xfId="4" applyNumberFormat="1" applyFont="1" applyFill="1" applyBorder="1" applyAlignment="1">
      <alignment vertical="center"/>
    </xf>
    <xf numFmtId="191" fontId="8" fillId="0" borderId="72" xfId="4" applyNumberFormat="1" applyFont="1" applyFill="1" applyBorder="1" applyAlignment="1">
      <alignment vertical="center"/>
    </xf>
    <xf numFmtId="191" fontId="8" fillId="0" borderId="73" xfId="4" applyNumberFormat="1" applyFont="1" applyFill="1" applyBorder="1" applyAlignment="1">
      <alignment vertical="center"/>
    </xf>
    <xf numFmtId="191" fontId="8" fillId="0" borderId="74" xfId="4" applyNumberFormat="1" applyFont="1" applyFill="1" applyBorder="1" applyAlignment="1">
      <alignment vertical="center"/>
    </xf>
    <xf numFmtId="49" fontId="8" fillId="0" borderId="75" xfId="4" applyNumberFormat="1" applyFont="1" applyFill="1" applyBorder="1" applyAlignment="1">
      <alignment horizontal="distributed" vertical="center" justifyLastLine="1"/>
    </xf>
    <xf numFmtId="190" fontId="9" fillId="0" borderId="75" xfId="4" applyNumberFormat="1" applyFont="1" applyFill="1" applyBorder="1" applyAlignment="1">
      <alignment vertical="center"/>
    </xf>
    <xf numFmtId="191" fontId="8" fillId="0" borderId="76" xfId="4" applyNumberFormat="1" applyFont="1" applyFill="1" applyBorder="1" applyAlignment="1">
      <alignment vertical="center"/>
    </xf>
    <xf numFmtId="191" fontId="8" fillId="0" borderId="77" xfId="4" applyNumberFormat="1" applyFont="1" applyFill="1" applyBorder="1" applyAlignment="1">
      <alignment vertical="center"/>
    </xf>
    <xf numFmtId="191" fontId="8" fillId="0" borderId="78" xfId="4" applyNumberFormat="1" applyFont="1" applyFill="1" applyBorder="1" applyAlignment="1">
      <alignment vertical="center"/>
    </xf>
    <xf numFmtId="190" fontId="8" fillId="0" borderId="75" xfId="4" applyNumberFormat="1" applyFont="1" applyFill="1" applyBorder="1" applyAlignment="1">
      <alignment vertical="center"/>
    </xf>
    <xf numFmtId="0" fontId="7" fillId="0" borderId="22" xfId="0" applyFont="1" applyFill="1" applyBorder="1"/>
    <xf numFmtId="49" fontId="8" fillId="0" borderId="15" xfId="4" applyNumberFormat="1" applyFont="1" applyFill="1" applyBorder="1" applyAlignment="1">
      <alignment horizontal="distributed" vertical="center" justifyLastLine="1"/>
    </xf>
    <xf numFmtId="190" fontId="9" fillId="0" borderId="15" xfId="4" applyNumberFormat="1" applyFont="1" applyFill="1" applyBorder="1" applyAlignment="1">
      <alignment vertical="center"/>
    </xf>
    <xf numFmtId="190" fontId="8" fillId="0" borderId="15" xfId="4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6" fillId="0" borderId="0" xfId="7" applyFont="1" applyAlignment="1">
      <alignment vertical="center"/>
    </xf>
    <xf numFmtId="0" fontId="34" fillId="0" borderId="0" xfId="7" applyFont="1" applyAlignment="1"/>
    <xf numFmtId="0" fontId="35" fillId="0" borderId="0" xfId="7" applyFont="1"/>
    <xf numFmtId="0" fontId="1" fillId="0" borderId="0" xfId="7" applyFont="1" applyAlignment="1">
      <alignment vertical="center"/>
    </xf>
    <xf numFmtId="0" fontId="1" fillId="0" borderId="0" xfId="7" applyFont="1" applyBorder="1" applyAlignment="1">
      <alignment vertical="center"/>
    </xf>
    <xf numFmtId="0" fontId="7" fillId="0" borderId="0" xfId="7" applyFont="1" applyFill="1" applyAlignment="1">
      <alignment horizontal="right"/>
    </xf>
    <xf numFmtId="0" fontId="7" fillId="0" borderId="0" xfId="7" applyFont="1" applyAlignment="1">
      <alignment vertical="center"/>
    </xf>
    <xf numFmtId="0" fontId="7" fillId="0" borderId="20" xfId="7" applyFont="1" applyBorder="1" applyAlignment="1">
      <alignment horizontal="center" vertical="center"/>
    </xf>
    <xf numFmtId="0" fontId="7" fillId="0" borderId="71" xfId="7" applyFont="1" applyBorder="1" applyAlignment="1">
      <alignment horizontal="center" vertical="center"/>
    </xf>
    <xf numFmtId="0" fontId="7" fillId="0" borderId="7" xfId="7" applyFont="1" applyBorder="1" applyAlignment="1">
      <alignment horizontal="center" vertical="center"/>
    </xf>
    <xf numFmtId="0" fontId="7" fillId="0" borderId="40" xfId="7" applyFont="1" applyBorder="1" applyAlignment="1">
      <alignment horizontal="center" vertical="center"/>
    </xf>
    <xf numFmtId="38" fontId="14" fillId="0" borderId="30" xfId="8" applyFont="1" applyBorder="1" applyAlignment="1">
      <alignment horizontal="center" vertical="center" shrinkToFit="1"/>
    </xf>
    <xf numFmtId="38" fontId="14" fillId="0" borderId="39" xfId="7" applyNumberFormat="1" applyFont="1" applyBorder="1" applyAlignment="1">
      <alignment vertical="center"/>
    </xf>
    <xf numFmtId="38" fontId="14" fillId="0" borderId="57" xfId="7" applyNumberFormat="1" applyFont="1" applyBorder="1" applyAlignment="1">
      <alignment vertical="center"/>
    </xf>
    <xf numFmtId="38" fontId="14" fillId="0" borderId="27" xfId="7" applyNumberFormat="1" applyFont="1" applyBorder="1" applyAlignment="1">
      <alignment vertical="center"/>
    </xf>
    <xf numFmtId="38" fontId="14" fillId="0" borderId="58" xfId="7" applyNumberFormat="1" applyFont="1" applyBorder="1" applyAlignment="1">
      <alignment vertical="center"/>
    </xf>
    <xf numFmtId="38" fontId="7" fillId="0" borderId="33" xfId="8" applyFont="1" applyBorder="1" applyAlignment="1">
      <alignment horizontal="right" vertical="center"/>
    </xf>
    <xf numFmtId="180" fontId="7" fillId="0" borderId="41" xfId="7" applyNumberFormat="1" applyFont="1" applyBorder="1" applyAlignment="1">
      <alignment horizontal="right" vertical="center"/>
    </xf>
    <xf numFmtId="180" fontId="7" fillId="0" borderId="59" xfId="7" applyNumberFormat="1" applyFont="1" applyBorder="1" applyAlignment="1">
      <alignment horizontal="right" vertical="center"/>
    </xf>
    <xf numFmtId="180" fontId="7" fillId="0" borderId="42" xfId="7" applyNumberFormat="1" applyFont="1" applyBorder="1" applyAlignment="1">
      <alignment horizontal="right" vertical="center"/>
    </xf>
    <xf numFmtId="180" fontId="7" fillId="0" borderId="60" xfId="7" applyNumberFormat="1" applyFont="1" applyBorder="1" applyAlignment="1">
      <alignment horizontal="right" vertical="center"/>
    </xf>
    <xf numFmtId="38" fontId="7" fillId="0" borderId="19" xfId="8" applyFont="1" applyBorder="1" applyAlignment="1">
      <alignment horizontal="right" vertical="center"/>
    </xf>
    <xf numFmtId="180" fontId="7" fillId="0" borderId="40" xfId="7" applyNumberFormat="1" applyFont="1" applyBorder="1" applyAlignment="1">
      <alignment horizontal="right" vertical="center"/>
    </xf>
    <xf numFmtId="180" fontId="7" fillId="0" borderId="61" xfId="7" applyNumberFormat="1" applyFont="1" applyBorder="1" applyAlignment="1">
      <alignment horizontal="right" vertical="center"/>
    </xf>
    <xf numFmtId="180" fontId="7" fillId="0" borderId="21" xfId="7" applyNumberFormat="1" applyFont="1" applyBorder="1" applyAlignment="1">
      <alignment horizontal="right" vertical="center"/>
    </xf>
    <xf numFmtId="180" fontId="7" fillId="0" borderId="62" xfId="7" applyNumberFormat="1" applyFont="1" applyBorder="1" applyAlignment="1">
      <alignment horizontal="right" vertical="center"/>
    </xf>
    <xf numFmtId="0" fontId="14" fillId="0" borderId="0" xfId="7" applyFont="1" applyAlignment="1">
      <alignment vertical="center"/>
    </xf>
    <xf numFmtId="38" fontId="14" fillId="0" borderId="33" xfId="8" applyFont="1" applyBorder="1" applyAlignment="1">
      <alignment horizontal="center" vertical="center" shrinkToFit="1"/>
    </xf>
    <xf numFmtId="0" fontId="7" fillId="0" borderId="0" xfId="7" applyFont="1" applyAlignment="1">
      <alignment horizontal="right" vertical="center"/>
    </xf>
    <xf numFmtId="0" fontId="36" fillId="0" borderId="0" xfId="7" applyFont="1"/>
    <xf numFmtId="0" fontId="1" fillId="0" borderId="0" xfId="0" applyFont="1" applyFill="1" applyAlignment="1">
      <alignment horizontal="left" vertical="center"/>
    </xf>
    <xf numFmtId="49" fontId="8" fillId="0" borderId="11" xfId="4" applyNumberFormat="1" applyFont="1" applyFill="1" applyBorder="1" applyAlignment="1">
      <alignment horizontal="left" vertical="center" shrinkToFit="1"/>
    </xf>
    <xf numFmtId="49" fontId="8" fillId="0" borderId="12" xfId="4" applyNumberFormat="1" applyFont="1" applyFill="1" applyBorder="1" applyAlignment="1">
      <alignment horizontal="left" vertical="center" shrinkToFit="1"/>
    </xf>
    <xf numFmtId="49" fontId="8" fillId="0" borderId="13" xfId="4" applyNumberFormat="1" applyFont="1" applyFill="1" applyBorder="1" applyAlignment="1">
      <alignment horizontal="left" vertical="center" wrapText="1"/>
    </xf>
    <xf numFmtId="49" fontId="8" fillId="0" borderId="13" xfId="4" applyNumberFormat="1" applyFont="1" applyFill="1" applyBorder="1" applyAlignment="1">
      <alignment horizontal="left" vertical="center"/>
    </xf>
    <xf numFmtId="49" fontId="30" fillId="0" borderId="13" xfId="4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37" fillId="0" borderId="0" xfId="6" applyFont="1" applyBorder="1" applyAlignment="1">
      <alignment vertical="center"/>
    </xf>
    <xf numFmtId="180" fontId="14" fillId="0" borderId="9" xfId="1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vertical="center"/>
    </xf>
    <xf numFmtId="0" fontId="38" fillId="0" borderId="0" xfId="0" applyFont="1"/>
    <xf numFmtId="0" fontId="40" fillId="0" borderId="0" xfId="0" applyFont="1"/>
    <xf numFmtId="0" fontId="41" fillId="0" borderId="0" xfId="0" applyFont="1"/>
    <xf numFmtId="0" fontId="42" fillId="0" borderId="8" xfId="0" applyFont="1" applyBorder="1" applyAlignment="1">
      <alignment horizontal="center" vertical="center"/>
    </xf>
    <xf numFmtId="0" fontId="42" fillId="0" borderId="8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32" xfId="0" applyFont="1" applyBorder="1" applyAlignment="1">
      <alignment vertical="center"/>
    </xf>
    <xf numFmtId="0" fontId="40" fillId="0" borderId="38" xfId="0" applyFont="1" applyBorder="1" applyAlignment="1">
      <alignment vertical="center"/>
    </xf>
    <xf numFmtId="0" fontId="42" fillId="0" borderId="8" xfId="9" applyFont="1" applyBorder="1" applyAlignment="1" applyProtection="1">
      <alignment vertical="center"/>
    </xf>
    <xf numFmtId="0" fontId="42" fillId="0" borderId="38" xfId="0" applyFont="1" applyBorder="1" applyAlignment="1">
      <alignment vertical="center"/>
    </xf>
    <xf numFmtId="0" fontId="40" fillId="0" borderId="8" xfId="0" applyFont="1" applyBorder="1" applyAlignment="1">
      <alignment horizontal="center"/>
    </xf>
    <xf numFmtId="0" fontId="40" fillId="0" borderId="8" xfId="0" applyFont="1" applyBorder="1"/>
    <xf numFmtId="0" fontId="40" fillId="0" borderId="0" xfId="0" applyFont="1" applyAlignment="1">
      <alignment horizontal="center"/>
    </xf>
    <xf numFmtId="0" fontId="42" fillId="0" borderId="30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34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2" xfId="0" applyFont="1" applyBorder="1" applyAlignment="1">
      <alignment horizontal="left" vertical="center"/>
    </xf>
    <xf numFmtId="0" fontId="42" fillId="0" borderId="37" xfId="0" applyFont="1" applyBorder="1" applyAlignment="1">
      <alignment horizontal="left" vertical="center"/>
    </xf>
    <xf numFmtId="0" fontId="42" fillId="0" borderId="33" xfId="0" applyFont="1" applyBorder="1" applyAlignment="1">
      <alignment horizontal="center" vertical="center"/>
    </xf>
    <xf numFmtId="0" fontId="42" fillId="0" borderId="35" xfId="0" applyFont="1" applyBorder="1" applyAlignment="1">
      <alignment horizontal="left" vertical="center"/>
    </xf>
    <xf numFmtId="0" fontId="42" fillId="0" borderId="36" xfId="0" applyFont="1" applyBorder="1" applyAlignment="1">
      <alignment horizontal="left" vertical="center"/>
    </xf>
    <xf numFmtId="0" fontId="7" fillId="0" borderId="30" xfId="1" applyFont="1" applyFill="1" applyBorder="1" applyAlignment="1">
      <alignment horizontal="distributed" vertical="center" justifyLastLine="1" shrinkToFit="1"/>
    </xf>
    <xf numFmtId="0" fontId="7" fillId="0" borderId="19" xfId="1" applyFont="1" applyFill="1" applyBorder="1" applyAlignment="1">
      <alignment horizontal="distributed" vertical="center" justifyLastLine="1" shrinkToFit="1"/>
    </xf>
    <xf numFmtId="49" fontId="8" fillId="0" borderId="46" xfId="4" applyNumberFormat="1" applyFont="1" applyFill="1" applyBorder="1" applyAlignment="1">
      <alignment horizontal="distributed" vertical="center" justifyLastLine="1" shrinkToFit="1"/>
    </xf>
    <xf numFmtId="0" fontId="13" fillId="0" borderId="37" xfId="5" applyFill="1" applyBorder="1" applyAlignment="1">
      <alignment horizontal="distributed" vertical="center" justifyLastLine="1" shrinkToFit="1"/>
    </xf>
    <xf numFmtId="49" fontId="8" fillId="0" borderId="0" xfId="4" applyNumberFormat="1" applyFont="1" applyFill="1" applyBorder="1" applyAlignment="1">
      <alignment horizontal="distributed" vertical="center" justifyLastLine="1" shrinkToFit="1"/>
    </xf>
    <xf numFmtId="0" fontId="13" fillId="0" borderId="36" xfId="5" applyBorder="1" applyAlignment="1">
      <alignment horizontal="distributed" vertical="center" justifyLastLine="1" shrinkToFit="1"/>
    </xf>
    <xf numFmtId="0" fontId="13" fillId="0" borderId="37" xfId="5" applyBorder="1" applyAlignment="1">
      <alignment horizontal="distributed" vertical="center" justifyLastLine="1" shrinkToFit="1"/>
    </xf>
    <xf numFmtId="0" fontId="13" fillId="0" borderId="36" xfId="5" applyFill="1" applyBorder="1" applyAlignment="1">
      <alignment horizontal="distributed" vertical="center" justifyLastLine="1" shrinkToFit="1"/>
    </xf>
    <xf numFmtId="0" fontId="7" fillId="0" borderId="8" xfId="4" applyFont="1" applyBorder="1" applyAlignment="1">
      <alignment horizontal="center" vertical="center" justifyLastLine="1"/>
    </xf>
    <xf numFmtId="184" fontId="17" fillId="0" borderId="9" xfId="4" applyNumberFormat="1" applyFont="1" applyFill="1" applyBorder="1" applyAlignment="1">
      <alignment horizontal="distributed" vertical="center" justifyLastLine="1"/>
    </xf>
    <xf numFmtId="184" fontId="17" fillId="0" borderId="10" xfId="4" applyNumberFormat="1" applyFont="1" applyFill="1" applyBorder="1" applyAlignment="1">
      <alignment horizontal="distributed" vertical="center" justifyLastLine="1"/>
    </xf>
    <xf numFmtId="184" fontId="17" fillId="0" borderId="8" xfId="4" applyNumberFormat="1" applyFont="1" applyFill="1" applyBorder="1" applyAlignment="1">
      <alignment horizontal="distributed" vertical="center" justifyLastLine="1"/>
    </xf>
    <xf numFmtId="38" fontId="20" fillId="0" borderId="32" xfId="3" applyFont="1" applyFill="1" applyBorder="1" applyAlignment="1">
      <alignment horizontal="center" vertical="center" shrinkToFit="1"/>
    </xf>
    <xf numFmtId="38" fontId="20" fillId="0" borderId="31" xfId="3" applyFont="1" applyFill="1" applyBorder="1" applyAlignment="1">
      <alignment horizontal="center" vertical="center" shrinkToFit="1"/>
    </xf>
    <xf numFmtId="38" fontId="20" fillId="0" borderId="38" xfId="3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horizontal="center" vertical="center" shrinkToFit="1"/>
    </xf>
    <xf numFmtId="0" fontId="20" fillId="0" borderId="29" xfId="1" applyFont="1" applyFill="1" applyBorder="1" applyAlignment="1">
      <alignment horizontal="center" vertical="center" shrinkToFit="1"/>
    </xf>
    <xf numFmtId="0" fontId="20" fillId="0" borderId="22" xfId="1" applyFont="1" applyFill="1" applyBorder="1" applyAlignment="1">
      <alignment horizontal="center" vertical="center" shrinkToFit="1"/>
    </xf>
    <xf numFmtId="0" fontId="20" fillId="0" borderId="37" xfId="1" applyFont="1" applyFill="1" applyBorder="1" applyAlignment="1">
      <alignment horizontal="center" vertical="center" shrinkToFit="1"/>
    </xf>
    <xf numFmtId="0" fontId="20" fillId="0" borderId="46" xfId="1" applyFont="1" applyFill="1" applyBorder="1" applyAlignment="1">
      <alignment horizontal="center" vertical="center" shrinkToFit="1"/>
    </xf>
    <xf numFmtId="0" fontId="20" fillId="0" borderId="35" xfId="1" applyFont="1" applyFill="1" applyBorder="1" applyAlignment="1">
      <alignment horizontal="center" vertical="center" shrinkToFit="1"/>
    </xf>
    <xf numFmtId="0" fontId="20" fillId="0" borderId="36" xfId="1" applyFont="1" applyFill="1" applyBorder="1" applyAlignment="1">
      <alignment horizontal="center" vertical="center" shrinkToFit="1"/>
    </xf>
    <xf numFmtId="180" fontId="14" fillId="0" borderId="58" xfId="1" applyNumberFormat="1" applyFont="1" applyFill="1" applyBorder="1" applyAlignment="1">
      <alignment horizontal="right" vertical="center" shrinkToFit="1"/>
    </xf>
    <xf numFmtId="180" fontId="14" fillId="0" borderId="26" xfId="1" applyNumberFormat="1" applyFont="1" applyFill="1" applyBorder="1" applyAlignment="1">
      <alignment horizontal="right" vertical="center" shrinkToFit="1"/>
    </xf>
    <xf numFmtId="180" fontId="14" fillId="0" borderId="56" xfId="1" applyNumberFormat="1" applyFont="1" applyFill="1" applyBorder="1" applyAlignment="1">
      <alignment horizontal="right" vertical="center" shrinkToFit="1"/>
    </xf>
    <xf numFmtId="180" fontId="14" fillId="0" borderId="9" xfId="1" applyNumberFormat="1" applyFont="1" applyFill="1" applyBorder="1" applyAlignment="1">
      <alignment horizontal="right" vertical="center" shrinkToFit="1"/>
    </xf>
    <xf numFmtId="0" fontId="7" fillId="0" borderId="60" xfId="1" applyFont="1" applyBorder="1" applyAlignment="1">
      <alignment horizontal="right" vertical="center"/>
    </xf>
    <xf numFmtId="0" fontId="7" fillId="0" borderId="45" xfId="1" applyFont="1" applyBorder="1" applyAlignment="1">
      <alignment horizontal="right" vertical="center"/>
    </xf>
    <xf numFmtId="180" fontId="14" fillId="0" borderId="56" xfId="1" applyNumberFormat="1" applyFont="1" applyFill="1" applyBorder="1" applyAlignment="1">
      <alignment vertical="center" shrinkToFit="1"/>
    </xf>
    <xf numFmtId="180" fontId="14" fillId="0" borderId="9" xfId="1" applyNumberFormat="1" applyFont="1" applyFill="1" applyBorder="1" applyAlignment="1">
      <alignment vertical="center" shrinkToFit="1"/>
    </xf>
    <xf numFmtId="180" fontId="7" fillId="0" borderId="60" xfId="1" applyNumberFormat="1" applyFont="1" applyFill="1" applyBorder="1" applyAlignment="1">
      <alignment horizontal="right" vertical="center" shrinkToFit="1"/>
    </xf>
    <xf numFmtId="180" fontId="7" fillId="0" borderId="45" xfId="1" applyNumberFormat="1" applyFont="1" applyFill="1" applyBorder="1" applyAlignment="1">
      <alignment horizontal="right" vertical="center" shrinkToFit="1"/>
    </xf>
    <xf numFmtId="180" fontId="7" fillId="0" borderId="62" xfId="1" applyNumberFormat="1" applyFont="1" applyFill="1" applyBorder="1" applyAlignment="1">
      <alignment horizontal="right" vertical="center" shrinkToFit="1"/>
    </xf>
    <xf numFmtId="180" fontId="7" fillId="0" borderId="20" xfId="1" applyNumberFormat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vertical="center" textRotation="255" shrinkToFit="1"/>
    </xf>
    <xf numFmtId="0" fontId="1" fillId="0" borderId="0" xfId="1" applyFont="1" applyFill="1" applyBorder="1" applyAlignment="1">
      <alignment vertical="center" shrinkToFit="1"/>
    </xf>
    <xf numFmtId="185" fontId="1" fillId="0" borderId="0" xfId="1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vertical="center" textRotation="255" shrinkToFit="1"/>
    </xf>
    <xf numFmtId="0" fontId="7" fillId="0" borderId="0" xfId="1" applyFont="1" applyFill="1" applyBorder="1" applyAlignment="1">
      <alignment horizontal="distributed" vertical="center" justifyLastLine="1" shrinkToFit="1"/>
    </xf>
    <xf numFmtId="0" fontId="7" fillId="0" borderId="36" xfId="1" applyFont="1" applyFill="1" applyBorder="1" applyAlignment="1">
      <alignment horizontal="distributed" vertical="center" justifyLastLine="1" shrinkToFit="1"/>
    </xf>
    <xf numFmtId="0" fontId="7" fillId="0" borderId="46" xfId="1" applyFont="1" applyFill="1" applyBorder="1" applyAlignment="1">
      <alignment horizontal="distributed" vertical="center" justifyLastLine="1" shrinkToFit="1"/>
    </xf>
    <xf numFmtId="0" fontId="7" fillId="0" borderId="37" xfId="1" applyFont="1" applyFill="1" applyBorder="1" applyAlignment="1">
      <alignment horizontal="distributed" vertical="center" justifyLastLine="1" shrinkToFit="1"/>
    </xf>
    <xf numFmtId="0" fontId="7" fillId="0" borderId="34" xfId="1" applyFont="1" applyFill="1" applyBorder="1" applyAlignment="1">
      <alignment horizontal="distributed" vertical="center" justifyLastLine="1"/>
    </xf>
    <xf numFmtId="0" fontId="7" fillId="0" borderId="44" xfId="1" applyFont="1" applyFill="1" applyBorder="1" applyAlignment="1">
      <alignment horizontal="distributed" vertical="center" justifyLastLine="1"/>
    </xf>
    <xf numFmtId="0" fontId="7" fillId="0" borderId="29" xfId="1" applyFont="1" applyFill="1" applyBorder="1" applyAlignment="1">
      <alignment horizontal="distributed" vertical="center" justifyLastLine="1"/>
    </xf>
    <xf numFmtId="0" fontId="7" fillId="0" borderId="22" xfId="1" applyFont="1" applyFill="1" applyBorder="1" applyAlignment="1">
      <alignment horizontal="distributed" vertical="center" justifyLastLine="1"/>
    </xf>
    <xf numFmtId="0" fontId="7" fillId="0" borderId="46" xfId="1" applyFont="1" applyFill="1" applyBorder="1" applyAlignment="1">
      <alignment horizontal="distributed" vertical="center" justifyLastLine="1"/>
    </xf>
    <xf numFmtId="0" fontId="7" fillId="0" borderId="37" xfId="1" applyFont="1" applyFill="1" applyBorder="1" applyAlignment="1">
      <alignment horizontal="distributed" vertical="center" justifyLastLine="1"/>
    </xf>
    <xf numFmtId="0" fontId="7" fillId="0" borderId="0" xfId="1" applyFont="1" applyFill="1" applyBorder="1" applyAlignment="1">
      <alignment vertical="center" textRotation="255" shrinkToFit="1"/>
    </xf>
    <xf numFmtId="0" fontId="7" fillId="0" borderId="0" xfId="1" applyFont="1" applyFill="1" applyBorder="1" applyAlignment="1">
      <alignment vertical="center" shrinkToFit="1"/>
    </xf>
    <xf numFmtId="0" fontId="7" fillId="0" borderId="30" xfId="1" applyFont="1" applyFill="1" applyBorder="1" applyAlignment="1">
      <alignment horizontal="distributed" vertical="center" wrapText="1" justifyLastLine="1" shrinkToFit="1"/>
    </xf>
    <xf numFmtId="0" fontId="7" fillId="0" borderId="34" xfId="1" applyFont="1" applyFill="1" applyBorder="1" applyAlignment="1">
      <alignment horizontal="distributed" justifyLastLine="1" shrinkToFit="1"/>
    </xf>
    <xf numFmtId="0" fontId="1" fillId="0" borderId="44" xfId="1" applyBorder="1">
      <alignment vertical="center"/>
    </xf>
    <xf numFmtId="0" fontId="1" fillId="0" borderId="29" xfId="1" applyBorder="1">
      <alignment vertical="center"/>
    </xf>
    <xf numFmtId="180" fontId="7" fillId="0" borderId="30" xfId="1" applyNumberFormat="1" applyFont="1" applyFill="1" applyBorder="1" applyAlignment="1">
      <alignment horizontal="distributed" vertical="center" justifyLastLine="1" shrinkToFit="1"/>
    </xf>
    <xf numFmtId="180" fontId="7" fillId="0" borderId="19" xfId="1" applyNumberFormat="1" applyFont="1" applyFill="1" applyBorder="1" applyAlignment="1">
      <alignment horizontal="distributed" vertical="center" justifyLastLine="1" shrinkToFit="1"/>
    </xf>
    <xf numFmtId="0" fontId="7" fillId="0" borderId="30" xfId="1" applyFont="1" applyFill="1" applyBorder="1" applyAlignment="1">
      <alignment horizontal="distributed" vertical="center" justifyLastLine="1"/>
    </xf>
    <xf numFmtId="0" fontId="7" fillId="0" borderId="33" xfId="1" applyFont="1" applyFill="1" applyBorder="1" applyAlignment="1">
      <alignment horizontal="distributed" vertical="center" justifyLastLine="1"/>
    </xf>
    <xf numFmtId="0" fontId="7" fillId="0" borderId="19" xfId="1" applyFont="1" applyFill="1" applyBorder="1" applyAlignment="1">
      <alignment horizontal="distributed" vertical="center" justifyLastLine="1"/>
    </xf>
    <xf numFmtId="0" fontId="7" fillId="0" borderId="8" xfId="1" applyFont="1" applyFill="1" applyBorder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  <xf numFmtId="0" fontId="7" fillId="0" borderId="30" xfId="1" applyFont="1" applyBorder="1" applyAlignment="1">
      <alignment horizontal="distributed" vertical="center" wrapText="1" justifyLastLine="1"/>
    </xf>
    <xf numFmtId="0" fontId="7" fillId="0" borderId="33" xfId="1" applyFont="1" applyBorder="1" applyAlignment="1">
      <alignment horizontal="distributed" vertical="center" wrapText="1" justifyLastLine="1"/>
    </xf>
    <xf numFmtId="0" fontId="7" fillId="0" borderId="19" xfId="1" applyFont="1" applyBorder="1" applyAlignment="1">
      <alignment horizontal="distributed" vertical="center" wrapText="1" justifyLastLine="1"/>
    </xf>
    <xf numFmtId="0" fontId="7" fillId="0" borderId="30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14" fillId="0" borderId="34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4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14" fillId="0" borderId="29" xfId="6" applyFont="1" applyBorder="1" applyAlignment="1">
      <alignment horizontal="center" vertical="center"/>
    </xf>
    <xf numFmtId="0" fontId="24" fillId="0" borderId="34" xfId="6" applyFont="1" applyBorder="1" applyAlignment="1">
      <alignment horizontal="center" vertical="center"/>
    </xf>
    <xf numFmtId="0" fontId="24" fillId="0" borderId="31" xfId="6" applyFont="1" applyBorder="1" applyAlignment="1">
      <alignment horizontal="center" vertical="center"/>
    </xf>
    <xf numFmtId="0" fontId="24" fillId="0" borderId="38" xfId="6" applyFont="1" applyBorder="1" applyAlignment="1">
      <alignment horizontal="center" vertical="center"/>
    </xf>
    <xf numFmtId="49" fontId="7" fillId="0" borderId="32" xfId="4" applyNumberFormat="1" applyFont="1" applyFill="1" applyBorder="1" applyAlignment="1">
      <alignment horizontal="center" vertical="center" justifyLastLine="1"/>
    </xf>
    <xf numFmtId="49" fontId="7" fillId="0" borderId="38" xfId="4" applyNumberFormat="1" applyFont="1" applyFill="1" applyBorder="1" applyAlignment="1">
      <alignment horizontal="center" vertical="center" justifyLastLine="1"/>
    </xf>
    <xf numFmtId="0" fontId="7" fillId="0" borderId="34" xfId="4" applyNumberFormat="1" applyFont="1" applyFill="1" applyBorder="1" applyAlignment="1">
      <alignment horizontal="center" vertical="center" justifyLastLine="1" shrinkToFit="1"/>
    </xf>
    <xf numFmtId="0" fontId="7" fillId="0" borderId="29" xfId="4" applyNumberFormat="1" applyFont="1" applyFill="1" applyBorder="1" applyAlignment="1">
      <alignment horizontal="center" vertical="center" justifyLastLine="1" shrinkToFit="1"/>
    </xf>
    <xf numFmtId="177" fontId="7" fillId="0" borderId="29" xfId="4" applyNumberFormat="1" applyFont="1" applyFill="1" applyBorder="1" applyAlignment="1">
      <alignment horizontal="distributed" vertical="center" justifyLastLine="1"/>
    </xf>
    <xf numFmtId="177" fontId="7" fillId="0" borderId="36" xfId="4" applyNumberFormat="1" applyFont="1" applyFill="1" applyBorder="1" applyAlignment="1">
      <alignment horizontal="distributed" vertical="center" justifyLastLine="1"/>
    </xf>
    <xf numFmtId="176" fontId="7" fillId="0" borderId="44" xfId="4" applyNumberFormat="1" applyFont="1" applyFill="1" applyBorder="1" applyAlignment="1">
      <alignment horizontal="center" vertical="center"/>
    </xf>
    <xf numFmtId="176" fontId="7" fillId="0" borderId="31" xfId="4" applyNumberFormat="1" applyFont="1" applyFill="1" applyBorder="1" applyAlignment="1">
      <alignment horizontal="center" vertical="center"/>
    </xf>
    <xf numFmtId="176" fontId="7" fillId="0" borderId="38" xfId="4" applyNumberFormat="1" applyFont="1" applyFill="1" applyBorder="1" applyAlignment="1">
      <alignment horizontal="center" vertical="center"/>
    </xf>
    <xf numFmtId="176" fontId="7" fillId="0" borderId="34" xfId="4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176" fontId="7" fillId="0" borderId="32" xfId="4" applyNumberFormat="1" applyFont="1" applyFill="1" applyBorder="1" applyAlignment="1">
      <alignment horizontal="distributed" vertical="center" justifyLastLine="1"/>
    </xf>
    <xf numFmtId="0" fontId="7" fillId="0" borderId="38" xfId="0" applyFont="1" applyFill="1" applyBorder="1" applyAlignment="1">
      <alignment horizontal="distributed" vertical="center" justifyLastLine="1"/>
    </xf>
    <xf numFmtId="38" fontId="7" fillId="0" borderId="30" xfId="3" applyFont="1" applyBorder="1" applyAlignment="1">
      <alignment horizontal="center" vertical="center"/>
    </xf>
    <xf numFmtId="38" fontId="7" fillId="0" borderId="33" xfId="3" applyFont="1" applyBorder="1" applyAlignment="1">
      <alignment horizontal="center" vertical="center"/>
    </xf>
    <xf numFmtId="38" fontId="7" fillId="0" borderId="19" xfId="3" applyFont="1" applyBorder="1" applyAlignment="1">
      <alignment horizontal="center" vertical="center"/>
    </xf>
    <xf numFmtId="38" fontId="7" fillId="0" borderId="8" xfId="3" applyFont="1" applyBorder="1" applyAlignment="1">
      <alignment horizontal="center" vertical="center"/>
    </xf>
    <xf numFmtId="38" fontId="7" fillId="0" borderId="38" xfId="3" applyFont="1" applyBorder="1" applyAlignment="1">
      <alignment horizontal="center" vertical="center"/>
    </xf>
    <xf numFmtId="38" fontId="7" fillId="0" borderId="32" xfId="3" applyFont="1" applyBorder="1" applyAlignment="1">
      <alignment horizontal="distributed" vertical="center" justifyLastLine="1"/>
    </xf>
    <xf numFmtId="38" fontId="7" fillId="0" borderId="31" xfId="3" applyFont="1" applyBorder="1" applyAlignment="1">
      <alignment horizontal="distributed" vertical="center" justifyLastLine="1"/>
    </xf>
    <xf numFmtId="38" fontId="7" fillId="0" borderId="38" xfId="3" applyFont="1" applyBorder="1" applyAlignment="1">
      <alignment horizontal="distributed" vertical="center" justifyLastLine="1"/>
    </xf>
    <xf numFmtId="38" fontId="7" fillId="0" borderId="30" xfId="3" applyFont="1" applyBorder="1" applyAlignment="1">
      <alignment horizontal="center" vertical="center" shrinkToFit="1"/>
    </xf>
    <xf numFmtId="38" fontId="7" fillId="0" borderId="19" xfId="3" applyFont="1" applyBorder="1" applyAlignment="1">
      <alignment horizontal="center" vertical="center" shrinkToFit="1"/>
    </xf>
    <xf numFmtId="38" fontId="20" fillId="0" borderId="30" xfId="3" applyFont="1" applyBorder="1" applyAlignment="1">
      <alignment horizontal="center" vertical="center" wrapText="1"/>
    </xf>
    <xf numFmtId="38" fontId="20" fillId="0" borderId="19" xfId="3" applyFont="1" applyBorder="1" applyAlignment="1">
      <alignment horizontal="center" vertical="center" wrapText="1"/>
    </xf>
    <xf numFmtId="38" fontId="12" fillId="0" borderId="30" xfId="3" applyFont="1" applyBorder="1" applyAlignment="1">
      <alignment horizontal="center" vertical="center" wrapText="1"/>
    </xf>
    <xf numFmtId="38" fontId="12" fillId="0" borderId="19" xfId="3" applyFont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distributed" vertical="center" justifyLastLine="1"/>
    </xf>
    <xf numFmtId="0" fontId="7" fillId="0" borderId="8" xfId="0" quotePrefix="1" applyNumberFormat="1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center" vertical="center" justifyLastLine="1"/>
    </xf>
    <xf numFmtId="49" fontId="8" fillId="0" borderId="8" xfId="4" applyNumberFormat="1" applyFont="1" applyFill="1" applyBorder="1" applyAlignment="1">
      <alignment horizontal="center" vertical="center" shrinkToFit="1"/>
    </xf>
    <xf numFmtId="49" fontId="8" fillId="0" borderId="30" xfId="4" applyNumberFormat="1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distributed" vertical="center" justifyLastLine="1"/>
    </xf>
    <xf numFmtId="0" fontId="7" fillId="0" borderId="31" xfId="0" applyFont="1" applyFill="1" applyBorder="1" applyAlignment="1">
      <alignment horizontal="distributed" vertical="center" justifyLastLine="1"/>
    </xf>
    <xf numFmtId="49" fontId="8" fillId="0" borderId="8" xfId="4" applyNumberFormat="1" applyFont="1" applyFill="1" applyBorder="1" applyAlignment="1">
      <alignment horizontal="distributed" vertical="center" justifyLastLine="1"/>
    </xf>
    <xf numFmtId="49" fontId="8" fillId="0" borderId="34" xfId="4" applyNumberFormat="1" applyFont="1" applyFill="1" applyBorder="1" applyAlignment="1">
      <alignment horizontal="distributed" vertical="center" justifyLastLine="1"/>
    </xf>
    <xf numFmtId="49" fontId="8" fillId="0" borderId="44" xfId="4" applyNumberFormat="1" applyFont="1" applyFill="1" applyBorder="1" applyAlignment="1">
      <alignment horizontal="distributed" vertical="center" justifyLastLine="1"/>
    </xf>
    <xf numFmtId="49" fontId="8" fillId="0" borderId="29" xfId="4" applyNumberFormat="1" applyFont="1" applyFill="1" applyBorder="1" applyAlignment="1">
      <alignment horizontal="distributed" vertical="center" justifyLastLine="1"/>
    </xf>
    <xf numFmtId="49" fontId="8" fillId="0" borderId="8" xfId="4" applyNumberFormat="1" applyFont="1" applyFill="1" applyBorder="1" applyAlignment="1">
      <alignment horizontal="center" vertical="center"/>
    </xf>
    <xf numFmtId="0" fontId="7" fillId="0" borderId="34" xfId="7" applyFont="1" applyBorder="1" applyAlignment="1">
      <alignment horizontal="distributed" vertical="center" justifyLastLine="1"/>
    </xf>
    <xf numFmtId="0" fontId="7" fillId="0" borderId="44" xfId="7" applyFont="1" applyBorder="1" applyAlignment="1">
      <alignment horizontal="distributed" vertical="center" justifyLastLine="1"/>
    </xf>
    <xf numFmtId="0" fontId="7" fillId="0" borderId="29" xfId="7" applyFont="1" applyBorder="1" applyAlignment="1">
      <alignment horizontal="distributed" vertical="center" justifyLastLine="1"/>
    </xf>
    <xf numFmtId="38" fontId="7" fillId="0" borderId="30" xfId="8" applyFont="1" applyBorder="1" applyAlignment="1">
      <alignment horizontal="distributed" vertical="center" justifyLastLine="1"/>
    </xf>
    <xf numFmtId="38" fontId="7" fillId="0" borderId="19" xfId="8" applyFont="1" applyBorder="1" applyAlignment="1">
      <alignment horizontal="distributed" vertical="center" justifyLastLine="1"/>
    </xf>
    <xf numFmtId="0" fontId="44" fillId="0" borderId="8" xfId="9" applyFont="1" applyBorder="1" applyAlignment="1" applyProtection="1">
      <alignment horizontal="center" vertical="center"/>
    </xf>
    <xf numFmtId="0" fontId="44" fillId="0" borderId="8" xfId="9" applyFont="1" applyBorder="1" applyAlignment="1" applyProtection="1">
      <alignment horizontal="center"/>
    </xf>
  </cellXfs>
  <cellStyles count="10">
    <cellStyle name="ハイパーリンク" xfId="9" builtinId="8"/>
    <cellStyle name="桁区切り 2" xfId="3"/>
    <cellStyle name="桁区切り 3" xfId="8"/>
    <cellStyle name="標準" xfId="0" builtinId="0"/>
    <cellStyle name="標準 2" xfId="1"/>
    <cellStyle name="標準 3" xfId="5"/>
    <cellStyle name="標準 4" xfId="7"/>
    <cellStyle name="標準_JB16" xfId="2"/>
    <cellStyle name="標準_JB16 2" xfId="4"/>
    <cellStyle name="標準_統計の人口労働の１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457358323167352"/>
          <c:y val="2.2477453506237016E-2"/>
          <c:w val="0.73352279028501732"/>
          <c:h val="0.8160621761658031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[1]グラフ用!$B$1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[1]グラフ用!$A$2:$A$22</c:f>
              <c:strCache>
                <c:ptCount val="21"/>
                <c:pt idx="0">
                  <c:v>大正 9年</c:v>
                </c:pt>
                <c:pt idx="1">
                  <c:v>大正14年</c:v>
                </c:pt>
                <c:pt idx="2">
                  <c:v>昭和 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 2年</c:v>
                </c:pt>
                <c:pt idx="15">
                  <c:v>平成 7年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令和2年</c:v>
                </c:pt>
              </c:strCache>
            </c:strRef>
          </c:cat>
          <c:val>
            <c:numRef>
              <c:f>[1]グラフ用!$B$2:$B$22</c:f>
              <c:numCache>
                <c:formatCode>General</c:formatCode>
                <c:ptCount val="21"/>
                <c:pt idx="0">
                  <c:v>27726</c:v>
                </c:pt>
                <c:pt idx="1">
                  <c:v>27784</c:v>
                </c:pt>
                <c:pt idx="2">
                  <c:v>29099</c:v>
                </c:pt>
                <c:pt idx="3">
                  <c:v>30499</c:v>
                </c:pt>
                <c:pt idx="4">
                  <c:v>29420</c:v>
                </c:pt>
                <c:pt idx="5">
                  <c:v>35444</c:v>
                </c:pt>
                <c:pt idx="6">
                  <c:v>35822</c:v>
                </c:pt>
                <c:pt idx="7">
                  <c:v>34381</c:v>
                </c:pt>
                <c:pt idx="8">
                  <c:v>33413</c:v>
                </c:pt>
                <c:pt idx="9">
                  <c:v>33101</c:v>
                </c:pt>
                <c:pt idx="10">
                  <c:v>32642</c:v>
                </c:pt>
                <c:pt idx="11">
                  <c:v>34546</c:v>
                </c:pt>
                <c:pt idx="12">
                  <c:v>36525</c:v>
                </c:pt>
                <c:pt idx="13">
                  <c:v>38775</c:v>
                </c:pt>
                <c:pt idx="14">
                  <c:v>40152</c:v>
                </c:pt>
                <c:pt idx="15">
                  <c:v>41942</c:v>
                </c:pt>
                <c:pt idx="16">
                  <c:v>43972</c:v>
                </c:pt>
                <c:pt idx="17">
                  <c:v>44349</c:v>
                </c:pt>
                <c:pt idx="18">
                  <c:v>44235</c:v>
                </c:pt>
                <c:pt idx="19">
                  <c:v>43526</c:v>
                </c:pt>
                <c:pt idx="20">
                  <c:v>42719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A-41B6-9A23-06E4EFDC2F30}"/>
            </c:ext>
          </c:extLst>
        </c:ser>
        <c:ser>
          <c:idx val="1"/>
          <c:order val="1"/>
          <c:tx>
            <c:strRef>
              <c:f>[1]グラフ用!$C$1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[1]グラフ用!$A$2:$A$22</c:f>
              <c:strCache>
                <c:ptCount val="21"/>
                <c:pt idx="0">
                  <c:v>大正 9年</c:v>
                </c:pt>
                <c:pt idx="1">
                  <c:v>大正14年</c:v>
                </c:pt>
                <c:pt idx="2">
                  <c:v>昭和 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 2年</c:v>
                </c:pt>
                <c:pt idx="15">
                  <c:v>平成 7年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  <c:pt idx="20">
                  <c:v>令和2年</c:v>
                </c:pt>
              </c:strCache>
            </c:strRef>
          </c:cat>
          <c:val>
            <c:numRef>
              <c:f>[1]グラフ用!$C$2:$C$22</c:f>
              <c:numCache>
                <c:formatCode>General</c:formatCode>
                <c:ptCount val="21"/>
                <c:pt idx="0">
                  <c:v>31294</c:v>
                </c:pt>
                <c:pt idx="1">
                  <c:v>30319</c:v>
                </c:pt>
                <c:pt idx="2">
                  <c:v>31171</c:v>
                </c:pt>
                <c:pt idx="3">
                  <c:v>33063</c:v>
                </c:pt>
                <c:pt idx="4">
                  <c:v>32240</c:v>
                </c:pt>
                <c:pt idx="5">
                  <c:v>39627</c:v>
                </c:pt>
                <c:pt idx="6">
                  <c:v>38228</c:v>
                </c:pt>
                <c:pt idx="7">
                  <c:v>37837</c:v>
                </c:pt>
                <c:pt idx="8">
                  <c:v>37373</c:v>
                </c:pt>
                <c:pt idx="9">
                  <c:v>36926</c:v>
                </c:pt>
                <c:pt idx="10">
                  <c:v>36155</c:v>
                </c:pt>
                <c:pt idx="11">
                  <c:v>37628</c:v>
                </c:pt>
                <c:pt idx="12">
                  <c:v>39458</c:v>
                </c:pt>
                <c:pt idx="13">
                  <c:v>41932</c:v>
                </c:pt>
                <c:pt idx="14">
                  <c:v>43220</c:v>
                </c:pt>
                <c:pt idx="15">
                  <c:v>44928</c:v>
                </c:pt>
                <c:pt idx="16">
                  <c:v>47201</c:v>
                </c:pt>
                <c:pt idx="17">
                  <c:v>47969</c:v>
                </c:pt>
                <c:pt idx="18">
                  <c:v>47665</c:v>
                </c:pt>
                <c:pt idx="19">
                  <c:v>46754</c:v>
                </c:pt>
                <c:pt idx="20">
                  <c:v>45762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A-41B6-9A23-06E4EFDC2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4999152"/>
        <c:axId val="1"/>
        <c:axId val="0"/>
      </c:bar3DChart>
      <c:catAx>
        <c:axId val="464999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4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999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76012781011071"/>
          <c:y val="3.3976616559293724E-2"/>
          <c:w val="7.1137281752824383E-2"/>
          <c:h val="0.2706914817465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50</xdr:row>
      <xdr:rowOff>28575</xdr:rowOff>
    </xdr:from>
    <xdr:to>
      <xdr:col>7</xdr:col>
      <xdr:colOff>923925</xdr:colOff>
      <xdr:row>62</xdr:row>
      <xdr:rowOff>142875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656193</xdr:colOff>
      <xdr:row>50</xdr:row>
      <xdr:rowOff>138181</xdr:rowOff>
    </xdr:from>
    <xdr:to>
      <xdr:col>6</xdr:col>
      <xdr:colOff>286916</xdr:colOff>
      <xdr:row>52</xdr:row>
      <xdr:rowOff>53817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3637518" y="8072506"/>
          <a:ext cx="1535723" cy="25853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国勢調査人口の推移</a:t>
          </a:r>
          <a:endParaRPr lang="ja-JP" altLang="en-US"/>
        </a:p>
      </xdr:txBody>
    </xdr:sp>
    <xdr:clientData/>
  </xdr:twoCellAnchor>
  <xdr:twoCellAnchor>
    <xdr:from>
      <xdr:col>3</xdr:col>
      <xdr:colOff>733899</xdr:colOff>
      <xdr:row>50</xdr:row>
      <xdr:rowOff>55600</xdr:rowOff>
    </xdr:from>
    <xdr:to>
      <xdr:col>3</xdr:col>
      <xdr:colOff>905349</xdr:colOff>
      <xdr:row>51</xdr:row>
      <xdr:rowOff>33619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2762724" y="7989925"/>
          <a:ext cx="171450" cy="14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3&#65289;/03_&#21002;&#34892;&#20282;/02_&#26368;&#32066;&#26657;&#27491;/01_Excel/B-1&#12304;&#28168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"/>
      <sheetName val="台帳"/>
      <sheetName val="B-1-1"/>
      <sheetName val="B-1-2"/>
      <sheetName val="グラフ用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男</v>
          </cell>
          <cell r="C1" t="str">
            <v>女</v>
          </cell>
        </row>
        <row r="2">
          <cell r="A2" t="str">
            <v>大正 9年</v>
          </cell>
          <cell r="B2">
            <v>27726</v>
          </cell>
          <cell r="C2">
            <v>31294</v>
          </cell>
        </row>
        <row r="3">
          <cell r="A3" t="str">
            <v>大正14年</v>
          </cell>
          <cell r="B3">
            <v>27784</v>
          </cell>
          <cell r="C3">
            <v>30319</v>
          </cell>
        </row>
        <row r="4">
          <cell r="A4" t="str">
            <v>昭和 5年</v>
          </cell>
          <cell r="B4">
            <v>29099</v>
          </cell>
          <cell r="C4">
            <v>31171</v>
          </cell>
        </row>
        <row r="5">
          <cell r="A5" t="str">
            <v>昭和10年</v>
          </cell>
          <cell r="B5">
            <v>30499</v>
          </cell>
          <cell r="C5">
            <v>33063</v>
          </cell>
        </row>
        <row r="6">
          <cell r="A6" t="str">
            <v>昭和15年</v>
          </cell>
          <cell r="B6">
            <v>29420</v>
          </cell>
          <cell r="C6">
            <v>32240</v>
          </cell>
        </row>
        <row r="7">
          <cell r="A7" t="str">
            <v>昭和22年</v>
          </cell>
          <cell r="B7">
            <v>35444</v>
          </cell>
          <cell r="C7">
            <v>39627</v>
          </cell>
        </row>
        <row r="8">
          <cell r="A8" t="str">
            <v>昭和25年</v>
          </cell>
          <cell r="B8">
            <v>35822</v>
          </cell>
          <cell r="C8">
            <v>38228</v>
          </cell>
        </row>
        <row r="9">
          <cell r="A9" t="str">
            <v>昭和30年</v>
          </cell>
          <cell r="B9">
            <v>34381</v>
          </cell>
          <cell r="C9">
            <v>37837</v>
          </cell>
        </row>
        <row r="10">
          <cell r="A10" t="str">
            <v>昭和35年</v>
          </cell>
          <cell r="B10">
            <v>33413</v>
          </cell>
          <cell r="C10">
            <v>37373</v>
          </cell>
        </row>
        <row r="11">
          <cell r="A11" t="str">
            <v>昭和40年</v>
          </cell>
          <cell r="B11">
            <v>33101</v>
          </cell>
          <cell r="C11">
            <v>36926</v>
          </cell>
        </row>
        <row r="12">
          <cell r="A12" t="str">
            <v>昭和45年</v>
          </cell>
          <cell r="B12">
            <v>32642</v>
          </cell>
          <cell r="C12">
            <v>36155</v>
          </cell>
        </row>
        <row r="13">
          <cell r="A13" t="str">
            <v>昭和50年</v>
          </cell>
          <cell r="B13">
            <v>34546</v>
          </cell>
          <cell r="C13">
            <v>37628</v>
          </cell>
        </row>
        <row r="14">
          <cell r="A14" t="str">
            <v>昭和55年</v>
          </cell>
          <cell r="B14">
            <v>36525</v>
          </cell>
          <cell r="C14">
            <v>39458</v>
          </cell>
        </row>
        <row r="15">
          <cell r="A15" t="str">
            <v>昭和60年</v>
          </cell>
          <cell r="B15">
            <v>38775</v>
          </cell>
          <cell r="C15">
            <v>41932</v>
          </cell>
        </row>
        <row r="16">
          <cell r="A16" t="str">
            <v>平成 2年</v>
          </cell>
          <cell r="B16">
            <v>40152</v>
          </cell>
          <cell r="C16">
            <v>43220</v>
          </cell>
        </row>
        <row r="17">
          <cell r="A17" t="str">
            <v>平成 7年</v>
          </cell>
          <cell r="B17">
            <v>41942</v>
          </cell>
          <cell r="C17">
            <v>44928</v>
          </cell>
        </row>
        <row r="18">
          <cell r="A18" t="str">
            <v>平成12年</v>
          </cell>
          <cell r="B18">
            <v>43972</v>
          </cell>
          <cell r="C18">
            <v>47201</v>
          </cell>
        </row>
        <row r="19">
          <cell r="A19" t="str">
            <v>平成17年</v>
          </cell>
          <cell r="B19">
            <v>44349</v>
          </cell>
          <cell r="C19">
            <v>47969</v>
          </cell>
        </row>
        <row r="20">
          <cell r="A20" t="str">
            <v>平成22年</v>
          </cell>
          <cell r="B20">
            <v>44235</v>
          </cell>
          <cell r="C20">
            <v>47665</v>
          </cell>
        </row>
        <row r="21">
          <cell r="A21" t="str">
            <v>平成27年</v>
          </cell>
          <cell r="B21">
            <v>43526</v>
          </cell>
          <cell r="C21">
            <v>46754</v>
          </cell>
        </row>
        <row r="22">
          <cell r="A22" t="str">
            <v>令和2年</v>
          </cell>
          <cell r="B22">
            <v>42719</v>
          </cell>
          <cell r="C22">
            <v>45762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20" sqref="D4:D20"/>
    </sheetView>
  </sheetViews>
  <sheetFormatPr defaultRowHeight="20.100000000000001" customHeight="1"/>
  <cols>
    <col min="1" max="1" width="9.33203125" style="832" customWidth="1"/>
    <col min="2" max="2" width="6.1640625" style="832" customWidth="1"/>
    <col min="3" max="3" width="70.1640625" style="832" customWidth="1"/>
    <col min="4" max="4" width="10.83203125" style="843" customWidth="1"/>
    <col min="5" max="16384" width="9.33203125" style="832"/>
  </cols>
  <sheetData>
    <row r="1" spans="1:4" s="830" customFormat="1" ht="20.100000000000001" customHeight="1">
      <c r="A1" s="830" t="s">
        <v>873</v>
      </c>
      <c r="D1" s="843"/>
    </row>
    <row r="2" spans="1:4" s="830" customFormat="1" ht="20.100000000000001" customHeight="1">
      <c r="A2" s="830" t="s">
        <v>906</v>
      </c>
      <c r="D2" s="843"/>
    </row>
    <row r="3" spans="1:4" ht="20.100000000000001" customHeight="1">
      <c r="A3" s="831"/>
      <c r="B3" s="831"/>
      <c r="C3" s="831"/>
    </row>
    <row r="4" spans="1:4" s="836" customFormat="1" ht="20.100000000000001" customHeight="1">
      <c r="A4" s="844" t="s">
        <v>874</v>
      </c>
      <c r="B4" s="846" t="s">
        <v>896</v>
      </c>
      <c r="C4" s="847"/>
      <c r="D4" s="976" t="s">
        <v>902</v>
      </c>
    </row>
    <row r="5" spans="1:4" s="836" customFormat="1" ht="20.100000000000001" customHeight="1">
      <c r="A5" s="845"/>
      <c r="B5" s="848"/>
      <c r="C5" s="849"/>
      <c r="D5" s="976" t="s">
        <v>907</v>
      </c>
    </row>
    <row r="6" spans="1:4" s="836" customFormat="1" ht="20.100000000000001" customHeight="1">
      <c r="A6" s="833" t="s">
        <v>875</v>
      </c>
      <c r="B6" s="834" t="s">
        <v>888</v>
      </c>
      <c r="C6" s="835"/>
      <c r="D6" s="976" t="s">
        <v>875</v>
      </c>
    </row>
    <row r="7" spans="1:4" s="836" customFormat="1" ht="20.100000000000001" customHeight="1">
      <c r="A7" s="833" t="s">
        <v>876</v>
      </c>
      <c r="B7" s="834" t="s">
        <v>897</v>
      </c>
      <c r="C7" s="835"/>
      <c r="D7" s="976" t="s">
        <v>876</v>
      </c>
    </row>
    <row r="8" spans="1:4" s="836" customFormat="1" ht="20.100000000000001" customHeight="1">
      <c r="A8" s="844" t="s">
        <v>877</v>
      </c>
      <c r="B8" s="846" t="s">
        <v>898</v>
      </c>
      <c r="C8" s="847"/>
      <c r="D8" s="976" t="s">
        <v>903</v>
      </c>
    </row>
    <row r="9" spans="1:4" s="836" customFormat="1" ht="20.100000000000001" customHeight="1">
      <c r="A9" s="850"/>
      <c r="B9" s="851"/>
      <c r="C9" s="852"/>
      <c r="D9" s="976" t="s">
        <v>904</v>
      </c>
    </row>
    <row r="10" spans="1:4" s="836" customFormat="1" ht="20.100000000000001" customHeight="1">
      <c r="A10" s="845"/>
      <c r="B10" s="848"/>
      <c r="C10" s="849"/>
      <c r="D10" s="976" t="s">
        <v>905</v>
      </c>
    </row>
    <row r="11" spans="1:4" s="836" customFormat="1" ht="20.100000000000001" customHeight="1">
      <c r="A11" s="833" t="s">
        <v>878</v>
      </c>
      <c r="B11" s="834" t="s">
        <v>889</v>
      </c>
      <c r="C11" s="835"/>
      <c r="D11" s="976" t="s">
        <v>878</v>
      </c>
    </row>
    <row r="12" spans="1:4" s="836" customFormat="1" ht="20.100000000000001" customHeight="1">
      <c r="A12" s="833" t="s">
        <v>879</v>
      </c>
      <c r="B12" s="834" t="s">
        <v>890</v>
      </c>
      <c r="C12" s="835"/>
      <c r="D12" s="976" t="s">
        <v>879</v>
      </c>
    </row>
    <row r="13" spans="1:4" s="836" customFormat="1" ht="20.100000000000001" customHeight="1">
      <c r="A13" s="833" t="s">
        <v>880</v>
      </c>
      <c r="B13" s="837" t="s">
        <v>899</v>
      </c>
      <c r="C13" s="838"/>
      <c r="D13" s="976" t="s">
        <v>880</v>
      </c>
    </row>
    <row r="14" spans="1:4" s="836" customFormat="1" ht="20.100000000000001" customHeight="1">
      <c r="A14" s="833" t="s">
        <v>881</v>
      </c>
      <c r="B14" s="834" t="s">
        <v>900</v>
      </c>
      <c r="C14" s="835"/>
      <c r="D14" s="976" t="s">
        <v>881</v>
      </c>
    </row>
    <row r="15" spans="1:4" s="836" customFormat="1" ht="20.100000000000001" customHeight="1">
      <c r="A15" s="833" t="s">
        <v>882</v>
      </c>
      <c r="B15" s="839" t="s">
        <v>891</v>
      </c>
      <c r="C15" s="835"/>
      <c r="D15" s="976" t="s">
        <v>882</v>
      </c>
    </row>
    <row r="16" spans="1:4" s="836" customFormat="1" ht="20.100000000000001" customHeight="1">
      <c r="A16" s="833" t="s">
        <v>883</v>
      </c>
      <c r="B16" s="837" t="s">
        <v>892</v>
      </c>
      <c r="C16" s="840"/>
      <c r="D16" s="976" t="s">
        <v>883</v>
      </c>
    </row>
    <row r="17" spans="1:4" s="836" customFormat="1" ht="20.100000000000001" customHeight="1">
      <c r="A17" s="833" t="s">
        <v>884</v>
      </c>
      <c r="B17" s="837" t="s">
        <v>901</v>
      </c>
      <c r="C17" s="840"/>
      <c r="D17" s="976" t="s">
        <v>884</v>
      </c>
    </row>
    <row r="18" spans="1:4" s="836" customFormat="1" ht="20.100000000000001" customHeight="1">
      <c r="A18" s="833" t="s">
        <v>885</v>
      </c>
      <c r="B18" s="834" t="s">
        <v>893</v>
      </c>
      <c r="C18" s="835"/>
      <c r="D18" s="976" t="s">
        <v>885</v>
      </c>
    </row>
    <row r="19" spans="1:4" ht="20.100000000000001" customHeight="1">
      <c r="A19" s="841" t="s">
        <v>886</v>
      </c>
      <c r="B19" s="842" t="s">
        <v>894</v>
      </c>
      <c r="C19" s="842"/>
      <c r="D19" s="977" t="s">
        <v>886</v>
      </c>
    </row>
    <row r="20" spans="1:4" ht="20.100000000000001" customHeight="1">
      <c r="A20" s="841" t="s">
        <v>887</v>
      </c>
      <c r="B20" s="842" t="s">
        <v>895</v>
      </c>
      <c r="C20" s="842"/>
      <c r="D20" s="977" t="s">
        <v>887</v>
      </c>
    </row>
  </sheetData>
  <mergeCells count="4">
    <mergeCell ref="A4:A5"/>
    <mergeCell ref="B4:C5"/>
    <mergeCell ref="A8:A10"/>
    <mergeCell ref="B8:C10"/>
  </mergeCells>
  <phoneticPr fontId="4"/>
  <hyperlinks>
    <hyperlink ref="D4" location="'B-1-1'!A1" display="B-1-1"/>
    <hyperlink ref="D5" location="'B-1-2'!A1" display="B-1-1"/>
    <hyperlink ref="D7" location="'B-3'!A1" display="B-3"/>
    <hyperlink ref="D8" location="'B-4-1'!A1" display="B-4-1"/>
    <hyperlink ref="D9" location="'B-4-2'!A1" display="B-4-2"/>
    <hyperlink ref="D10" location="'B-4-3'!A1" display="B-4-3"/>
    <hyperlink ref="D11" location="'B-5'!A1" display="B-5"/>
    <hyperlink ref="D12" location="'B-6'!A1" display="B-6"/>
    <hyperlink ref="D13" location="'B-7'!A1" display="B-7"/>
    <hyperlink ref="D14" location="'B-8'!A1" display="B-8"/>
    <hyperlink ref="D15" location="'B-9'!A1" display="B-9"/>
    <hyperlink ref="D16" location="'B-10'!A1" display="B-10"/>
    <hyperlink ref="D17" location="'B-11'!A1" display="B-11"/>
    <hyperlink ref="D18" location="'B-12'!A1" display="B-12"/>
    <hyperlink ref="D19" location="'B-13'!A1" display="B-13"/>
    <hyperlink ref="D20" location="'B-14'!A1" display="B-14"/>
    <hyperlink ref="D6" location="'B-2'!A1" display="B-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6"/>
  <sheetViews>
    <sheetView showGridLines="0" view="pageBreakPreview" zoomScaleNormal="100" zoomScaleSheetLayoutView="100" workbookViewId="0"/>
  </sheetViews>
  <sheetFormatPr defaultRowHeight="13.5"/>
  <cols>
    <col min="1" max="1" width="2.1640625" style="77" customWidth="1"/>
    <col min="2" max="2" width="4.1640625" style="77" customWidth="1"/>
    <col min="3" max="3" width="15.1640625" style="77" customWidth="1"/>
    <col min="4" max="4" width="5" style="77" customWidth="1"/>
    <col min="5" max="5" width="23.33203125" style="77" customWidth="1"/>
    <col min="6" max="6" width="23.33203125" style="78" customWidth="1"/>
    <col min="7" max="8" width="23.33203125" style="79" customWidth="1"/>
    <col min="9" max="16384" width="9.33203125" style="77"/>
  </cols>
  <sheetData>
    <row r="1" spans="1:8" ht="30" customHeight="1">
      <c r="A1" s="76" t="s">
        <v>669</v>
      </c>
      <c r="B1" s="76"/>
    </row>
    <row r="2" spans="1:8" ht="7.5" customHeight="1">
      <c r="A2" s="76"/>
      <c r="B2" s="76"/>
    </row>
    <row r="3" spans="1:8" ht="22.5" customHeight="1">
      <c r="B3" s="80" t="s">
        <v>670</v>
      </c>
      <c r="C3" s="80"/>
      <c r="D3" s="80"/>
      <c r="F3" s="330"/>
      <c r="G3" s="77"/>
      <c r="H3" s="77"/>
    </row>
    <row r="4" spans="1:8" s="79" customFormat="1" ht="13.5" customHeight="1">
      <c r="B4" s="896" t="s">
        <v>47</v>
      </c>
      <c r="C4" s="897"/>
      <c r="D4" s="898"/>
      <c r="E4" s="853" t="s">
        <v>671</v>
      </c>
      <c r="F4" s="853" t="s">
        <v>51</v>
      </c>
      <c r="G4" s="84" t="s">
        <v>52</v>
      </c>
      <c r="H4" s="853" t="s">
        <v>53</v>
      </c>
    </row>
    <row r="5" spans="1:8" s="79" customFormat="1" ht="13.5" customHeight="1">
      <c r="B5" s="899"/>
      <c r="C5" s="900"/>
      <c r="D5" s="901"/>
      <c r="E5" s="854"/>
      <c r="F5" s="854"/>
      <c r="G5" s="102" t="s">
        <v>672</v>
      </c>
      <c r="H5" s="854"/>
    </row>
    <row r="6" spans="1:8" s="120" customFormat="1" ht="14.1" hidden="1" customHeight="1">
      <c r="B6" s="419"/>
      <c r="C6" s="420" t="s">
        <v>74</v>
      </c>
      <c r="D6" s="421"/>
      <c r="E6" s="89">
        <f>SUM(E7:E10)</f>
        <v>15296</v>
      </c>
      <c r="F6" s="109">
        <f>+E6</f>
        <v>15296</v>
      </c>
      <c r="G6" s="93" t="s">
        <v>58</v>
      </c>
      <c r="H6" s="94">
        <f>ROUND(E6/$E$46*100,1)</f>
        <v>58.2</v>
      </c>
    </row>
    <row r="7" spans="1:8" s="79" customFormat="1" ht="12" hidden="1" customHeight="1">
      <c r="B7" s="422"/>
      <c r="C7" s="892" t="s">
        <v>87</v>
      </c>
      <c r="D7" s="893"/>
      <c r="E7" s="96">
        <v>5201</v>
      </c>
      <c r="F7" s="111">
        <f>+E7</f>
        <v>5201</v>
      </c>
      <c r="G7" s="100" t="s">
        <v>58</v>
      </c>
      <c r="H7" s="101">
        <f>ROUND(E7/$E$47*100,1)</f>
        <v>72.599999999999994</v>
      </c>
    </row>
    <row r="8" spans="1:8" s="79" customFormat="1" ht="12" hidden="1" customHeight="1">
      <c r="B8" s="422"/>
      <c r="C8" s="892" t="s">
        <v>673</v>
      </c>
      <c r="D8" s="893"/>
      <c r="E8" s="96">
        <v>4863</v>
      </c>
      <c r="F8" s="111">
        <f>+E8</f>
        <v>4863</v>
      </c>
      <c r="G8" s="100" t="s">
        <v>58</v>
      </c>
      <c r="H8" s="101">
        <f>ROUND(E8/$E$48*100,1)</f>
        <v>53.2</v>
      </c>
    </row>
    <row r="9" spans="1:8" s="79" customFormat="1" ht="12" hidden="1" customHeight="1">
      <c r="B9" s="422"/>
      <c r="C9" s="892" t="s">
        <v>674</v>
      </c>
      <c r="D9" s="893"/>
      <c r="E9" s="96">
        <v>3114</v>
      </c>
      <c r="F9" s="111">
        <f>+E9</f>
        <v>3114</v>
      </c>
      <c r="G9" s="100" t="s">
        <v>58</v>
      </c>
      <c r="H9" s="101">
        <f>ROUND(E9/$E$49*100,1)</f>
        <v>46.6</v>
      </c>
    </row>
    <row r="10" spans="1:8" s="79" customFormat="1" ht="12" hidden="1" customHeight="1">
      <c r="B10" s="423"/>
      <c r="C10" s="894" t="s">
        <v>675</v>
      </c>
      <c r="D10" s="895"/>
      <c r="E10" s="103">
        <v>2118</v>
      </c>
      <c r="F10" s="113">
        <f>+E10</f>
        <v>2118</v>
      </c>
      <c r="G10" s="107" t="s">
        <v>58</v>
      </c>
      <c r="H10" s="108">
        <f>ROUND(E10/$E$50*100,1)</f>
        <v>64.7</v>
      </c>
    </row>
    <row r="11" spans="1:8" s="120" customFormat="1" ht="12" hidden="1" customHeight="1">
      <c r="B11" s="419"/>
      <c r="C11" s="424" t="s">
        <v>75</v>
      </c>
      <c r="D11" s="425"/>
      <c r="E11" s="117">
        <f>SUM(E12:E15)</f>
        <v>15732</v>
      </c>
      <c r="F11" s="126">
        <f t="shared" ref="F11:F70" si="0">+E11-E6</f>
        <v>436</v>
      </c>
      <c r="G11" s="127">
        <f t="shared" ref="G11:G70" si="1">ROUND(E11/E6*100-100,1)</f>
        <v>2.9</v>
      </c>
      <c r="H11" s="128">
        <f>ROUND(E11/$E$46*100,1)</f>
        <v>59.9</v>
      </c>
    </row>
    <row r="12" spans="1:8" s="79" customFormat="1" ht="12" hidden="1" customHeight="1">
      <c r="B12" s="422"/>
      <c r="C12" s="892" t="s">
        <v>87</v>
      </c>
      <c r="D12" s="893"/>
      <c r="E12" s="96">
        <v>5279</v>
      </c>
      <c r="F12" s="111">
        <f t="shared" si="0"/>
        <v>78</v>
      </c>
      <c r="G12" s="112">
        <f t="shared" si="1"/>
        <v>1.5</v>
      </c>
      <c r="H12" s="101">
        <f>ROUND(E12/$E$47*100,1)</f>
        <v>73.7</v>
      </c>
    </row>
    <row r="13" spans="1:8" s="79" customFormat="1" ht="12" hidden="1" customHeight="1">
      <c r="B13" s="422"/>
      <c r="C13" s="892" t="s">
        <v>673</v>
      </c>
      <c r="D13" s="893"/>
      <c r="E13" s="96">
        <v>5075</v>
      </c>
      <c r="F13" s="111">
        <f t="shared" si="0"/>
        <v>212</v>
      </c>
      <c r="G13" s="112">
        <f t="shared" si="1"/>
        <v>4.4000000000000004</v>
      </c>
      <c r="H13" s="101">
        <f>ROUND(E13/$E$48*100,1)</f>
        <v>55.5</v>
      </c>
    </row>
    <row r="14" spans="1:8" s="79" customFormat="1" ht="12" hidden="1" customHeight="1">
      <c r="B14" s="422"/>
      <c r="C14" s="892" t="s">
        <v>674</v>
      </c>
      <c r="D14" s="893"/>
      <c r="E14" s="96">
        <v>3214</v>
      </c>
      <c r="F14" s="111">
        <f t="shared" si="0"/>
        <v>100</v>
      </c>
      <c r="G14" s="112">
        <f t="shared" si="1"/>
        <v>3.2</v>
      </c>
      <c r="H14" s="101">
        <f>ROUND(E14/$E$49*100,1)</f>
        <v>48.1</v>
      </c>
    </row>
    <row r="15" spans="1:8" s="79" customFormat="1" ht="12" hidden="1" customHeight="1">
      <c r="B15" s="423"/>
      <c r="C15" s="894" t="s">
        <v>675</v>
      </c>
      <c r="D15" s="895"/>
      <c r="E15" s="103">
        <v>2164</v>
      </c>
      <c r="F15" s="113">
        <f t="shared" si="0"/>
        <v>46</v>
      </c>
      <c r="G15" s="114">
        <f t="shared" si="1"/>
        <v>2.2000000000000002</v>
      </c>
      <c r="H15" s="108">
        <f>ROUND(E15/$E$50*100,1)</f>
        <v>66.099999999999994</v>
      </c>
    </row>
    <row r="16" spans="1:8" s="378" customFormat="1" ht="12" customHeight="1">
      <c r="B16" s="419"/>
      <c r="C16" s="420" t="s">
        <v>76</v>
      </c>
      <c r="D16" s="426"/>
      <c r="E16" s="89">
        <f>SUM(E17:E20)</f>
        <v>16163</v>
      </c>
      <c r="F16" s="109">
        <f t="shared" si="0"/>
        <v>431</v>
      </c>
      <c r="G16" s="110">
        <f t="shared" si="1"/>
        <v>2.7</v>
      </c>
      <c r="H16" s="94">
        <f>ROUND(E16/$E$46*100,1)</f>
        <v>61.5</v>
      </c>
    </row>
    <row r="17" spans="2:8" s="380" customFormat="1" ht="12" customHeight="1">
      <c r="B17" s="422"/>
      <c r="C17" s="892" t="s">
        <v>87</v>
      </c>
      <c r="D17" s="893"/>
      <c r="E17" s="427">
        <v>5294</v>
      </c>
      <c r="F17" s="111">
        <f t="shared" si="0"/>
        <v>15</v>
      </c>
      <c r="G17" s="112">
        <f t="shared" si="1"/>
        <v>0.3</v>
      </c>
      <c r="H17" s="101">
        <f>ROUND(E17/$E$47*100,1)</f>
        <v>73.900000000000006</v>
      </c>
    </row>
    <row r="18" spans="2:8" s="380" customFormat="1" ht="12" customHeight="1">
      <c r="B18" s="422"/>
      <c r="C18" s="892" t="s">
        <v>673</v>
      </c>
      <c r="D18" s="893"/>
      <c r="E18" s="427">
        <v>5234</v>
      </c>
      <c r="F18" s="111">
        <f t="shared" si="0"/>
        <v>159</v>
      </c>
      <c r="G18" s="112">
        <f t="shared" si="1"/>
        <v>3.1</v>
      </c>
      <c r="H18" s="101">
        <f>ROUND(E18/$E$48*100,1)</f>
        <v>57.2</v>
      </c>
    </row>
    <row r="19" spans="2:8" s="380" customFormat="1" ht="12" customHeight="1">
      <c r="B19" s="422"/>
      <c r="C19" s="892" t="s">
        <v>674</v>
      </c>
      <c r="D19" s="893"/>
      <c r="E19" s="427">
        <v>3416</v>
      </c>
      <c r="F19" s="111">
        <f t="shared" si="0"/>
        <v>202</v>
      </c>
      <c r="G19" s="112">
        <f t="shared" si="1"/>
        <v>6.3</v>
      </c>
      <c r="H19" s="101">
        <f>ROUND(E19/$E$49*100,1)</f>
        <v>51.1</v>
      </c>
    </row>
    <row r="20" spans="2:8" s="380" customFormat="1" ht="12" customHeight="1">
      <c r="B20" s="423"/>
      <c r="C20" s="894" t="s">
        <v>675</v>
      </c>
      <c r="D20" s="895"/>
      <c r="E20" s="428">
        <v>2219</v>
      </c>
      <c r="F20" s="113">
        <f t="shared" si="0"/>
        <v>55</v>
      </c>
      <c r="G20" s="114">
        <f t="shared" si="1"/>
        <v>2.5</v>
      </c>
      <c r="H20" s="108">
        <f>ROUND(E20/$E$50*100,1)</f>
        <v>67.7</v>
      </c>
    </row>
    <row r="21" spans="2:8" s="378" customFormat="1" ht="12" customHeight="1">
      <c r="B21" s="419"/>
      <c r="C21" s="420" t="s">
        <v>77</v>
      </c>
      <c r="D21" s="426"/>
      <c r="E21" s="89">
        <f>SUM(E22:E25)</f>
        <v>17549</v>
      </c>
      <c r="F21" s="109">
        <f t="shared" si="0"/>
        <v>1386</v>
      </c>
      <c r="G21" s="110">
        <f t="shared" si="1"/>
        <v>8.6</v>
      </c>
      <c r="H21" s="94">
        <f>ROUND(E21/$E$46*100,1)</f>
        <v>66.8</v>
      </c>
    </row>
    <row r="22" spans="2:8" s="380" customFormat="1" ht="12" customHeight="1">
      <c r="B22" s="422"/>
      <c r="C22" s="892" t="s">
        <v>87</v>
      </c>
      <c r="D22" s="893"/>
      <c r="E22" s="121">
        <v>5468</v>
      </c>
      <c r="F22" s="111">
        <f t="shared" si="0"/>
        <v>174</v>
      </c>
      <c r="G22" s="112">
        <f t="shared" si="1"/>
        <v>3.3</v>
      </c>
      <c r="H22" s="101">
        <f>ROUND(E22/$E$47*100,1)</f>
        <v>76.3</v>
      </c>
    </row>
    <row r="23" spans="2:8" s="380" customFormat="1" ht="12" customHeight="1">
      <c r="B23" s="422"/>
      <c r="C23" s="892" t="s">
        <v>673</v>
      </c>
      <c r="D23" s="893"/>
      <c r="E23" s="121">
        <v>5620</v>
      </c>
      <c r="F23" s="111">
        <f t="shared" si="0"/>
        <v>386</v>
      </c>
      <c r="G23" s="112">
        <f t="shared" si="1"/>
        <v>7.4</v>
      </c>
      <c r="H23" s="101">
        <f>ROUND(E23/$E$48*100,1)</f>
        <v>61.4</v>
      </c>
    </row>
    <row r="24" spans="2:8" s="380" customFormat="1" ht="12" customHeight="1">
      <c r="B24" s="422"/>
      <c r="C24" s="892" t="s">
        <v>674</v>
      </c>
      <c r="D24" s="893"/>
      <c r="E24" s="121">
        <v>4051</v>
      </c>
      <c r="F24" s="111">
        <f t="shared" si="0"/>
        <v>635</v>
      </c>
      <c r="G24" s="112">
        <f t="shared" si="1"/>
        <v>18.600000000000001</v>
      </c>
      <c r="H24" s="101">
        <f>ROUND(E24/$E$49*100,1)</f>
        <v>60.6</v>
      </c>
    </row>
    <row r="25" spans="2:8" s="380" customFormat="1" ht="12" customHeight="1">
      <c r="B25" s="423"/>
      <c r="C25" s="894" t="s">
        <v>675</v>
      </c>
      <c r="D25" s="895"/>
      <c r="E25" s="124">
        <v>2410</v>
      </c>
      <c r="F25" s="113">
        <f t="shared" si="0"/>
        <v>191</v>
      </c>
      <c r="G25" s="114">
        <f t="shared" si="1"/>
        <v>8.6</v>
      </c>
      <c r="H25" s="108">
        <f>ROUND(E25/$E$50*100,1)</f>
        <v>73.599999999999994</v>
      </c>
    </row>
    <row r="26" spans="2:8" s="378" customFormat="1" ht="12" customHeight="1">
      <c r="B26" s="419"/>
      <c r="C26" s="420" t="s">
        <v>79</v>
      </c>
      <c r="D26" s="426"/>
      <c r="E26" s="89">
        <f>SUM(E27:E30)</f>
        <v>19136</v>
      </c>
      <c r="F26" s="109">
        <f t="shared" si="0"/>
        <v>1587</v>
      </c>
      <c r="G26" s="110">
        <f t="shared" si="1"/>
        <v>9</v>
      </c>
      <c r="H26" s="94">
        <f>ROUND(E26/$E$46*100,1)</f>
        <v>72.8</v>
      </c>
    </row>
    <row r="27" spans="2:8" s="380" customFormat="1" ht="12" customHeight="1">
      <c r="B27" s="422"/>
      <c r="C27" s="892" t="s">
        <v>87</v>
      </c>
      <c r="D27" s="893"/>
      <c r="E27" s="121">
        <v>5794</v>
      </c>
      <c r="F27" s="111">
        <f t="shared" si="0"/>
        <v>326</v>
      </c>
      <c r="G27" s="112">
        <f t="shared" si="1"/>
        <v>6</v>
      </c>
      <c r="H27" s="101">
        <f>ROUND(E27/$E$47*100,1)</f>
        <v>80.900000000000006</v>
      </c>
    </row>
    <row r="28" spans="2:8" s="380" customFormat="1" ht="12" customHeight="1">
      <c r="B28" s="422"/>
      <c r="C28" s="892" t="s">
        <v>673</v>
      </c>
      <c r="D28" s="893"/>
      <c r="E28" s="121">
        <v>6149</v>
      </c>
      <c r="F28" s="111">
        <f t="shared" si="0"/>
        <v>529</v>
      </c>
      <c r="G28" s="112">
        <f t="shared" si="1"/>
        <v>9.4</v>
      </c>
      <c r="H28" s="101">
        <f>ROUND(E28/$E$48*100,1)</f>
        <v>67.2</v>
      </c>
    </row>
    <row r="29" spans="2:8" s="380" customFormat="1" ht="12" customHeight="1">
      <c r="B29" s="422"/>
      <c r="C29" s="892" t="s">
        <v>674</v>
      </c>
      <c r="D29" s="893"/>
      <c r="E29" s="121">
        <v>4668</v>
      </c>
      <c r="F29" s="111">
        <f t="shared" si="0"/>
        <v>617</v>
      </c>
      <c r="G29" s="112">
        <f t="shared" si="1"/>
        <v>15.2</v>
      </c>
      <c r="H29" s="101">
        <f>ROUND(E29/$E$49*100,1)</f>
        <v>69.8</v>
      </c>
    </row>
    <row r="30" spans="2:8" s="380" customFormat="1" ht="12" customHeight="1">
      <c r="B30" s="423"/>
      <c r="C30" s="894" t="s">
        <v>675</v>
      </c>
      <c r="D30" s="895"/>
      <c r="E30" s="124">
        <v>2525</v>
      </c>
      <c r="F30" s="113">
        <f t="shared" si="0"/>
        <v>115</v>
      </c>
      <c r="G30" s="114">
        <f t="shared" si="1"/>
        <v>4.8</v>
      </c>
      <c r="H30" s="108">
        <f>ROUND(E30/$E$50*100,1)</f>
        <v>77.099999999999994</v>
      </c>
    </row>
    <row r="31" spans="2:8" s="378" customFormat="1" ht="12" customHeight="1">
      <c r="B31" s="419"/>
      <c r="C31" s="420" t="s">
        <v>80</v>
      </c>
      <c r="D31" s="426"/>
      <c r="E31" s="89">
        <f>SUM(E32:E35)</f>
        <v>20745</v>
      </c>
      <c r="F31" s="109">
        <f t="shared" si="0"/>
        <v>1609</v>
      </c>
      <c r="G31" s="110">
        <f t="shared" si="1"/>
        <v>8.4</v>
      </c>
      <c r="H31" s="94">
        <f>ROUND(E31/$E$46*100,1)</f>
        <v>78.900000000000006</v>
      </c>
    </row>
    <row r="32" spans="2:8" s="380" customFormat="1" ht="12" customHeight="1">
      <c r="B32" s="422"/>
      <c r="C32" s="892" t="s">
        <v>87</v>
      </c>
      <c r="D32" s="893"/>
      <c r="E32" s="121">
        <v>6223</v>
      </c>
      <c r="F32" s="111">
        <f t="shared" si="0"/>
        <v>429</v>
      </c>
      <c r="G32" s="112">
        <f t="shared" si="1"/>
        <v>7.4</v>
      </c>
      <c r="H32" s="101">
        <f>ROUND(E32/$E$47*100,1)</f>
        <v>86.8</v>
      </c>
    </row>
    <row r="33" spans="2:8" s="380" customFormat="1" ht="12" customHeight="1">
      <c r="B33" s="422"/>
      <c r="C33" s="892" t="s">
        <v>673</v>
      </c>
      <c r="D33" s="893"/>
      <c r="E33" s="121">
        <v>6898</v>
      </c>
      <c r="F33" s="111">
        <f t="shared" si="0"/>
        <v>749</v>
      </c>
      <c r="G33" s="112">
        <f t="shared" si="1"/>
        <v>12.2</v>
      </c>
      <c r="H33" s="101">
        <f>ROUND(E33/$E$48*100,1)</f>
        <v>75.400000000000006</v>
      </c>
    </row>
    <row r="34" spans="2:8" s="380" customFormat="1" ht="12" customHeight="1">
      <c r="B34" s="422"/>
      <c r="C34" s="892" t="s">
        <v>674</v>
      </c>
      <c r="D34" s="893"/>
      <c r="E34" s="121">
        <v>5054</v>
      </c>
      <c r="F34" s="111">
        <f t="shared" si="0"/>
        <v>386</v>
      </c>
      <c r="G34" s="112">
        <f t="shared" si="1"/>
        <v>8.3000000000000007</v>
      </c>
      <c r="H34" s="101">
        <f>ROUND(E34/$E$49*100,1)</f>
        <v>75.599999999999994</v>
      </c>
    </row>
    <row r="35" spans="2:8" s="380" customFormat="1" ht="12" customHeight="1">
      <c r="B35" s="423"/>
      <c r="C35" s="894" t="s">
        <v>675</v>
      </c>
      <c r="D35" s="895"/>
      <c r="E35" s="124">
        <v>2570</v>
      </c>
      <c r="F35" s="113">
        <f t="shared" si="0"/>
        <v>45</v>
      </c>
      <c r="G35" s="114">
        <f t="shared" si="1"/>
        <v>1.8</v>
      </c>
      <c r="H35" s="108">
        <f>ROUND(E35/$E$50*100,1)</f>
        <v>78.400000000000006</v>
      </c>
    </row>
    <row r="36" spans="2:8" s="378" customFormat="1" ht="12" customHeight="1">
      <c r="B36" s="419"/>
      <c r="C36" s="420" t="s">
        <v>81</v>
      </c>
      <c r="D36" s="426"/>
      <c r="E36" s="89">
        <f>SUM(E37:E40)</f>
        <v>21981</v>
      </c>
      <c r="F36" s="109">
        <f t="shared" si="0"/>
        <v>1236</v>
      </c>
      <c r="G36" s="110">
        <f t="shared" si="1"/>
        <v>6</v>
      </c>
      <c r="H36" s="94">
        <f>ROUND(E36/$E$46*100,1)</f>
        <v>83.6</v>
      </c>
    </row>
    <row r="37" spans="2:8" s="380" customFormat="1" ht="12" customHeight="1">
      <c r="B37" s="422"/>
      <c r="C37" s="892" t="s">
        <v>87</v>
      </c>
      <c r="D37" s="893"/>
      <c r="E37" s="121">
        <v>6575</v>
      </c>
      <c r="F37" s="111">
        <f t="shared" si="0"/>
        <v>352</v>
      </c>
      <c r="G37" s="112">
        <f t="shared" si="1"/>
        <v>5.7</v>
      </c>
      <c r="H37" s="101">
        <f>ROUND(E37/$E$47*100,1)</f>
        <v>91.8</v>
      </c>
    </row>
    <row r="38" spans="2:8" s="380" customFormat="1" ht="12" customHeight="1">
      <c r="B38" s="422"/>
      <c r="C38" s="892" t="s">
        <v>673</v>
      </c>
      <c r="D38" s="893"/>
      <c r="E38" s="121">
        <v>7455</v>
      </c>
      <c r="F38" s="111">
        <f t="shared" si="0"/>
        <v>557</v>
      </c>
      <c r="G38" s="112">
        <f t="shared" si="1"/>
        <v>8.1</v>
      </c>
      <c r="H38" s="101">
        <f>ROUND(E38/$E$48*100,1)</f>
        <v>81.5</v>
      </c>
    </row>
    <row r="39" spans="2:8" s="380" customFormat="1" ht="12" customHeight="1">
      <c r="B39" s="422"/>
      <c r="C39" s="892" t="s">
        <v>674</v>
      </c>
      <c r="D39" s="893"/>
      <c r="E39" s="121">
        <v>5317</v>
      </c>
      <c r="F39" s="111">
        <f t="shared" si="0"/>
        <v>263</v>
      </c>
      <c r="G39" s="112">
        <f t="shared" si="1"/>
        <v>5.2</v>
      </c>
      <c r="H39" s="101">
        <f>ROUND(E39/$E$49*100,1)</f>
        <v>79.5</v>
      </c>
    </row>
    <row r="40" spans="2:8" s="380" customFormat="1" ht="12" customHeight="1">
      <c r="B40" s="423"/>
      <c r="C40" s="894" t="s">
        <v>675</v>
      </c>
      <c r="D40" s="895"/>
      <c r="E40" s="124">
        <v>2634</v>
      </c>
      <c r="F40" s="113">
        <f t="shared" si="0"/>
        <v>64</v>
      </c>
      <c r="G40" s="114">
        <f t="shared" si="1"/>
        <v>2.5</v>
      </c>
      <c r="H40" s="108">
        <f>ROUND(E40/$E$50*100,1)</f>
        <v>80.400000000000006</v>
      </c>
    </row>
    <row r="41" spans="2:8" s="378" customFormat="1" ht="12" customHeight="1">
      <c r="B41" s="419"/>
      <c r="C41" s="420" t="s">
        <v>82</v>
      </c>
      <c r="D41" s="426"/>
      <c r="E41" s="89">
        <f>SUM(E42:E45)</f>
        <v>23882</v>
      </c>
      <c r="F41" s="109">
        <f t="shared" si="0"/>
        <v>1901</v>
      </c>
      <c r="G41" s="110">
        <f t="shared" si="1"/>
        <v>8.6</v>
      </c>
      <c r="H41" s="94">
        <f>ROUND(E41/$E$46*100,1)</f>
        <v>90.9</v>
      </c>
    </row>
    <row r="42" spans="2:8" s="380" customFormat="1" ht="12" customHeight="1">
      <c r="B42" s="422"/>
      <c r="C42" s="892" t="s">
        <v>87</v>
      </c>
      <c r="D42" s="893"/>
      <c r="E42" s="121">
        <v>6945</v>
      </c>
      <c r="F42" s="111">
        <f t="shared" si="0"/>
        <v>370</v>
      </c>
      <c r="G42" s="112">
        <f t="shared" si="1"/>
        <v>5.6</v>
      </c>
      <c r="H42" s="101">
        <f>ROUND(E42/$E$47*100,1)</f>
        <v>96.9</v>
      </c>
    </row>
    <row r="43" spans="2:8" s="380" customFormat="1" ht="12" customHeight="1">
      <c r="B43" s="422"/>
      <c r="C43" s="892" t="s">
        <v>673</v>
      </c>
      <c r="D43" s="893"/>
      <c r="E43" s="121">
        <v>8085</v>
      </c>
      <c r="F43" s="111">
        <f t="shared" si="0"/>
        <v>630</v>
      </c>
      <c r="G43" s="112">
        <f t="shared" si="1"/>
        <v>8.5</v>
      </c>
      <c r="H43" s="101">
        <f>ROUND(E43/$E$48*100,1)</f>
        <v>88.4</v>
      </c>
    </row>
    <row r="44" spans="2:8" s="380" customFormat="1" ht="12" customHeight="1">
      <c r="B44" s="422"/>
      <c r="C44" s="892" t="s">
        <v>674</v>
      </c>
      <c r="D44" s="893"/>
      <c r="E44" s="121">
        <v>5977</v>
      </c>
      <c r="F44" s="111">
        <f t="shared" si="0"/>
        <v>660</v>
      </c>
      <c r="G44" s="112">
        <f t="shared" si="1"/>
        <v>12.4</v>
      </c>
      <c r="H44" s="101">
        <f>ROUND(E44/$E$49*100,1)</f>
        <v>89.4</v>
      </c>
    </row>
    <row r="45" spans="2:8" s="380" customFormat="1" ht="12" customHeight="1">
      <c r="B45" s="423"/>
      <c r="C45" s="894" t="s">
        <v>675</v>
      </c>
      <c r="D45" s="895"/>
      <c r="E45" s="124">
        <v>2875</v>
      </c>
      <c r="F45" s="113">
        <f t="shared" si="0"/>
        <v>241</v>
      </c>
      <c r="G45" s="114">
        <f t="shared" si="1"/>
        <v>9.1</v>
      </c>
      <c r="H45" s="108">
        <f>ROUND(E45/$E$50*100,1)</f>
        <v>87.8</v>
      </c>
    </row>
    <row r="46" spans="2:8" s="120" customFormat="1" ht="12" customHeight="1">
      <c r="B46" s="419"/>
      <c r="C46" s="424" t="s">
        <v>83</v>
      </c>
      <c r="D46" s="425"/>
      <c r="E46" s="89">
        <f>SUM(E47:E50)</f>
        <v>26278</v>
      </c>
      <c r="F46" s="109">
        <f t="shared" si="0"/>
        <v>2396</v>
      </c>
      <c r="G46" s="110">
        <f t="shared" si="1"/>
        <v>10</v>
      </c>
      <c r="H46" s="94">
        <f>ROUND(E46/$E$46*100,1)</f>
        <v>100</v>
      </c>
    </row>
    <row r="47" spans="2:8" s="79" customFormat="1" ht="12" customHeight="1">
      <c r="B47" s="422"/>
      <c r="C47" s="892" t="s">
        <v>87</v>
      </c>
      <c r="D47" s="893"/>
      <c r="E47" s="121">
        <v>7166</v>
      </c>
      <c r="F47" s="111">
        <f t="shared" si="0"/>
        <v>221</v>
      </c>
      <c r="G47" s="112">
        <f t="shared" si="1"/>
        <v>3.2</v>
      </c>
      <c r="H47" s="101">
        <f>ROUND(E47/$E$47*100,1)</f>
        <v>100</v>
      </c>
    </row>
    <row r="48" spans="2:8" s="79" customFormat="1" ht="12" customHeight="1">
      <c r="B48" s="422"/>
      <c r="C48" s="892" t="s">
        <v>673</v>
      </c>
      <c r="D48" s="893"/>
      <c r="E48" s="121">
        <v>9148</v>
      </c>
      <c r="F48" s="111">
        <f t="shared" si="0"/>
        <v>1063</v>
      </c>
      <c r="G48" s="112">
        <f t="shared" si="1"/>
        <v>13.1</v>
      </c>
      <c r="H48" s="101">
        <f>ROUND(E48/$E$48*100,1)</f>
        <v>100</v>
      </c>
    </row>
    <row r="49" spans="2:8" s="79" customFormat="1" ht="12" customHeight="1">
      <c r="B49" s="422"/>
      <c r="C49" s="892" t="s">
        <v>674</v>
      </c>
      <c r="D49" s="893"/>
      <c r="E49" s="121">
        <v>6688</v>
      </c>
      <c r="F49" s="111">
        <f t="shared" si="0"/>
        <v>711</v>
      </c>
      <c r="G49" s="112">
        <f t="shared" si="1"/>
        <v>11.9</v>
      </c>
      <c r="H49" s="101">
        <f>ROUND(E49/$E$49*100,1)</f>
        <v>100</v>
      </c>
    </row>
    <row r="50" spans="2:8" s="79" customFormat="1" ht="12" customHeight="1">
      <c r="B50" s="423"/>
      <c r="C50" s="894" t="s">
        <v>675</v>
      </c>
      <c r="D50" s="895"/>
      <c r="E50" s="124">
        <v>3276</v>
      </c>
      <c r="F50" s="113">
        <f t="shared" si="0"/>
        <v>401</v>
      </c>
      <c r="G50" s="114">
        <f t="shared" si="1"/>
        <v>13.9</v>
      </c>
      <c r="H50" s="108">
        <f>ROUND(E50/$E$50*100,1)</f>
        <v>100</v>
      </c>
    </row>
    <row r="51" spans="2:8" s="120" customFormat="1" ht="12" customHeight="1">
      <c r="B51" s="419"/>
      <c r="C51" s="420" t="s">
        <v>84</v>
      </c>
      <c r="D51" s="426"/>
      <c r="E51" s="89">
        <f>SUM(E52:E55)</f>
        <v>28035</v>
      </c>
      <c r="F51" s="109">
        <f t="shared" si="0"/>
        <v>1757</v>
      </c>
      <c r="G51" s="110">
        <f t="shared" si="1"/>
        <v>6.7</v>
      </c>
      <c r="H51" s="94">
        <f>ROUND(E51/$E$46*100,1)</f>
        <v>106.7</v>
      </c>
    </row>
    <row r="52" spans="2:8" s="79" customFormat="1" ht="12" customHeight="1">
      <c r="B52" s="422"/>
      <c r="C52" s="892" t="s">
        <v>87</v>
      </c>
      <c r="D52" s="893"/>
      <c r="E52" s="129">
        <v>7252</v>
      </c>
      <c r="F52" s="111">
        <f t="shared" si="0"/>
        <v>86</v>
      </c>
      <c r="G52" s="112">
        <f t="shared" si="1"/>
        <v>1.2</v>
      </c>
      <c r="H52" s="101">
        <f>ROUND(E52/$E$47*100,1)</f>
        <v>101.2</v>
      </c>
    </row>
    <row r="53" spans="2:8" s="79" customFormat="1" ht="12" customHeight="1">
      <c r="B53" s="422"/>
      <c r="C53" s="892" t="s">
        <v>673</v>
      </c>
      <c r="D53" s="893"/>
      <c r="E53" s="129">
        <v>9855</v>
      </c>
      <c r="F53" s="111">
        <f t="shared" si="0"/>
        <v>707</v>
      </c>
      <c r="G53" s="112">
        <f t="shared" si="1"/>
        <v>7.7</v>
      </c>
      <c r="H53" s="101">
        <f>ROUND(E53/$E$48*100,1)</f>
        <v>107.7</v>
      </c>
    </row>
    <row r="54" spans="2:8" s="79" customFormat="1" ht="12" customHeight="1">
      <c r="B54" s="422"/>
      <c r="C54" s="892" t="s">
        <v>674</v>
      </c>
      <c r="D54" s="893"/>
      <c r="E54" s="129">
        <v>7451</v>
      </c>
      <c r="F54" s="111">
        <f t="shared" si="0"/>
        <v>763</v>
      </c>
      <c r="G54" s="112">
        <f t="shared" si="1"/>
        <v>11.4</v>
      </c>
      <c r="H54" s="101">
        <f>ROUND(E54/$E$49*100,1)</f>
        <v>111.4</v>
      </c>
    </row>
    <row r="55" spans="2:8" s="79" customFormat="1" ht="12" customHeight="1">
      <c r="B55" s="423"/>
      <c r="C55" s="894" t="s">
        <v>675</v>
      </c>
      <c r="D55" s="895"/>
      <c r="E55" s="132">
        <v>3477</v>
      </c>
      <c r="F55" s="113">
        <f t="shared" si="0"/>
        <v>201</v>
      </c>
      <c r="G55" s="114">
        <f t="shared" si="1"/>
        <v>6.1</v>
      </c>
      <c r="H55" s="108">
        <f>ROUND(E55/$E$50*100,1)</f>
        <v>106.1</v>
      </c>
    </row>
    <row r="56" spans="2:8" s="120" customFormat="1" ht="12" customHeight="1">
      <c r="B56" s="419"/>
      <c r="C56" s="420" t="s">
        <v>85</v>
      </c>
      <c r="D56" s="426"/>
      <c r="E56" s="89">
        <f>SUM(E57:E60)</f>
        <v>28744</v>
      </c>
      <c r="F56" s="109">
        <f t="shared" si="0"/>
        <v>709</v>
      </c>
      <c r="G56" s="110">
        <f t="shared" si="1"/>
        <v>2.5</v>
      </c>
      <c r="H56" s="94">
        <f>ROUND(E56/$E$46*100,1)</f>
        <v>109.4</v>
      </c>
    </row>
    <row r="57" spans="2:8" s="79" customFormat="1" ht="12" customHeight="1">
      <c r="B57" s="422"/>
      <c r="C57" s="892" t="s">
        <v>87</v>
      </c>
      <c r="D57" s="893"/>
      <c r="E57" s="129">
        <v>7222</v>
      </c>
      <c r="F57" s="111">
        <f t="shared" si="0"/>
        <v>-30</v>
      </c>
      <c r="G57" s="112">
        <f t="shared" si="1"/>
        <v>-0.4</v>
      </c>
      <c r="H57" s="101">
        <f>ROUND(E57/$E$47*100,1)</f>
        <v>100.8</v>
      </c>
    </row>
    <row r="58" spans="2:8" s="79" customFormat="1" ht="12" customHeight="1">
      <c r="B58" s="422"/>
      <c r="C58" s="892" t="s">
        <v>673</v>
      </c>
      <c r="D58" s="893"/>
      <c r="E58" s="129">
        <v>10173</v>
      </c>
      <c r="F58" s="111">
        <f t="shared" si="0"/>
        <v>318</v>
      </c>
      <c r="G58" s="112">
        <f t="shared" si="1"/>
        <v>3.2</v>
      </c>
      <c r="H58" s="101">
        <f>ROUND(E58/$E$48*100,1)</f>
        <v>111.2</v>
      </c>
    </row>
    <row r="59" spans="2:8" s="79" customFormat="1" ht="12" customHeight="1">
      <c r="B59" s="422"/>
      <c r="C59" s="892" t="s">
        <v>674</v>
      </c>
      <c r="D59" s="893"/>
      <c r="E59" s="129">
        <v>7776</v>
      </c>
      <c r="F59" s="111">
        <f t="shared" si="0"/>
        <v>325</v>
      </c>
      <c r="G59" s="112">
        <f t="shared" si="1"/>
        <v>4.4000000000000004</v>
      </c>
      <c r="H59" s="101">
        <f>ROUND(E59/$E$49*100,1)</f>
        <v>116.3</v>
      </c>
    </row>
    <row r="60" spans="2:8" s="79" customFormat="1" ht="12" customHeight="1">
      <c r="B60" s="423"/>
      <c r="C60" s="894" t="s">
        <v>675</v>
      </c>
      <c r="D60" s="895"/>
      <c r="E60" s="132">
        <v>3573</v>
      </c>
      <c r="F60" s="113">
        <f t="shared" si="0"/>
        <v>96</v>
      </c>
      <c r="G60" s="114">
        <f t="shared" si="1"/>
        <v>2.8</v>
      </c>
      <c r="H60" s="108">
        <f>ROUND(E60/$E$50*100,1)</f>
        <v>109.1</v>
      </c>
    </row>
    <row r="61" spans="2:8" s="79" customFormat="1" ht="12" customHeight="1">
      <c r="B61" s="419"/>
      <c r="C61" s="420" t="s">
        <v>86</v>
      </c>
      <c r="D61" s="426"/>
      <c r="E61" s="89">
        <f>SUM(E62:E65)</f>
        <v>29454</v>
      </c>
      <c r="F61" s="109">
        <f t="shared" si="0"/>
        <v>710</v>
      </c>
      <c r="G61" s="110">
        <f t="shared" si="1"/>
        <v>2.5</v>
      </c>
      <c r="H61" s="94">
        <f>ROUND(E61/$E$46*100,1)</f>
        <v>112.1</v>
      </c>
    </row>
    <row r="62" spans="2:8" s="79" customFormat="1" ht="12" customHeight="1">
      <c r="B62" s="422"/>
      <c r="C62" s="892" t="s">
        <v>87</v>
      </c>
      <c r="D62" s="893"/>
      <c r="E62" s="96">
        <v>7225</v>
      </c>
      <c r="F62" s="111">
        <f t="shared" si="0"/>
        <v>3</v>
      </c>
      <c r="G62" s="112">
        <f t="shared" si="1"/>
        <v>0</v>
      </c>
      <c r="H62" s="101">
        <f>ROUND(E62/$E$47*100,1)</f>
        <v>100.8</v>
      </c>
    </row>
    <row r="63" spans="2:8" s="79" customFormat="1" ht="12" customHeight="1">
      <c r="B63" s="422"/>
      <c r="C63" s="892" t="s">
        <v>673</v>
      </c>
      <c r="D63" s="893"/>
      <c r="E63" s="96">
        <v>10301</v>
      </c>
      <c r="F63" s="111">
        <f t="shared" si="0"/>
        <v>128</v>
      </c>
      <c r="G63" s="112">
        <f t="shared" si="1"/>
        <v>1.3</v>
      </c>
      <c r="H63" s="101">
        <f>ROUND(E63/$E$48*100,1)</f>
        <v>112.6</v>
      </c>
    </row>
    <row r="64" spans="2:8" s="79" customFormat="1" ht="12" customHeight="1">
      <c r="B64" s="422"/>
      <c r="C64" s="892" t="s">
        <v>674</v>
      </c>
      <c r="D64" s="893"/>
      <c r="E64" s="96">
        <v>8206</v>
      </c>
      <c r="F64" s="111">
        <f t="shared" si="0"/>
        <v>430</v>
      </c>
      <c r="G64" s="112">
        <f t="shared" si="1"/>
        <v>5.5</v>
      </c>
      <c r="H64" s="101">
        <f>ROUND(E64/$E$49*100,1)</f>
        <v>122.7</v>
      </c>
    </row>
    <row r="65" spans="2:8" s="79" customFormat="1" ht="12" customHeight="1">
      <c r="B65" s="423"/>
      <c r="C65" s="894" t="s">
        <v>675</v>
      </c>
      <c r="D65" s="895"/>
      <c r="E65" s="103">
        <v>3722</v>
      </c>
      <c r="F65" s="113">
        <f t="shared" si="0"/>
        <v>149</v>
      </c>
      <c r="G65" s="114">
        <f t="shared" si="1"/>
        <v>4.2</v>
      </c>
      <c r="H65" s="108">
        <f>ROUND(E65/$E$50*100,1)</f>
        <v>113.6</v>
      </c>
    </row>
    <row r="66" spans="2:8" s="79" customFormat="1" ht="12" customHeight="1">
      <c r="B66" s="419"/>
      <c r="C66" s="420" t="s">
        <v>88</v>
      </c>
      <c r="D66" s="426"/>
      <c r="E66" s="89">
        <v>31067</v>
      </c>
      <c r="F66" s="109">
        <f t="shared" si="0"/>
        <v>1613</v>
      </c>
      <c r="G66" s="110">
        <f t="shared" si="1"/>
        <v>5.5</v>
      </c>
      <c r="H66" s="94">
        <f>ROUND(E66/$E$46*100,1)</f>
        <v>118.2</v>
      </c>
    </row>
    <row r="67" spans="2:8" s="79" customFormat="1" ht="12" customHeight="1">
      <c r="B67" s="422"/>
      <c r="C67" s="892" t="s">
        <v>87</v>
      </c>
      <c r="D67" s="893"/>
      <c r="E67" s="96">
        <v>7420</v>
      </c>
      <c r="F67" s="111">
        <f t="shared" si="0"/>
        <v>195</v>
      </c>
      <c r="G67" s="112">
        <f t="shared" si="1"/>
        <v>2.7</v>
      </c>
      <c r="H67" s="101">
        <f>ROUND(E67/$E$47*100,1)</f>
        <v>103.5</v>
      </c>
    </row>
    <row r="68" spans="2:8" s="79" customFormat="1" ht="12" customHeight="1">
      <c r="B68" s="422"/>
      <c r="C68" s="892" t="s">
        <v>673</v>
      </c>
      <c r="D68" s="893"/>
      <c r="E68" s="96">
        <v>10718</v>
      </c>
      <c r="F68" s="111">
        <f t="shared" si="0"/>
        <v>417</v>
      </c>
      <c r="G68" s="112">
        <f t="shared" si="1"/>
        <v>4</v>
      </c>
      <c r="H68" s="101">
        <f>ROUND(E68/$E$48*100,1)</f>
        <v>117.2</v>
      </c>
    </row>
    <row r="69" spans="2:8" s="79" customFormat="1" ht="12" customHeight="1">
      <c r="B69" s="422"/>
      <c r="C69" s="892" t="s">
        <v>674</v>
      </c>
      <c r="D69" s="893"/>
      <c r="E69" s="96">
        <v>9094</v>
      </c>
      <c r="F69" s="111">
        <f t="shared" si="0"/>
        <v>888</v>
      </c>
      <c r="G69" s="112">
        <f t="shared" si="1"/>
        <v>10.8</v>
      </c>
      <c r="H69" s="101">
        <f>ROUND(E69/$E$49*100,1)</f>
        <v>136</v>
      </c>
    </row>
    <row r="70" spans="2:8" s="79" customFormat="1" ht="12" customHeight="1">
      <c r="B70" s="423"/>
      <c r="C70" s="894" t="s">
        <v>675</v>
      </c>
      <c r="D70" s="895"/>
      <c r="E70" s="103">
        <v>3835</v>
      </c>
      <c r="F70" s="113">
        <f t="shared" si="0"/>
        <v>113</v>
      </c>
      <c r="G70" s="114">
        <f t="shared" si="1"/>
        <v>3</v>
      </c>
      <c r="H70" s="108">
        <f>ROUND(E70/$E$50*100,1)</f>
        <v>117.1</v>
      </c>
    </row>
    <row r="71" spans="2:8" s="79" customFormat="1" ht="15.75" customHeight="1">
      <c r="B71" s="139" t="s">
        <v>89</v>
      </c>
      <c r="D71" s="139"/>
      <c r="F71" s="78"/>
      <c r="H71" s="140"/>
    </row>
    <row r="72" spans="2:8" s="79" customFormat="1" ht="15.75" customHeight="1">
      <c r="B72" s="139" t="s">
        <v>677</v>
      </c>
      <c r="F72" s="78"/>
    </row>
    <row r="76" spans="2:8">
      <c r="C76" s="411"/>
      <c r="D76" s="411"/>
      <c r="E76" s="411"/>
      <c r="F76" s="429"/>
      <c r="G76" s="380"/>
      <c r="H76" s="380"/>
    </row>
    <row r="77" spans="2:8">
      <c r="C77" s="411"/>
      <c r="D77" s="411"/>
      <c r="E77" s="411"/>
      <c r="F77" s="429"/>
      <c r="G77" s="380"/>
      <c r="H77" s="380"/>
    </row>
    <row r="78" spans="2:8">
      <c r="C78" s="411"/>
      <c r="D78" s="411"/>
      <c r="E78" s="411"/>
      <c r="F78" s="429"/>
      <c r="G78" s="380"/>
      <c r="H78" s="380"/>
    </row>
    <row r="79" spans="2:8">
      <c r="C79" s="411"/>
      <c r="D79" s="411"/>
      <c r="E79" s="411"/>
      <c r="F79" s="429"/>
      <c r="G79" s="380"/>
      <c r="H79" s="380"/>
    </row>
    <row r="80" spans="2:8">
      <c r="C80" s="411"/>
      <c r="D80" s="411"/>
      <c r="E80" s="411"/>
      <c r="F80" s="429"/>
      <c r="G80" s="380"/>
      <c r="H80" s="380"/>
    </row>
    <row r="81" spans="3:8">
      <c r="C81" s="411"/>
      <c r="D81" s="411"/>
      <c r="E81" s="411"/>
      <c r="F81" s="429"/>
      <c r="G81" s="380"/>
      <c r="H81" s="380"/>
    </row>
    <row r="82" spans="3:8">
      <c r="C82" s="411"/>
      <c r="D82" s="411"/>
      <c r="E82" s="411"/>
      <c r="F82" s="429"/>
      <c r="G82" s="380"/>
      <c r="H82" s="380"/>
    </row>
    <row r="83" spans="3:8">
      <c r="C83" s="416"/>
      <c r="D83" s="416"/>
      <c r="E83" s="416"/>
      <c r="F83" s="430"/>
      <c r="G83" s="431"/>
      <c r="H83" s="431"/>
    </row>
    <row r="84" spans="3:8">
      <c r="C84" s="416"/>
      <c r="D84" s="416"/>
      <c r="E84" s="416"/>
      <c r="F84" s="430"/>
      <c r="G84" s="431"/>
      <c r="H84" s="431"/>
    </row>
    <row r="85" spans="3:8">
      <c r="C85" s="411"/>
      <c r="D85" s="411"/>
      <c r="E85" s="411"/>
      <c r="F85" s="429"/>
      <c r="G85" s="380"/>
      <c r="H85" s="380"/>
    </row>
    <row r="86" spans="3:8">
      <c r="C86" s="411"/>
      <c r="D86" s="411"/>
      <c r="E86" s="411"/>
      <c r="F86" s="429"/>
      <c r="G86" s="380"/>
      <c r="H86" s="380"/>
    </row>
    <row r="87" spans="3:8">
      <c r="C87" s="411"/>
      <c r="D87" s="411"/>
      <c r="E87" s="411"/>
      <c r="F87" s="429"/>
      <c r="G87" s="380"/>
      <c r="H87" s="380"/>
    </row>
    <row r="88" spans="3:8">
      <c r="C88" s="411"/>
      <c r="D88" s="411"/>
      <c r="E88" s="411"/>
      <c r="F88" s="429"/>
      <c r="G88" s="380"/>
      <c r="H88" s="380"/>
    </row>
    <row r="89" spans="3:8">
      <c r="C89" s="411"/>
      <c r="D89" s="411"/>
      <c r="E89" s="411"/>
      <c r="F89" s="429"/>
      <c r="G89" s="380"/>
      <c r="H89" s="380"/>
    </row>
    <row r="90" spans="3:8">
      <c r="C90" s="411"/>
      <c r="D90" s="411"/>
      <c r="E90" s="411"/>
      <c r="F90" s="429"/>
      <c r="G90" s="380"/>
      <c r="H90" s="380"/>
    </row>
    <row r="91" spans="3:8">
      <c r="C91" s="411"/>
      <c r="D91" s="411"/>
      <c r="E91" s="411"/>
      <c r="F91" s="429"/>
      <c r="G91" s="380"/>
      <c r="H91" s="380"/>
    </row>
    <row r="92" spans="3:8">
      <c r="C92" s="411"/>
      <c r="D92" s="411"/>
      <c r="E92" s="411"/>
      <c r="F92" s="429"/>
      <c r="G92" s="380"/>
      <c r="H92" s="380"/>
    </row>
    <row r="93" spans="3:8">
      <c r="C93" s="411"/>
      <c r="D93" s="411"/>
      <c r="E93" s="411"/>
      <c r="F93" s="429"/>
      <c r="G93" s="380"/>
      <c r="H93" s="380"/>
    </row>
    <row r="94" spans="3:8">
      <c r="C94" s="411"/>
      <c r="D94" s="411"/>
      <c r="E94" s="411"/>
      <c r="F94" s="429"/>
      <c r="G94" s="380"/>
      <c r="H94" s="380"/>
    </row>
    <row r="95" spans="3:8">
      <c r="C95" s="411"/>
      <c r="D95" s="411"/>
      <c r="E95" s="411"/>
      <c r="F95" s="429"/>
      <c r="G95" s="380"/>
      <c r="H95" s="380"/>
    </row>
    <row r="96" spans="3:8">
      <c r="C96" s="411"/>
      <c r="D96" s="411"/>
      <c r="E96" s="411"/>
      <c r="F96" s="429"/>
      <c r="G96" s="380"/>
      <c r="H96" s="380"/>
    </row>
    <row r="97" spans="3:8">
      <c r="C97" s="411"/>
      <c r="D97" s="411"/>
      <c r="E97" s="411"/>
      <c r="F97" s="429"/>
      <c r="G97" s="380"/>
      <c r="H97" s="380"/>
    </row>
    <row r="98" spans="3:8">
      <c r="C98" s="411"/>
      <c r="D98" s="411"/>
      <c r="E98" s="411"/>
      <c r="F98" s="429"/>
      <c r="G98" s="380"/>
      <c r="H98" s="380"/>
    </row>
    <row r="99" spans="3:8">
      <c r="C99" s="411"/>
      <c r="D99" s="411"/>
      <c r="E99" s="411"/>
      <c r="F99" s="429"/>
      <c r="G99" s="380"/>
      <c r="H99" s="380"/>
    </row>
    <row r="100" spans="3:8">
      <c r="C100" s="411"/>
      <c r="D100" s="411"/>
      <c r="E100" s="411"/>
      <c r="F100" s="429"/>
      <c r="G100" s="380"/>
      <c r="H100" s="380"/>
    </row>
    <row r="101" spans="3:8">
      <c r="C101" s="411"/>
      <c r="D101" s="411"/>
      <c r="E101" s="411"/>
      <c r="F101" s="429"/>
      <c r="G101" s="380"/>
      <c r="H101" s="380"/>
    </row>
    <row r="102" spans="3:8">
      <c r="C102" s="411"/>
      <c r="D102" s="411"/>
      <c r="E102" s="411"/>
      <c r="F102" s="429"/>
      <c r="G102" s="380"/>
      <c r="H102" s="380"/>
    </row>
    <row r="103" spans="3:8">
      <c r="C103" s="411"/>
      <c r="D103" s="411"/>
      <c r="E103" s="411"/>
      <c r="F103" s="429"/>
      <c r="G103" s="380"/>
      <c r="H103" s="380"/>
    </row>
    <row r="104" spans="3:8">
      <c r="C104" s="411"/>
      <c r="D104" s="411"/>
      <c r="E104" s="411"/>
      <c r="F104" s="429"/>
      <c r="G104" s="380"/>
      <c r="H104" s="380"/>
    </row>
    <row r="105" spans="3:8">
      <c r="C105" s="411"/>
      <c r="D105" s="411"/>
      <c r="E105" s="411"/>
      <c r="F105" s="429"/>
      <c r="G105" s="380"/>
      <c r="H105" s="380"/>
    </row>
    <row r="106" spans="3:8">
      <c r="C106" s="411"/>
      <c r="D106" s="411"/>
      <c r="E106" s="411"/>
      <c r="F106" s="429"/>
      <c r="G106" s="380"/>
      <c r="H106" s="380"/>
    </row>
    <row r="107" spans="3:8">
      <c r="C107" s="411"/>
      <c r="D107" s="411"/>
      <c r="E107" s="411"/>
      <c r="F107" s="429"/>
      <c r="G107" s="380"/>
      <c r="H107" s="380"/>
    </row>
    <row r="108" spans="3:8">
      <c r="C108" s="411"/>
      <c r="D108" s="411"/>
      <c r="E108" s="411"/>
      <c r="F108" s="429"/>
      <c r="G108" s="380"/>
      <c r="H108" s="380"/>
    </row>
    <row r="109" spans="3:8">
      <c r="C109" s="411"/>
      <c r="D109" s="411"/>
      <c r="E109" s="411"/>
      <c r="F109" s="429"/>
      <c r="G109" s="380"/>
      <c r="H109" s="380"/>
    </row>
    <row r="110" spans="3:8">
      <c r="C110" s="411"/>
      <c r="D110" s="411"/>
      <c r="E110" s="411"/>
      <c r="F110" s="429"/>
      <c r="G110" s="380"/>
      <c r="H110" s="380"/>
    </row>
    <row r="111" spans="3:8">
      <c r="C111" s="411"/>
      <c r="D111" s="411"/>
      <c r="E111" s="411"/>
      <c r="F111" s="429"/>
      <c r="G111" s="380"/>
      <c r="H111" s="380"/>
    </row>
    <row r="112" spans="3:8">
      <c r="C112" s="411"/>
      <c r="D112" s="411"/>
      <c r="E112" s="411"/>
      <c r="F112" s="429"/>
      <c r="G112" s="380"/>
      <c r="H112" s="380"/>
    </row>
    <row r="113" spans="3:10">
      <c r="C113" s="411"/>
      <c r="D113" s="411"/>
      <c r="E113" s="411"/>
      <c r="F113" s="429"/>
      <c r="G113" s="380"/>
      <c r="H113" s="380"/>
    </row>
    <row r="114" spans="3:10">
      <c r="C114" s="411"/>
      <c r="D114" s="411"/>
      <c r="E114" s="411"/>
      <c r="F114" s="429"/>
      <c r="G114" s="380"/>
      <c r="H114" s="380"/>
    </row>
    <row r="115" spans="3:10">
      <c r="C115" s="411"/>
      <c r="D115" s="411"/>
      <c r="E115" s="411"/>
      <c r="F115" s="429"/>
      <c r="G115" s="380"/>
      <c r="H115" s="380"/>
    </row>
    <row r="116" spans="3:10">
      <c r="C116" s="411"/>
      <c r="D116" s="411"/>
      <c r="E116" s="411"/>
      <c r="F116" s="429"/>
      <c r="G116" s="380"/>
      <c r="H116" s="380"/>
    </row>
    <row r="117" spans="3:10">
      <c r="C117" s="411"/>
      <c r="D117" s="411"/>
      <c r="E117" s="411"/>
      <c r="F117" s="429"/>
      <c r="G117" s="380"/>
      <c r="H117" s="380"/>
    </row>
    <row r="118" spans="3:10">
      <c r="C118" s="411"/>
      <c r="D118" s="411"/>
      <c r="E118" s="411"/>
      <c r="F118" s="429"/>
      <c r="G118" s="380"/>
      <c r="H118" s="380"/>
    </row>
    <row r="119" spans="3:10">
      <c r="C119" s="411"/>
      <c r="D119" s="411"/>
      <c r="E119" s="411"/>
      <c r="F119" s="429"/>
      <c r="G119" s="380"/>
      <c r="H119" s="380"/>
    </row>
    <row r="120" spans="3:10">
      <c r="C120" s="411"/>
      <c r="D120" s="411"/>
      <c r="E120" s="411"/>
      <c r="F120" s="429"/>
      <c r="G120" s="380"/>
      <c r="H120" s="380"/>
    </row>
    <row r="121" spans="3:10">
      <c r="C121" s="411"/>
      <c r="D121" s="411"/>
      <c r="E121" s="411"/>
      <c r="F121" s="429"/>
      <c r="G121" s="380"/>
      <c r="H121" s="380"/>
    </row>
    <row r="122" spans="3:10">
      <c r="C122" s="411"/>
      <c r="D122" s="411"/>
      <c r="E122" s="411"/>
      <c r="F122" s="429"/>
      <c r="G122" s="380"/>
      <c r="H122" s="380"/>
    </row>
    <row r="123" spans="3:10">
      <c r="C123" s="411"/>
      <c r="D123" s="411"/>
      <c r="E123" s="411"/>
      <c r="F123" s="429"/>
      <c r="G123" s="380"/>
      <c r="H123" s="380"/>
      <c r="I123" s="411"/>
      <c r="J123" s="411"/>
    </row>
    <row r="124" spans="3:10">
      <c r="C124" s="411"/>
      <c r="D124" s="411"/>
      <c r="E124" s="411"/>
      <c r="F124" s="429"/>
      <c r="G124" s="380"/>
      <c r="H124" s="380"/>
      <c r="I124" s="411"/>
      <c r="J124" s="411"/>
    </row>
    <row r="125" spans="3:10">
      <c r="C125" s="411"/>
      <c r="D125" s="411"/>
      <c r="E125" s="411"/>
      <c r="F125" s="429"/>
      <c r="G125" s="380"/>
      <c r="H125" s="380"/>
      <c r="I125" s="411"/>
      <c r="J125" s="411"/>
    </row>
    <row r="126" spans="3:10">
      <c r="C126" s="411"/>
      <c r="D126" s="411"/>
      <c r="E126" s="411"/>
      <c r="F126" s="429"/>
      <c r="G126" s="380"/>
      <c r="H126" s="380"/>
      <c r="I126" s="411"/>
      <c r="J126" s="411"/>
    </row>
    <row r="127" spans="3:10">
      <c r="C127" s="411"/>
      <c r="D127" s="411"/>
      <c r="E127" s="411"/>
      <c r="F127" s="429"/>
      <c r="G127" s="380"/>
      <c r="H127" s="380"/>
      <c r="I127" s="411"/>
      <c r="J127" s="411"/>
    </row>
    <row r="128" spans="3:10">
      <c r="C128" s="411"/>
      <c r="D128" s="411"/>
      <c r="E128" s="411"/>
      <c r="F128" s="429"/>
      <c r="G128" s="380"/>
      <c r="H128" s="380"/>
      <c r="I128" s="411"/>
      <c r="J128" s="411"/>
    </row>
    <row r="129" spans="3:10">
      <c r="C129" s="411"/>
      <c r="D129" s="411"/>
      <c r="E129" s="411"/>
      <c r="F129" s="429"/>
      <c r="G129" s="380"/>
      <c r="H129" s="380"/>
      <c r="I129" s="411"/>
      <c r="J129" s="411"/>
    </row>
    <row r="130" spans="3:10">
      <c r="C130" s="411"/>
      <c r="D130" s="411"/>
      <c r="E130" s="411"/>
      <c r="F130" s="429"/>
      <c r="G130" s="380"/>
      <c r="H130" s="380"/>
      <c r="I130" s="411"/>
      <c r="J130" s="411"/>
    </row>
    <row r="131" spans="3:10">
      <c r="C131" s="414"/>
      <c r="D131" s="414"/>
      <c r="E131" s="414"/>
      <c r="F131" s="432"/>
      <c r="G131" s="433"/>
      <c r="H131" s="433"/>
      <c r="I131" s="411"/>
      <c r="J131" s="411"/>
    </row>
    <row r="132" spans="3:10">
      <c r="C132" s="411"/>
      <c r="D132" s="411"/>
      <c r="E132" s="411"/>
      <c r="F132" s="429"/>
      <c r="G132" s="380"/>
      <c r="H132" s="380"/>
      <c r="I132" s="411"/>
      <c r="J132" s="411"/>
    </row>
    <row r="133" spans="3:10">
      <c r="C133" s="411"/>
      <c r="D133" s="411"/>
      <c r="E133" s="411"/>
      <c r="F133" s="429"/>
      <c r="G133" s="380"/>
      <c r="H133" s="380"/>
      <c r="I133" s="411"/>
      <c r="J133" s="411"/>
    </row>
    <row r="134" spans="3:10">
      <c r="C134" s="890"/>
      <c r="D134" s="890"/>
      <c r="E134" s="890"/>
      <c r="F134" s="890"/>
      <c r="G134" s="890"/>
      <c r="H134" s="890"/>
      <c r="I134" s="416"/>
      <c r="J134" s="411"/>
    </row>
    <row r="135" spans="3:10">
      <c r="C135" s="891"/>
      <c r="D135" s="434"/>
      <c r="E135" s="434"/>
      <c r="F135" s="432"/>
      <c r="G135" s="433"/>
      <c r="H135" s="433"/>
      <c r="I135" s="889"/>
      <c r="J135" s="418"/>
    </row>
    <row r="136" spans="3:10">
      <c r="C136" s="891"/>
      <c r="D136" s="434"/>
      <c r="E136" s="434"/>
      <c r="F136" s="432"/>
      <c r="G136" s="433"/>
      <c r="H136" s="433"/>
      <c r="I136" s="889"/>
      <c r="J136" s="411"/>
    </row>
    <row r="137" spans="3:10">
      <c r="C137" s="891"/>
      <c r="D137" s="434"/>
      <c r="E137" s="434"/>
      <c r="F137" s="432"/>
      <c r="G137" s="433"/>
      <c r="H137" s="433"/>
      <c r="I137" s="889"/>
      <c r="J137" s="411"/>
    </row>
    <row r="138" spans="3:10">
      <c r="C138" s="887"/>
      <c r="D138" s="414"/>
      <c r="E138" s="414"/>
      <c r="F138" s="432"/>
      <c r="G138" s="433"/>
      <c r="H138" s="433"/>
      <c r="I138" s="889"/>
      <c r="J138" s="411"/>
    </row>
    <row r="139" spans="3:10">
      <c r="C139" s="887"/>
      <c r="D139" s="414"/>
      <c r="E139" s="414"/>
      <c r="F139" s="432"/>
      <c r="G139" s="433"/>
      <c r="H139" s="433"/>
      <c r="I139" s="889"/>
      <c r="J139" s="411"/>
    </row>
    <row r="140" spans="3:10">
      <c r="C140" s="887"/>
      <c r="D140" s="414"/>
      <c r="E140" s="414"/>
      <c r="F140" s="432"/>
      <c r="G140" s="433"/>
      <c r="H140" s="433"/>
      <c r="I140" s="889"/>
      <c r="J140" s="411"/>
    </row>
    <row r="141" spans="3:10">
      <c r="C141" s="887"/>
      <c r="D141" s="414"/>
      <c r="E141" s="414"/>
      <c r="F141" s="432"/>
      <c r="G141" s="433"/>
      <c r="H141" s="433"/>
      <c r="I141" s="889"/>
      <c r="J141" s="411"/>
    </row>
    <row r="142" spans="3:10">
      <c r="C142" s="887"/>
      <c r="D142" s="414"/>
      <c r="E142" s="414"/>
      <c r="F142" s="432"/>
      <c r="G142" s="433"/>
      <c r="H142" s="433"/>
      <c r="I142" s="889"/>
      <c r="J142" s="411"/>
    </row>
    <row r="143" spans="3:10">
      <c r="C143" s="887"/>
      <c r="D143" s="414"/>
      <c r="E143" s="414"/>
      <c r="F143" s="432"/>
      <c r="G143" s="433"/>
      <c r="H143" s="433"/>
      <c r="I143" s="889"/>
      <c r="J143" s="411"/>
    </row>
    <row r="144" spans="3:10">
      <c r="C144" s="891"/>
      <c r="D144" s="434"/>
      <c r="E144" s="434"/>
      <c r="F144" s="432"/>
      <c r="G144" s="433"/>
      <c r="H144" s="433"/>
      <c r="I144" s="889"/>
      <c r="J144" s="418"/>
    </row>
    <row r="145" spans="3:10">
      <c r="C145" s="891"/>
      <c r="D145" s="434"/>
      <c r="E145" s="434"/>
      <c r="F145" s="432"/>
      <c r="G145" s="433"/>
      <c r="H145" s="433"/>
      <c r="I145" s="889"/>
      <c r="J145" s="411"/>
    </row>
    <row r="146" spans="3:10">
      <c r="C146" s="891"/>
      <c r="D146" s="434"/>
      <c r="E146" s="434"/>
      <c r="F146" s="432"/>
      <c r="G146" s="433"/>
      <c r="H146" s="433"/>
      <c r="I146" s="889"/>
      <c r="J146" s="411"/>
    </row>
    <row r="147" spans="3:10">
      <c r="C147" s="887"/>
      <c r="D147" s="414"/>
      <c r="E147" s="414"/>
      <c r="F147" s="432"/>
      <c r="G147" s="433"/>
      <c r="H147" s="433"/>
      <c r="I147" s="889"/>
      <c r="J147" s="411"/>
    </row>
    <row r="148" spans="3:10">
      <c r="C148" s="887"/>
      <c r="D148" s="414"/>
      <c r="E148" s="414"/>
      <c r="F148" s="432"/>
      <c r="G148" s="433"/>
      <c r="H148" s="433"/>
      <c r="I148" s="889"/>
      <c r="J148" s="411"/>
    </row>
    <row r="149" spans="3:10">
      <c r="C149" s="887"/>
      <c r="D149" s="414"/>
      <c r="E149" s="414"/>
      <c r="F149" s="432"/>
      <c r="G149" s="433"/>
      <c r="H149" s="433"/>
      <c r="I149" s="889"/>
      <c r="J149" s="411"/>
    </row>
    <row r="150" spans="3:10">
      <c r="C150" s="887"/>
      <c r="D150" s="414"/>
      <c r="E150" s="414"/>
      <c r="F150" s="432"/>
      <c r="G150" s="433"/>
      <c r="H150" s="433"/>
      <c r="I150" s="889"/>
      <c r="J150" s="411"/>
    </row>
    <row r="151" spans="3:10">
      <c r="C151" s="887"/>
      <c r="D151" s="414"/>
      <c r="E151" s="414"/>
      <c r="F151" s="432"/>
      <c r="G151" s="433"/>
      <c r="H151" s="433"/>
      <c r="I151" s="889"/>
      <c r="J151" s="411"/>
    </row>
    <row r="152" spans="3:10">
      <c r="C152" s="887"/>
      <c r="D152" s="414"/>
      <c r="E152" s="414"/>
      <c r="F152" s="432"/>
      <c r="G152" s="433"/>
      <c r="H152" s="433"/>
      <c r="I152" s="889"/>
      <c r="J152" s="411"/>
    </row>
    <row r="153" spans="3:10">
      <c r="C153" s="891"/>
      <c r="D153" s="434"/>
      <c r="E153" s="434"/>
      <c r="F153" s="432"/>
      <c r="G153" s="433"/>
      <c r="H153" s="433"/>
      <c r="I153" s="889"/>
      <c r="J153" s="418"/>
    </row>
    <row r="154" spans="3:10">
      <c r="C154" s="891"/>
      <c r="D154" s="434"/>
      <c r="E154" s="434"/>
      <c r="F154" s="432"/>
      <c r="G154" s="433"/>
      <c r="H154" s="433"/>
      <c r="I154" s="889"/>
      <c r="J154" s="411"/>
    </row>
    <row r="155" spans="3:10">
      <c r="C155" s="891"/>
      <c r="D155" s="434"/>
      <c r="E155" s="434"/>
      <c r="F155" s="432"/>
      <c r="G155" s="433"/>
      <c r="H155" s="433"/>
      <c r="I155" s="889"/>
      <c r="J155" s="411"/>
    </row>
    <row r="156" spans="3:10">
      <c r="C156" s="887"/>
      <c r="D156" s="414"/>
      <c r="E156" s="414"/>
      <c r="F156" s="432"/>
      <c r="G156" s="433"/>
      <c r="H156" s="433"/>
      <c r="I156" s="889"/>
      <c r="J156" s="411"/>
    </row>
    <row r="157" spans="3:10">
      <c r="C157" s="887"/>
      <c r="D157" s="414"/>
      <c r="E157" s="414"/>
      <c r="F157" s="432"/>
      <c r="G157" s="433"/>
      <c r="H157" s="433"/>
      <c r="I157" s="889"/>
      <c r="J157" s="411"/>
    </row>
    <row r="158" spans="3:10">
      <c r="C158" s="887"/>
      <c r="D158" s="414"/>
      <c r="E158" s="414"/>
      <c r="F158" s="432"/>
      <c r="G158" s="433"/>
      <c r="H158" s="433"/>
      <c r="I158" s="889"/>
      <c r="J158" s="411"/>
    </row>
    <row r="159" spans="3:10">
      <c r="C159" s="887"/>
      <c r="D159" s="414"/>
      <c r="E159" s="414"/>
      <c r="F159" s="432"/>
      <c r="G159" s="433"/>
      <c r="H159" s="433"/>
      <c r="I159" s="889"/>
      <c r="J159" s="411"/>
    </row>
    <row r="160" spans="3:10">
      <c r="C160" s="887"/>
      <c r="D160" s="414"/>
      <c r="E160" s="414"/>
      <c r="F160" s="432"/>
      <c r="G160" s="433"/>
      <c r="H160" s="433"/>
      <c r="I160" s="889"/>
      <c r="J160" s="411"/>
    </row>
    <row r="161" spans="3:10">
      <c r="C161" s="887"/>
      <c r="D161" s="414"/>
      <c r="E161" s="414"/>
      <c r="F161" s="432"/>
      <c r="G161" s="433"/>
      <c r="H161" s="433"/>
      <c r="I161" s="889"/>
      <c r="J161" s="411"/>
    </row>
    <row r="162" spans="3:10">
      <c r="C162" s="891"/>
      <c r="D162" s="434"/>
      <c r="E162" s="434"/>
      <c r="F162" s="432"/>
      <c r="G162" s="433"/>
      <c r="H162" s="433"/>
      <c r="I162" s="889"/>
      <c r="J162" s="418"/>
    </row>
    <row r="163" spans="3:10">
      <c r="C163" s="891"/>
      <c r="D163" s="434"/>
      <c r="E163" s="434"/>
      <c r="F163" s="432"/>
      <c r="G163" s="433"/>
      <c r="H163" s="433"/>
      <c r="I163" s="889"/>
      <c r="J163" s="411"/>
    </row>
    <row r="164" spans="3:10">
      <c r="C164" s="891"/>
      <c r="D164" s="434"/>
      <c r="E164" s="434"/>
      <c r="F164" s="432"/>
      <c r="G164" s="433"/>
      <c r="H164" s="433"/>
      <c r="I164" s="889"/>
      <c r="J164" s="411"/>
    </row>
    <row r="165" spans="3:10">
      <c r="C165" s="887"/>
      <c r="D165" s="414"/>
      <c r="E165" s="414"/>
      <c r="F165" s="432"/>
      <c r="G165" s="433"/>
      <c r="H165" s="433"/>
      <c r="I165" s="889"/>
      <c r="J165" s="411"/>
    </row>
    <row r="166" spans="3:10">
      <c r="C166" s="887"/>
      <c r="D166" s="414"/>
      <c r="E166" s="414"/>
      <c r="F166" s="432"/>
      <c r="G166" s="433"/>
      <c r="H166" s="433"/>
      <c r="I166" s="889"/>
      <c r="J166" s="411"/>
    </row>
    <row r="167" spans="3:10">
      <c r="C167" s="887"/>
      <c r="D167" s="414"/>
      <c r="E167" s="414"/>
      <c r="F167" s="432"/>
      <c r="G167" s="433"/>
      <c r="H167" s="433"/>
      <c r="I167" s="889"/>
      <c r="J167" s="411"/>
    </row>
    <row r="168" spans="3:10">
      <c r="C168" s="887"/>
      <c r="D168" s="414"/>
      <c r="E168" s="414"/>
      <c r="F168" s="432"/>
      <c r="G168" s="433"/>
      <c r="H168" s="433"/>
      <c r="I168" s="889"/>
      <c r="J168" s="411"/>
    </row>
    <row r="169" spans="3:10">
      <c r="C169" s="887"/>
      <c r="D169" s="414"/>
      <c r="E169" s="414"/>
      <c r="F169" s="432"/>
      <c r="G169" s="433"/>
      <c r="H169" s="433"/>
      <c r="I169" s="889"/>
      <c r="J169" s="411"/>
    </row>
    <row r="170" spans="3:10">
      <c r="C170" s="887"/>
      <c r="D170" s="414"/>
      <c r="E170" s="414"/>
      <c r="F170" s="432"/>
      <c r="G170" s="433"/>
      <c r="H170" s="433"/>
      <c r="I170" s="889"/>
      <c r="J170" s="411"/>
    </row>
    <row r="171" spans="3:10">
      <c r="C171" s="888"/>
      <c r="D171" s="411"/>
      <c r="E171" s="411"/>
      <c r="F171" s="429"/>
      <c r="G171" s="380"/>
      <c r="H171" s="380"/>
      <c r="I171" s="889"/>
      <c r="J171" s="411"/>
    </row>
    <row r="172" spans="3:10">
      <c r="C172" s="888"/>
      <c r="D172" s="411"/>
      <c r="E172" s="411"/>
      <c r="F172" s="429"/>
      <c r="G172" s="380"/>
      <c r="H172" s="380"/>
      <c r="I172" s="889"/>
      <c r="J172" s="411"/>
    </row>
    <row r="173" spans="3:10">
      <c r="C173" s="888"/>
      <c r="D173" s="411"/>
      <c r="E173" s="411"/>
      <c r="F173" s="429"/>
      <c r="G173" s="380"/>
      <c r="H173" s="380"/>
      <c r="I173" s="889"/>
      <c r="J173" s="411"/>
    </row>
    <row r="174" spans="3:10">
      <c r="C174" s="891"/>
      <c r="D174" s="434"/>
      <c r="E174" s="434"/>
      <c r="F174" s="432"/>
      <c r="G174" s="433"/>
      <c r="H174" s="433"/>
      <c r="I174" s="889"/>
      <c r="J174" s="418"/>
    </row>
    <row r="175" spans="3:10">
      <c r="C175" s="891"/>
      <c r="D175" s="434"/>
      <c r="E175" s="434"/>
      <c r="F175" s="432"/>
      <c r="G175" s="433"/>
      <c r="H175" s="433"/>
      <c r="I175" s="889"/>
      <c r="J175" s="411"/>
    </row>
    <row r="176" spans="3:10">
      <c r="C176" s="891"/>
      <c r="D176" s="434"/>
      <c r="E176" s="434"/>
      <c r="F176" s="432"/>
      <c r="G176" s="433"/>
      <c r="H176" s="433"/>
      <c r="I176" s="889"/>
      <c r="J176" s="411"/>
    </row>
    <row r="177" spans="3:10">
      <c r="C177" s="887"/>
      <c r="D177" s="414"/>
      <c r="E177" s="414"/>
      <c r="F177" s="432"/>
      <c r="G177" s="433"/>
      <c r="H177" s="433"/>
      <c r="I177" s="889"/>
      <c r="J177" s="411"/>
    </row>
    <row r="178" spans="3:10">
      <c r="C178" s="887"/>
      <c r="D178" s="414"/>
      <c r="E178" s="414"/>
      <c r="F178" s="432"/>
      <c r="G178" s="433"/>
      <c r="H178" s="433"/>
      <c r="I178" s="889"/>
      <c r="J178" s="411"/>
    </row>
    <row r="179" spans="3:10">
      <c r="C179" s="887"/>
      <c r="D179" s="414"/>
      <c r="E179" s="414"/>
      <c r="F179" s="432"/>
      <c r="G179" s="433"/>
      <c r="H179" s="433"/>
      <c r="I179" s="889"/>
      <c r="J179" s="411"/>
    </row>
    <row r="180" spans="3:10">
      <c r="C180" s="887"/>
      <c r="D180" s="414"/>
      <c r="E180" s="414"/>
      <c r="F180" s="432"/>
      <c r="G180" s="433"/>
      <c r="H180" s="433"/>
      <c r="I180" s="889"/>
      <c r="J180" s="411"/>
    </row>
    <row r="181" spans="3:10">
      <c r="C181" s="887"/>
      <c r="D181" s="414"/>
      <c r="E181" s="414"/>
      <c r="F181" s="432"/>
      <c r="G181" s="433"/>
      <c r="H181" s="433"/>
      <c r="I181" s="889"/>
      <c r="J181" s="411"/>
    </row>
    <row r="182" spans="3:10">
      <c r="C182" s="887"/>
      <c r="D182" s="414"/>
      <c r="E182" s="414"/>
      <c r="F182" s="432"/>
      <c r="G182" s="433"/>
      <c r="H182" s="433"/>
      <c r="I182" s="889"/>
      <c r="J182" s="411"/>
    </row>
    <row r="183" spans="3:10">
      <c r="C183" s="891"/>
      <c r="D183" s="434"/>
      <c r="E183" s="434"/>
      <c r="F183" s="432"/>
      <c r="G183" s="433"/>
      <c r="H183" s="433"/>
      <c r="I183" s="889"/>
      <c r="J183" s="418"/>
    </row>
    <row r="184" spans="3:10">
      <c r="C184" s="891"/>
      <c r="D184" s="434"/>
      <c r="E184" s="434"/>
      <c r="F184" s="432"/>
      <c r="G184" s="433"/>
      <c r="H184" s="433"/>
      <c r="I184" s="889"/>
      <c r="J184" s="411"/>
    </row>
    <row r="185" spans="3:10">
      <c r="C185" s="891"/>
      <c r="D185" s="434"/>
      <c r="E185" s="434"/>
      <c r="F185" s="432"/>
      <c r="G185" s="433"/>
      <c r="H185" s="433"/>
      <c r="I185" s="889"/>
      <c r="J185" s="411"/>
    </row>
    <row r="186" spans="3:10">
      <c r="C186" s="887"/>
      <c r="D186" s="414"/>
      <c r="E186" s="414"/>
      <c r="F186" s="432"/>
      <c r="G186" s="433"/>
      <c r="H186" s="433"/>
      <c r="I186" s="889"/>
      <c r="J186" s="411"/>
    </row>
    <row r="187" spans="3:10">
      <c r="C187" s="887"/>
      <c r="D187" s="414"/>
      <c r="E187" s="414"/>
      <c r="F187" s="432"/>
      <c r="G187" s="433"/>
      <c r="H187" s="433"/>
      <c r="I187" s="889"/>
    </row>
    <row r="188" spans="3:10">
      <c r="C188" s="887"/>
      <c r="D188" s="414"/>
      <c r="E188" s="414"/>
      <c r="F188" s="432"/>
      <c r="G188" s="433"/>
      <c r="H188" s="433"/>
      <c r="I188" s="889"/>
    </row>
    <row r="189" spans="3:10">
      <c r="C189" s="887"/>
      <c r="D189" s="414"/>
      <c r="E189" s="414"/>
      <c r="F189" s="432"/>
      <c r="G189" s="433"/>
      <c r="H189" s="433"/>
      <c r="I189" s="889"/>
    </row>
    <row r="190" spans="3:10">
      <c r="C190" s="887"/>
      <c r="D190" s="414"/>
      <c r="E190" s="414"/>
      <c r="F190" s="432"/>
      <c r="G190" s="433"/>
      <c r="H190" s="433"/>
      <c r="I190" s="889"/>
    </row>
    <row r="191" spans="3:10">
      <c r="C191" s="887"/>
      <c r="D191" s="414"/>
      <c r="E191" s="414"/>
      <c r="F191" s="432"/>
      <c r="G191" s="433"/>
      <c r="H191" s="433"/>
      <c r="I191" s="889"/>
    </row>
    <row r="192" spans="3:10">
      <c r="C192" s="888"/>
      <c r="D192" s="411"/>
      <c r="E192" s="411"/>
      <c r="F192" s="429"/>
      <c r="G192" s="380"/>
      <c r="H192" s="380"/>
      <c r="I192" s="417"/>
    </row>
    <row r="193" spans="3:9">
      <c r="C193" s="891"/>
      <c r="D193" s="434"/>
      <c r="E193" s="434"/>
      <c r="F193" s="432"/>
      <c r="G193" s="433"/>
      <c r="H193" s="433"/>
      <c r="I193" s="889"/>
    </row>
    <row r="194" spans="3:9">
      <c r="C194" s="891"/>
      <c r="D194" s="434"/>
      <c r="E194" s="434"/>
      <c r="F194" s="432"/>
      <c r="G194" s="433"/>
      <c r="H194" s="433"/>
      <c r="I194" s="889"/>
    </row>
    <row r="195" spans="3:9">
      <c r="C195" s="891"/>
      <c r="D195" s="434"/>
      <c r="E195" s="434"/>
      <c r="F195" s="432"/>
      <c r="G195" s="433"/>
      <c r="H195" s="433"/>
      <c r="I195" s="889"/>
    </row>
    <row r="196" spans="3:9">
      <c r="C196" s="887"/>
      <c r="D196" s="414"/>
      <c r="E196" s="414"/>
      <c r="F196" s="432"/>
      <c r="G196" s="433"/>
      <c r="H196" s="433"/>
      <c r="I196" s="889"/>
    </row>
    <row r="197" spans="3:9">
      <c r="C197" s="887"/>
      <c r="D197" s="414"/>
      <c r="E197" s="414"/>
      <c r="F197" s="432"/>
      <c r="G197" s="433"/>
      <c r="H197" s="433"/>
      <c r="I197" s="889"/>
    </row>
    <row r="198" spans="3:9">
      <c r="C198" s="887"/>
      <c r="D198" s="414"/>
      <c r="E198" s="414"/>
      <c r="F198" s="432"/>
      <c r="G198" s="433"/>
      <c r="H198" s="433"/>
      <c r="I198" s="889"/>
    </row>
    <row r="199" spans="3:9">
      <c r="C199" s="887"/>
      <c r="D199" s="414"/>
      <c r="E199" s="414"/>
      <c r="F199" s="432"/>
      <c r="G199" s="433"/>
      <c r="H199" s="433"/>
      <c r="I199" s="889"/>
    </row>
    <row r="200" spans="3:9">
      <c r="C200" s="887"/>
      <c r="D200" s="414"/>
      <c r="E200" s="414"/>
      <c r="F200" s="432"/>
      <c r="G200" s="433"/>
      <c r="H200" s="433"/>
      <c r="I200" s="889"/>
    </row>
    <row r="201" spans="3:9">
      <c r="C201" s="887"/>
      <c r="D201" s="414"/>
      <c r="E201" s="414"/>
      <c r="F201" s="432"/>
      <c r="G201" s="433"/>
      <c r="H201" s="433"/>
      <c r="I201" s="889"/>
    </row>
    <row r="202" spans="3:9">
      <c r="C202" s="888"/>
      <c r="D202" s="411"/>
      <c r="E202" s="411"/>
      <c r="F202" s="429"/>
      <c r="G202" s="380"/>
      <c r="H202" s="380"/>
      <c r="I202" s="417"/>
    </row>
    <row r="203" spans="3:9">
      <c r="C203" s="411"/>
      <c r="D203" s="411"/>
      <c r="E203" s="411"/>
      <c r="F203" s="429"/>
      <c r="G203" s="380"/>
      <c r="H203" s="380"/>
    </row>
    <row r="204" spans="3:9">
      <c r="C204" s="411"/>
      <c r="D204" s="411"/>
      <c r="E204" s="411"/>
      <c r="F204" s="429"/>
      <c r="G204" s="380"/>
      <c r="H204" s="380"/>
    </row>
    <row r="205" spans="3:9">
      <c r="C205" s="890"/>
      <c r="D205" s="890"/>
      <c r="E205" s="890"/>
      <c r="F205" s="890"/>
      <c r="G205" s="890"/>
      <c r="H205" s="890"/>
    </row>
    <row r="206" spans="3:9">
      <c r="C206" s="887"/>
      <c r="D206" s="414"/>
      <c r="E206" s="414"/>
      <c r="F206" s="432"/>
      <c r="G206" s="433"/>
      <c r="H206" s="433"/>
    </row>
    <row r="207" spans="3:9">
      <c r="C207" s="888"/>
      <c r="D207" s="411"/>
      <c r="E207" s="411"/>
      <c r="F207" s="429"/>
      <c r="G207" s="380"/>
      <c r="H207" s="380"/>
    </row>
    <row r="208" spans="3:9">
      <c r="C208" s="888"/>
      <c r="D208" s="411"/>
      <c r="E208" s="411"/>
      <c r="F208" s="429"/>
      <c r="G208" s="380"/>
      <c r="H208" s="380"/>
    </row>
    <row r="209" spans="3:8">
      <c r="C209" s="888"/>
      <c r="D209" s="411"/>
      <c r="E209" s="411"/>
      <c r="F209" s="429"/>
      <c r="G209" s="380"/>
      <c r="H209" s="380"/>
    </row>
    <row r="210" spans="3:8">
      <c r="C210" s="888"/>
      <c r="D210" s="411"/>
      <c r="E210" s="411"/>
      <c r="F210" s="429"/>
      <c r="G210" s="380"/>
      <c r="H210" s="380"/>
    </row>
    <row r="211" spans="3:8">
      <c r="C211" s="888"/>
      <c r="D211" s="411"/>
      <c r="E211" s="411"/>
      <c r="F211" s="429"/>
      <c r="G211" s="380"/>
      <c r="H211" s="380"/>
    </row>
    <row r="212" spans="3:8">
      <c r="C212" s="888"/>
      <c r="D212" s="411"/>
      <c r="E212" s="411"/>
      <c r="F212" s="429"/>
      <c r="G212" s="380"/>
      <c r="H212" s="380"/>
    </row>
    <row r="213" spans="3:8">
      <c r="C213" s="888"/>
      <c r="D213" s="411"/>
      <c r="E213" s="411"/>
      <c r="F213" s="429"/>
      <c r="G213" s="380"/>
      <c r="H213" s="380"/>
    </row>
    <row r="214" spans="3:8">
      <c r="C214" s="888"/>
      <c r="D214" s="411"/>
      <c r="E214" s="411"/>
      <c r="F214" s="429"/>
      <c r="G214" s="380"/>
      <c r="H214" s="380"/>
    </row>
    <row r="215" spans="3:8">
      <c r="C215" s="888"/>
      <c r="D215" s="411"/>
      <c r="E215" s="411"/>
      <c r="F215" s="429"/>
      <c r="G215" s="380"/>
      <c r="H215" s="380"/>
    </row>
    <row r="216" spans="3:8">
      <c r="C216" s="888"/>
      <c r="D216" s="411"/>
      <c r="E216" s="411"/>
      <c r="F216" s="429"/>
      <c r="G216" s="380"/>
      <c r="H216" s="380"/>
    </row>
    <row r="217" spans="3:8">
      <c r="C217" s="888"/>
      <c r="D217" s="411"/>
      <c r="E217" s="411"/>
      <c r="F217" s="429"/>
      <c r="G217" s="380"/>
      <c r="H217" s="380"/>
    </row>
    <row r="218" spans="3:8">
      <c r="C218" s="887"/>
      <c r="D218" s="414"/>
      <c r="E218" s="414"/>
      <c r="F218" s="432"/>
      <c r="G218" s="433"/>
      <c r="H218" s="433"/>
    </row>
    <row r="219" spans="3:8">
      <c r="C219" s="888"/>
      <c r="D219" s="411"/>
      <c r="E219" s="411"/>
      <c r="F219" s="429"/>
      <c r="G219" s="380"/>
      <c r="H219" s="380"/>
    </row>
    <row r="220" spans="3:8">
      <c r="C220" s="888"/>
      <c r="D220" s="411"/>
      <c r="E220" s="411"/>
      <c r="F220" s="429"/>
      <c r="G220" s="380"/>
      <c r="H220" s="380"/>
    </row>
    <row r="221" spans="3:8">
      <c r="C221" s="888"/>
      <c r="D221" s="411"/>
      <c r="E221" s="411"/>
      <c r="F221" s="429"/>
      <c r="G221" s="380"/>
      <c r="H221" s="380"/>
    </row>
    <row r="222" spans="3:8">
      <c r="C222" s="888"/>
      <c r="D222" s="411"/>
      <c r="E222" s="411"/>
      <c r="F222" s="429"/>
      <c r="G222" s="380"/>
      <c r="H222" s="380"/>
    </row>
    <row r="223" spans="3:8">
      <c r="C223" s="888"/>
      <c r="D223" s="411"/>
      <c r="E223" s="411"/>
      <c r="F223" s="429"/>
      <c r="G223" s="380"/>
      <c r="H223" s="380"/>
    </row>
    <row r="224" spans="3:8">
      <c r="C224" s="888"/>
      <c r="D224" s="411"/>
      <c r="E224" s="411"/>
      <c r="F224" s="429"/>
      <c r="G224" s="380"/>
      <c r="H224" s="380"/>
    </row>
    <row r="225" spans="3:8">
      <c r="C225" s="888"/>
      <c r="D225" s="411"/>
      <c r="E225" s="411"/>
      <c r="F225" s="429"/>
      <c r="G225" s="380"/>
      <c r="H225" s="380"/>
    </row>
    <row r="226" spans="3:8">
      <c r="C226" s="888"/>
      <c r="D226" s="411"/>
      <c r="E226" s="411"/>
      <c r="F226" s="429"/>
      <c r="G226" s="380"/>
      <c r="H226" s="380"/>
    </row>
    <row r="227" spans="3:8">
      <c r="C227" s="888"/>
      <c r="D227" s="411"/>
      <c r="E227" s="411"/>
      <c r="F227" s="429"/>
      <c r="G227" s="380"/>
      <c r="H227" s="380"/>
    </row>
    <row r="228" spans="3:8">
      <c r="C228" s="888"/>
      <c r="D228" s="411"/>
      <c r="E228" s="411"/>
      <c r="F228" s="429"/>
      <c r="G228" s="380"/>
      <c r="H228" s="380"/>
    </row>
    <row r="229" spans="3:8">
      <c r="C229" s="888"/>
      <c r="D229" s="411"/>
      <c r="E229" s="411"/>
      <c r="F229" s="429"/>
      <c r="G229" s="380"/>
      <c r="H229" s="380"/>
    </row>
    <row r="230" spans="3:8">
      <c r="C230" s="887"/>
      <c r="D230" s="414"/>
      <c r="E230" s="414"/>
      <c r="F230" s="432"/>
      <c r="G230" s="433"/>
      <c r="H230" s="433"/>
    </row>
    <row r="231" spans="3:8">
      <c r="C231" s="888"/>
      <c r="D231" s="411"/>
      <c r="E231" s="411"/>
      <c r="F231" s="429"/>
      <c r="G231" s="380"/>
      <c r="H231" s="380"/>
    </row>
    <row r="232" spans="3:8">
      <c r="C232" s="888"/>
      <c r="D232" s="411"/>
      <c r="E232" s="411"/>
      <c r="F232" s="429"/>
      <c r="G232" s="380"/>
      <c r="H232" s="380"/>
    </row>
    <row r="233" spans="3:8">
      <c r="C233" s="888"/>
      <c r="D233" s="411"/>
      <c r="E233" s="411"/>
      <c r="F233" s="429"/>
      <c r="G233" s="380"/>
      <c r="H233" s="380"/>
    </row>
    <row r="234" spans="3:8">
      <c r="C234" s="888"/>
      <c r="D234" s="411"/>
      <c r="E234" s="411"/>
      <c r="F234" s="429"/>
      <c r="G234" s="380"/>
      <c r="H234" s="380"/>
    </row>
    <row r="235" spans="3:8">
      <c r="C235" s="888"/>
      <c r="D235" s="411"/>
      <c r="E235" s="411"/>
      <c r="F235" s="429"/>
      <c r="G235" s="380"/>
      <c r="H235" s="380"/>
    </row>
    <row r="236" spans="3:8">
      <c r="C236" s="888"/>
      <c r="D236" s="411"/>
      <c r="E236" s="411"/>
      <c r="F236" s="429"/>
      <c r="G236" s="380"/>
      <c r="H236" s="380"/>
    </row>
    <row r="237" spans="3:8">
      <c r="C237" s="888"/>
      <c r="D237" s="411"/>
      <c r="E237" s="411"/>
      <c r="F237" s="429"/>
      <c r="G237" s="380"/>
      <c r="H237" s="380"/>
    </row>
    <row r="238" spans="3:8">
      <c r="C238" s="888"/>
      <c r="D238" s="411"/>
      <c r="E238" s="411"/>
      <c r="F238" s="429"/>
      <c r="G238" s="380"/>
      <c r="H238" s="380"/>
    </row>
    <row r="239" spans="3:8">
      <c r="C239" s="888"/>
      <c r="D239" s="411"/>
      <c r="E239" s="411"/>
      <c r="F239" s="429"/>
      <c r="G239" s="380"/>
      <c r="H239" s="380"/>
    </row>
    <row r="240" spans="3:8">
      <c r="C240" s="888"/>
      <c r="D240" s="411"/>
      <c r="E240" s="411"/>
      <c r="F240" s="429"/>
      <c r="G240" s="380"/>
      <c r="H240" s="380"/>
    </row>
    <row r="241" spans="3:8">
      <c r="C241" s="888"/>
      <c r="D241" s="411"/>
      <c r="E241" s="411"/>
      <c r="F241" s="429"/>
      <c r="G241" s="380"/>
      <c r="H241" s="380"/>
    </row>
    <row r="242" spans="3:8">
      <c r="C242" s="887"/>
      <c r="D242" s="414"/>
      <c r="E242" s="414"/>
      <c r="F242" s="432"/>
      <c r="G242" s="433"/>
      <c r="H242" s="433"/>
    </row>
    <row r="243" spans="3:8">
      <c r="C243" s="888"/>
      <c r="D243" s="411"/>
      <c r="E243" s="411"/>
      <c r="F243" s="429"/>
      <c r="G243" s="380"/>
      <c r="H243" s="380"/>
    </row>
    <row r="244" spans="3:8">
      <c r="C244" s="888"/>
      <c r="D244" s="411"/>
      <c r="E244" s="411"/>
      <c r="F244" s="429"/>
      <c r="G244" s="380"/>
      <c r="H244" s="380"/>
    </row>
    <row r="245" spans="3:8">
      <c r="C245" s="888"/>
      <c r="D245" s="411"/>
      <c r="E245" s="411"/>
      <c r="F245" s="429"/>
      <c r="G245" s="380"/>
      <c r="H245" s="380"/>
    </row>
    <row r="246" spans="3:8">
      <c r="C246" s="888"/>
      <c r="D246" s="411"/>
      <c r="E246" s="411"/>
      <c r="F246" s="429"/>
      <c r="G246" s="380"/>
      <c r="H246" s="380"/>
    </row>
    <row r="247" spans="3:8">
      <c r="C247" s="888"/>
      <c r="D247" s="411"/>
      <c r="E247" s="411"/>
      <c r="F247" s="429"/>
      <c r="G247" s="380"/>
      <c r="H247" s="380"/>
    </row>
    <row r="248" spans="3:8">
      <c r="C248" s="888"/>
      <c r="D248" s="411"/>
      <c r="E248" s="411"/>
      <c r="F248" s="429"/>
      <c r="G248" s="380"/>
      <c r="H248" s="380"/>
    </row>
    <row r="249" spans="3:8">
      <c r="C249" s="888"/>
      <c r="D249" s="411"/>
      <c r="E249" s="411"/>
      <c r="F249" s="429"/>
      <c r="G249" s="380"/>
      <c r="H249" s="380"/>
    </row>
    <row r="250" spans="3:8">
      <c r="C250" s="888"/>
      <c r="D250" s="411"/>
      <c r="E250" s="411"/>
      <c r="F250" s="429"/>
      <c r="G250" s="380"/>
      <c r="H250" s="380"/>
    </row>
    <row r="251" spans="3:8">
      <c r="C251" s="888"/>
      <c r="D251" s="411"/>
      <c r="E251" s="411"/>
      <c r="F251" s="429"/>
      <c r="G251" s="380"/>
      <c r="H251" s="380"/>
    </row>
    <row r="252" spans="3:8">
      <c r="C252" s="888"/>
      <c r="D252" s="411"/>
      <c r="E252" s="411"/>
      <c r="F252" s="429"/>
      <c r="G252" s="380"/>
      <c r="H252" s="380"/>
    </row>
    <row r="253" spans="3:8">
      <c r="C253" s="888"/>
      <c r="D253" s="411"/>
      <c r="E253" s="411"/>
      <c r="F253" s="429"/>
      <c r="G253" s="380"/>
      <c r="H253" s="380"/>
    </row>
    <row r="254" spans="3:8">
      <c r="C254" s="887"/>
      <c r="D254" s="414"/>
      <c r="E254" s="414"/>
      <c r="F254" s="432"/>
      <c r="G254" s="433"/>
      <c r="H254" s="433"/>
    </row>
    <row r="255" spans="3:8">
      <c r="C255" s="888"/>
      <c r="D255" s="411"/>
      <c r="E255" s="411"/>
      <c r="F255" s="429"/>
      <c r="G255" s="380"/>
      <c r="H255" s="380"/>
    </row>
    <row r="256" spans="3:8">
      <c r="C256" s="888"/>
      <c r="D256" s="411"/>
      <c r="E256" s="411"/>
      <c r="F256" s="429"/>
      <c r="G256" s="380"/>
      <c r="H256" s="380"/>
    </row>
    <row r="257" spans="3:8">
      <c r="C257" s="888"/>
      <c r="D257" s="411"/>
      <c r="E257" s="411"/>
      <c r="F257" s="429"/>
      <c r="G257" s="380"/>
      <c r="H257" s="380"/>
    </row>
    <row r="258" spans="3:8">
      <c r="C258" s="888"/>
      <c r="D258" s="411"/>
      <c r="E258" s="411"/>
      <c r="F258" s="429"/>
      <c r="G258" s="380"/>
      <c r="H258" s="380"/>
    </row>
    <row r="259" spans="3:8">
      <c r="C259" s="888"/>
      <c r="D259" s="411"/>
      <c r="E259" s="411"/>
      <c r="F259" s="429"/>
      <c r="G259" s="380"/>
      <c r="H259" s="380"/>
    </row>
    <row r="260" spans="3:8">
      <c r="C260" s="888"/>
      <c r="D260" s="411"/>
      <c r="E260" s="411"/>
      <c r="F260" s="429"/>
      <c r="G260" s="380"/>
      <c r="H260" s="380"/>
    </row>
    <row r="261" spans="3:8">
      <c r="C261" s="888"/>
      <c r="D261" s="411"/>
      <c r="E261" s="411"/>
      <c r="F261" s="429"/>
      <c r="G261" s="380"/>
      <c r="H261" s="380"/>
    </row>
    <row r="262" spans="3:8">
      <c r="C262" s="888"/>
      <c r="D262" s="411"/>
      <c r="E262" s="411"/>
      <c r="F262" s="429"/>
      <c r="G262" s="380"/>
      <c r="H262" s="380"/>
    </row>
    <row r="263" spans="3:8">
      <c r="C263" s="888"/>
      <c r="D263" s="411"/>
      <c r="E263" s="411"/>
      <c r="F263" s="429"/>
      <c r="G263" s="380"/>
      <c r="H263" s="380"/>
    </row>
    <row r="264" spans="3:8">
      <c r="C264" s="888"/>
      <c r="D264" s="411"/>
      <c r="E264" s="411"/>
      <c r="F264" s="429"/>
      <c r="G264" s="380"/>
      <c r="H264" s="380"/>
    </row>
    <row r="265" spans="3:8">
      <c r="C265" s="888"/>
      <c r="D265" s="411"/>
      <c r="E265" s="411"/>
      <c r="F265" s="429"/>
      <c r="G265" s="380"/>
      <c r="H265" s="380"/>
    </row>
    <row r="266" spans="3:8">
      <c r="C266" s="887"/>
      <c r="D266" s="414"/>
      <c r="E266" s="414"/>
      <c r="F266" s="432"/>
      <c r="G266" s="433"/>
      <c r="H266" s="433"/>
    </row>
    <row r="267" spans="3:8">
      <c r="C267" s="888"/>
      <c r="D267" s="411"/>
      <c r="E267" s="411"/>
      <c r="F267" s="429"/>
      <c r="G267" s="380"/>
      <c r="H267" s="380"/>
    </row>
    <row r="268" spans="3:8">
      <c r="C268" s="888"/>
      <c r="D268" s="411"/>
      <c r="E268" s="411"/>
      <c r="F268" s="429"/>
      <c r="G268" s="380"/>
      <c r="H268" s="380"/>
    </row>
    <row r="269" spans="3:8">
      <c r="C269" s="888"/>
      <c r="D269" s="411"/>
      <c r="E269" s="411"/>
      <c r="F269" s="429"/>
      <c r="G269" s="380"/>
      <c r="H269" s="380"/>
    </row>
    <row r="270" spans="3:8">
      <c r="C270" s="888"/>
      <c r="D270" s="411"/>
      <c r="E270" s="411"/>
      <c r="F270" s="429"/>
      <c r="G270" s="380"/>
      <c r="H270" s="380"/>
    </row>
    <row r="271" spans="3:8">
      <c r="C271" s="888"/>
      <c r="D271" s="411"/>
      <c r="E271" s="411"/>
      <c r="F271" s="429"/>
      <c r="G271" s="380"/>
      <c r="H271" s="380"/>
    </row>
    <row r="272" spans="3:8">
      <c r="C272" s="888"/>
      <c r="D272" s="411"/>
      <c r="E272" s="411"/>
      <c r="F272" s="429"/>
      <c r="G272" s="380"/>
      <c r="H272" s="380"/>
    </row>
    <row r="273" spans="3:10">
      <c r="C273" s="888"/>
      <c r="D273" s="411"/>
      <c r="E273" s="411"/>
      <c r="F273" s="429"/>
      <c r="G273" s="380"/>
      <c r="H273" s="380"/>
    </row>
    <row r="274" spans="3:10">
      <c r="C274" s="888"/>
      <c r="D274" s="411"/>
      <c r="E274" s="411"/>
      <c r="F274" s="429"/>
      <c r="G274" s="380"/>
      <c r="H274" s="380"/>
    </row>
    <row r="275" spans="3:10">
      <c r="C275" s="888"/>
      <c r="D275" s="411"/>
      <c r="E275" s="411"/>
      <c r="F275" s="429"/>
      <c r="G275" s="380"/>
      <c r="H275" s="380"/>
    </row>
    <row r="276" spans="3:10">
      <c r="C276" s="888"/>
      <c r="D276" s="411"/>
      <c r="E276" s="411"/>
      <c r="F276" s="429"/>
      <c r="G276" s="380"/>
      <c r="H276" s="380"/>
    </row>
    <row r="277" spans="3:10">
      <c r="C277" s="888"/>
      <c r="D277" s="411"/>
      <c r="E277" s="411"/>
      <c r="F277" s="429"/>
      <c r="G277" s="380"/>
      <c r="H277" s="380"/>
    </row>
    <row r="278" spans="3:10">
      <c r="C278" s="887"/>
      <c r="D278" s="414"/>
      <c r="E278" s="414"/>
      <c r="F278" s="432"/>
      <c r="G278" s="433"/>
      <c r="H278" s="433"/>
    </row>
    <row r="279" spans="3:10">
      <c r="C279" s="888"/>
      <c r="D279" s="411"/>
      <c r="E279" s="411"/>
      <c r="F279" s="429"/>
      <c r="G279" s="380"/>
      <c r="H279" s="380"/>
    </row>
    <row r="280" spans="3:10">
      <c r="C280" s="888"/>
      <c r="D280" s="411"/>
      <c r="E280" s="411"/>
      <c r="F280" s="429"/>
      <c r="G280" s="380"/>
      <c r="H280" s="380"/>
    </row>
    <row r="281" spans="3:10">
      <c r="C281" s="888"/>
      <c r="D281" s="411"/>
      <c r="E281" s="411"/>
      <c r="F281" s="429"/>
      <c r="G281" s="380"/>
      <c r="H281" s="380"/>
    </row>
    <row r="282" spans="3:10">
      <c r="C282" s="888"/>
      <c r="D282" s="411"/>
      <c r="E282" s="411"/>
      <c r="F282" s="429"/>
      <c r="G282" s="380"/>
      <c r="H282" s="380"/>
    </row>
    <row r="283" spans="3:10">
      <c r="C283" s="888"/>
      <c r="D283" s="411"/>
      <c r="E283" s="411"/>
      <c r="F283" s="429"/>
      <c r="G283" s="380"/>
      <c r="H283" s="380"/>
      <c r="I283" s="411"/>
      <c r="J283" s="411"/>
    </row>
    <row r="284" spans="3:10">
      <c r="C284" s="888"/>
      <c r="D284" s="411"/>
      <c r="E284" s="411"/>
      <c r="F284" s="429"/>
      <c r="G284" s="380"/>
      <c r="H284" s="380"/>
      <c r="I284" s="411"/>
      <c r="J284" s="411"/>
    </row>
    <row r="285" spans="3:10">
      <c r="C285" s="888"/>
      <c r="D285" s="411"/>
      <c r="E285" s="411"/>
      <c r="F285" s="429"/>
      <c r="G285" s="380"/>
      <c r="H285" s="380"/>
      <c r="I285" s="411"/>
      <c r="J285" s="411"/>
    </row>
    <row r="286" spans="3:10">
      <c r="C286" s="888"/>
      <c r="D286" s="411"/>
      <c r="E286" s="411"/>
      <c r="F286" s="429"/>
      <c r="G286" s="380"/>
      <c r="H286" s="380"/>
      <c r="I286" s="411"/>
      <c r="J286" s="411"/>
    </row>
    <row r="287" spans="3:10">
      <c r="C287" s="888"/>
      <c r="D287" s="411"/>
      <c r="E287" s="411"/>
      <c r="F287" s="429"/>
      <c r="G287" s="380"/>
      <c r="H287" s="380"/>
      <c r="I287" s="411"/>
      <c r="J287" s="411"/>
    </row>
    <row r="288" spans="3:10">
      <c r="C288" s="888"/>
      <c r="D288" s="411"/>
      <c r="E288" s="411"/>
      <c r="F288" s="429"/>
      <c r="G288" s="380"/>
      <c r="H288" s="380"/>
      <c r="I288" s="411"/>
      <c r="J288" s="411"/>
    </row>
    <row r="289" spans="3:10">
      <c r="C289" s="888"/>
      <c r="D289" s="411"/>
      <c r="E289" s="411"/>
      <c r="F289" s="429"/>
      <c r="G289" s="380"/>
      <c r="H289" s="380"/>
      <c r="I289" s="411"/>
      <c r="J289" s="411"/>
    </row>
    <row r="290" spans="3:10">
      <c r="C290" s="411"/>
      <c r="D290" s="411"/>
      <c r="E290" s="411"/>
      <c r="F290" s="429"/>
      <c r="G290" s="380"/>
      <c r="H290" s="380"/>
      <c r="I290" s="411"/>
      <c r="J290" s="411"/>
    </row>
    <row r="291" spans="3:10">
      <c r="C291" s="411"/>
      <c r="D291" s="411"/>
      <c r="E291" s="411"/>
      <c r="F291" s="429"/>
      <c r="G291" s="380"/>
      <c r="H291" s="380"/>
      <c r="I291" s="411"/>
      <c r="J291" s="411"/>
    </row>
    <row r="292" spans="3:10">
      <c r="C292" s="890"/>
      <c r="D292" s="890"/>
      <c r="E292" s="890"/>
      <c r="F292" s="890"/>
      <c r="G292" s="890"/>
      <c r="H292" s="890"/>
      <c r="I292" s="416"/>
      <c r="J292" s="411"/>
    </row>
    <row r="293" spans="3:10">
      <c r="C293" s="887"/>
      <c r="D293" s="414"/>
      <c r="E293" s="414"/>
      <c r="F293" s="432"/>
      <c r="G293" s="433"/>
      <c r="H293" s="433"/>
      <c r="I293" s="889"/>
      <c r="J293" s="418"/>
    </row>
    <row r="294" spans="3:10">
      <c r="C294" s="887"/>
      <c r="D294" s="414"/>
      <c r="E294" s="414"/>
      <c r="F294" s="432"/>
      <c r="G294" s="433"/>
      <c r="H294" s="433"/>
      <c r="I294" s="889"/>
      <c r="J294" s="411"/>
    </row>
    <row r="295" spans="3:10">
      <c r="C295" s="887"/>
      <c r="D295" s="414"/>
      <c r="E295" s="414"/>
      <c r="F295" s="432"/>
      <c r="G295" s="433"/>
      <c r="H295" s="433"/>
      <c r="I295" s="889"/>
      <c r="J295" s="411"/>
    </row>
    <row r="296" spans="3:10">
      <c r="C296" s="887"/>
      <c r="D296" s="414"/>
      <c r="E296" s="414"/>
      <c r="F296" s="432"/>
      <c r="G296" s="433"/>
      <c r="H296" s="433"/>
      <c r="I296" s="889"/>
      <c r="J296" s="411"/>
    </row>
    <row r="297" spans="3:10">
      <c r="C297" s="887"/>
      <c r="D297" s="414"/>
      <c r="E297" s="414"/>
      <c r="F297" s="432"/>
      <c r="G297" s="433"/>
      <c r="H297" s="433"/>
      <c r="I297" s="889"/>
      <c r="J297" s="411"/>
    </row>
    <row r="298" spans="3:10">
      <c r="C298" s="887"/>
      <c r="D298" s="414"/>
      <c r="E298" s="414"/>
      <c r="F298" s="432"/>
      <c r="G298" s="433"/>
      <c r="H298" s="433"/>
      <c r="I298" s="889"/>
      <c r="J298" s="411"/>
    </row>
    <row r="299" spans="3:10">
      <c r="C299" s="887"/>
      <c r="D299" s="414"/>
      <c r="E299" s="414"/>
      <c r="F299" s="432"/>
      <c r="G299" s="433"/>
      <c r="H299" s="433"/>
      <c r="I299" s="889"/>
      <c r="J299" s="411"/>
    </row>
    <row r="300" spans="3:10">
      <c r="C300" s="887"/>
      <c r="D300" s="414"/>
      <c r="E300" s="414"/>
      <c r="F300" s="432"/>
      <c r="G300" s="433"/>
      <c r="H300" s="433"/>
      <c r="I300" s="889"/>
      <c r="J300" s="411"/>
    </row>
    <row r="301" spans="3:10">
      <c r="C301" s="887"/>
      <c r="D301" s="414"/>
      <c r="E301" s="414"/>
      <c r="F301" s="432"/>
      <c r="G301" s="433"/>
      <c r="H301" s="433"/>
      <c r="I301" s="889"/>
      <c r="J301" s="411"/>
    </row>
    <row r="302" spans="3:10">
      <c r="C302" s="887"/>
      <c r="D302" s="414"/>
      <c r="E302" s="414"/>
      <c r="F302" s="432"/>
      <c r="G302" s="433"/>
      <c r="H302" s="433"/>
      <c r="I302" s="889"/>
      <c r="J302" s="418"/>
    </row>
    <row r="303" spans="3:10">
      <c r="C303" s="887"/>
      <c r="D303" s="414"/>
      <c r="E303" s="414"/>
      <c r="F303" s="432"/>
      <c r="G303" s="433"/>
      <c r="H303" s="433"/>
      <c r="I303" s="889"/>
      <c r="J303" s="411"/>
    </row>
    <row r="304" spans="3:10">
      <c r="C304" s="887"/>
      <c r="D304" s="414"/>
      <c r="E304" s="414"/>
      <c r="F304" s="432"/>
      <c r="G304" s="433"/>
      <c r="H304" s="433"/>
      <c r="I304" s="889"/>
      <c r="J304" s="411"/>
    </row>
    <row r="305" spans="3:10">
      <c r="C305" s="887"/>
      <c r="D305" s="414"/>
      <c r="E305" s="414"/>
      <c r="F305" s="432"/>
      <c r="G305" s="433"/>
      <c r="H305" s="433"/>
      <c r="I305" s="889"/>
      <c r="J305" s="411"/>
    </row>
    <row r="306" spans="3:10">
      <c r="C306" s="887"/>
      <c r="D306" s="414"/>
      <c r="E306" s="414"/>
      <c r="F306" s="432"/>
      <c r="G306" s="433"/>
      <c r="H306" s="433"/>
      <c r="I306" s="889"/>
      <c r="J306" s="411"/>
    </row>
    <row r="307" spans="3:10">
      <c r="C307" s="887"/>
      <c r="D307" s="414"/>
      <c r="E307" s="414"/>
      <c r="F307" s="432"/>
      <c r="G307" s="433"/>
      <c r="H307" s="433"/>
      <c r="I307" s="889"/>
      <c r="J307" s="411"/>
    </row>
    <row r="308" spans="3:10">
      <c r="C308" s="887"/>
      <c r="D308" s="414"/>
      <c r="E308" s="414"/>
      <c r="F308" s="432"/>
      <c r="G308" s="433"/>
      <c r="H308" s="433"/>
      <c r="I308" s="889"/>
      <c r="J308" s="411"/>
    </row>
    <row r="309" spans="3:10">
      <c r="C309" s="887"/>
      <c r="D309" s="414"/>
      <c r="E309" s="414"/>
      <c r="F309" s="432"/>
      <c r="G309" s="433"/>
      <c r="H309" s="433"/>
      <c r="I309" s="889"/>
      <c r="J309" s="411"/>
    </row>
    <row r="310" spans="3:10">
      <c r="C310" s="887"/>
      <c r="D310" s="414"/>
      <c r="E310" s="414"/>
      <c r="F310" s="432"/>
      <c r="G310" s="433"/>
      <c r="H310" s="433"/>
      <c r="I310" s="889"/>
      <c r="J310" s="411"/>
    </row>
    <row r="311" spans="3:10">
      <c r="C311" s="887"/>
      <c r="D311" s="414"/>
      <c r="E311" s="414"/>
      <c r="F311" s="432"/>
      <c r="G311" s="433"/>
      <c r="H311" s="433"/>
      <c r="I311" s="889"/>
      <c r="J311" s="418"/>
    </row>
    <row r="312" spans="3:10">
      <c r="C312" s="887"/>
      <c r="D312" s="414"/>
      <c r="E312" s="414"/>
      <c r="F312" s="432"/>
      <c r="G312" s="433"/>
      <c r="H312" s="433"/>
      <c r="I312" s="889"/>
      <c r="J312" s="411"/>
    </row>
    <row r="313" spans="3:10">
      <c r="C313" s="887"/>
      <c r="D313" s="414"/>
      <c r="E313" s="414"/>
      <c r="F313" s="432"/>
      <c r="G313" s="433"/>
      <c r="H313" s="433"/>
      <c r="I313" s="889"/>
      <c r="J313" s="411"/>
    </row>
    <row r="314" spans="3:10">
      <c r="C314" s="887"/>
      <c r="D314" s="414"/>
      <c r="E314" s="414"/>
      <c r="F314" s="432"/>
      <c r="G314" s="433"/>
      <c r="H314" s="433"/>
      <c r="I314" s="889"/>
      <c r="J314" s="411"/>
    </row>
    <row r="315" spans="3:10">
      <c r="C315" s="887"/>
      <c r="D315" s="414"/>
      <c r="E315" s="414"/>
      <c r="F315" s="432"/>
      <c r="G315" s="433"/>
      <c r="H315" s="433"/>
      <c r="I315" s="889"/>
      <c r="J315" s="411"/>
    </row>
    <row r="316" spans="3:10">
      <c r="C316" s="887"/>
      <c r="D316" s="414"/>
      <c r="E316" s="414"/>
      <c r="F316" s="432"/>
      <c r="G316" s="433"/>
      <c r="H316" s="433"/>
      <c r="I316" s="889"/>
      <c r="J316" s="411"/>
    </row>
    <row r="317" spans="3:10">
      <c r="C317" s="887"/>
      <c r="D317" s="414"/>
      <c r="E317" s="414"/>
      <c r="F317" s="432"/>
      <c r="G317" s="433"/>
      <c r="H317" s="433"/>
      <c r="I317" s="889"/>
      <c r="J317" s="411"/>
    </row>
    <row r="318" spans="3:10">
      <c r="C318" s="887"/>
      <c r="D318" s="414"/>
      <c r="E318" s="414"/>
      <c r="F318" s="432"/>
      <c r="G318" s="433"/>
      <c r="H318" s="433"/>
      <c r="I318" s="889"/>
      <c r="J318" s="411"/>
    </row>
    <row r="319" spans="3:10">
      <c r="C319" s="887"/>
      <c r="D319" s="414"/>
      <c r="E319" s="414"/>
      <c r="F319" s="432"/>
      <c r="G319" s="433"/>
      <c r="H319" s="433"/>
      <c r="I319" s="889"/>
      <c r="J319" s="411"/>
    </row>
    <row r="320" spans="3:10">
      <c r="C320" s="887"/>
      <c r="D320" s="414"/>
      <c r="E320" s="414"/>
      <c r="F320" s="432"/>
      <c r="G320" s="433"/>
      <c r="H320" s="433"/>
      <c r="I320" s="889"/>
      <c r="J320" s="418"/>
    </row>
    <row r="321" spans="3:10">
      <c r="C321" s="887"/>
      <c r="D321" s="414"/>
      <c r="E321" s="414"/>
      <c r="F321" s="432"/>
      <c r="G321" s="433"/>
      <c r="H321" s="433"/>
      <c r="I321" s="889"/>
      <c r="J321" s="411"/>
    </row>
    <row r="322" spans="3:10">
      <c r="C322" s="887"/>
      <c r="D322" s="414"/>
      <c r="E322" s="414"/>
      <c r="F322" s="432"/>
      <c r="G322" s="433"/>
      <c r="H322" s="433"/>
      <c r="I322" s="889"/>
      <c r="J322" s="411"/>
    </row>
    <row r="323" spans="3:10">
      <c r="C323" s="887"/>
      <c r="D323" s="414"/>
      <c r="E323" s="414"/>
      <c r="F323" s="432"/>
      <c r="G323" s="433"/>
      <c r="H323" s="433"/>
      <c r="I323" s="889"/>
      <c r="J323" s="411"/>
    </row>
    <row r="324" spans="3:10">
      <c r="C324" s="887"/>
      <c r="D324" s="414"/>
      <c r="E324" s="414"/>
      <c r="F324" s="432"/>
      <c r="G324" s="433"/>
      <c r="H324" s="433"/>
      <c r="I324" s="889"/>
      <c r="J324" s="411"/>
    </row>
    <row r="325" spans="3:10">
      <c r="C325" s="887"/>
      <c r="D325" s="414"/>
      <c r="E325" s="414"/>
      <c r="F325" s="432"/>
      <c r="G325" s="433"/>
      <c r="H325" s="433"/>
      <c r="I325" s="889"/>
      <c r="J325" s="411"/>
    </row>
    <row r="326" spans="3:10">
      <c r="C326" s="887"/>
      <c r="D326" s="414"/>
      <c r="E326" s="414"/>
      <c r="F326" s="432"/>
      <c r="G326" s="433"/>
      <c r="H326" s="433"/>
      <c r="I326" s="889"/>
      <c r="J326" s="411"/>
    </row>
    <row r="327" spans="3:10">
      <c r="C327" s="887"/>
      <c r="D327" s="414"/>
      <c r="E327" s="414"/>
      <c r="F327" s="432"/>
      <c r="G327" s="433"/>
      <c r="H327" s="433"/>
      <c r="I327" s="889"/>
      <c r="J327" s="411"/>
    </row>
    <row r="328" spans="3:10">
      <c r="C328" s="887"/>
      <c r="D328" s="414"/>
      <c r="E328" s="414"/>
      <c r="F328" s="432"/>
      <c r="G328" s="433"/>
      <c r="H328" s="433"/>
      <c r="I328" s="889"/>
      <c r="J328" s="411"/>
    </row>
    <row r="329" spans="3:10">
      <c r="C329" s="887"/>
      <c r="D329" s="414"/>
      <c r="E329" s="414"/>
      <c r="F329" s="432"/>
      <c r="G329" s="433"/>
      <c r="H329" s="433"/>
      <c r="I329" s="889"/>
      <c r="J329" s="418"/>
    </row>
    <row r="330" spans="3:10">
      <c r="C330" s="887"/>
      <c r="D330" s="414"/>
      <c r="E330" s="414"/>
      <c r="F330" s="432"/>
      <c r="G330" s="433"/>
      <c r="H330" s="433"/>
      <c r="I330" s="889"/>
      <c r="J330" s="411"/>
    </row>
    <row r="331" spans="3:10">
      <c r="C331" s="887"/>
      <c r="D331" s="414"/>
      <c r="E331" s="414"/>
      <c r="F331" s="432"/>
      <c r="G331" s="433"/>
      <c r="H331" s="433"/>
      <c r="I331" s="889"/>
      <c r="J331" s="411"/>
    </row>
    <row r="332" spans="3:10">
      <c r="C332" s="887"/>
      <c r="D332" s="414"/>
      <c r="E332" s="414"/>
      <c r="F332" s="432"/>
      <c r="G332" s="433"/>
      <c r="H332" s="433"/>
      <c r="I332" s="889"/>
      <c r="J332" s="411"/>
    </row>
    <row r="333" spans="3:10">
      <c r="C333" s="887"/>
      <c r="D333" s="414"/>
      <c r="E333" s="414"/>
      <c r="F333" s="432"/>
      <c r="G333" s="433"/>
      <c r="H333" s="433"/>
      <c r="I333" s="889"/>
      <c r="J333" s="411"/>
    </row>
    <row r="334" spans="3:10">
      <c r="C334" s="887"/>
      <c r="D334" s="414"/>
      <c r="E334" s="414"/>
      <c r="F334" s="432"/>
      <c r="G334" s="433"/>
      <c r="H334" s="433"/>
      <c r="I334" s="889"/>
      <c r="J334" s="411"/>
    </row>
    <row r="335" spans="3:10">
      <c r="C335" s="887"/>
      <c r="D335" s="414"/>
      <c r="E335" s="414"/>
      <c r="F335" s="432"/>
      <c r="G335" s="433"/>
      <c r="H335" s="433"/>
      <c r="I335" s="889"/>
      <c r="J335" s="411"/>
    </row>
    <row r="336" spans="3:10">
      <c r="C336" s="887"/>
      <c r="D336" s="414"/>
      <c r="E336" s="414"/>
      <c r="F336" s="432"/>
      <c r="G336" s="433"/>
      <c r="H336" s="433"/>
      <c r="I336" s="889"/>
      <c r="J336" s="411"/>
    </row>
    <row r="337" spans="3:10">
      <c r="C337" s="887"/>
      <c r="D337" s="414"/>
      <c r="E337" s="414"/>
      <c r="F337" s="432"/>
      <c r="G337" s="433"/>
      <c r="H337" s="433"/>
      <c r="I337" s="889"/>
      <c r="J337" s="411"/>
    </row>
    <row r="338" spans="3:10">
      <c r="C338" s="887"/>
      <c r="D338" s="414"/>
      <c r="E338" s="414"/>
      <c r="F338" s="432"/>
      <c r="G338" s="433"/>
      <c r="H338" s="433"/>
      <c r="I338" s="889"/>
      <c r="J338" s="418"/>
    </row>
    <row r="339" spans="3:10">
      <c r="C339" s="887"/>
      <c r="D339" s="414"/>
      <c r="E339" s="414"/>
      <c r="F339" s="432"/>
      <c r="G339" s="433"/>
      <c r="H339" s="433"/>
      <c r="I339" s="889"/>
      <c r="J339" s="411"/>
    </row>
    <row r="340" spans="3:10">
      <c r="C340" s="887"/>
      <c r="D340" s="414"/>
      <c r="E340" s="414"/>
      <c r="F340" s="432"/>
      <c r="G340" s="433"/>
      <c r="H340" s="433"/>
      <c r="I340" s="889"/>
      <c r="J340" s="411"/>
    </row>
    <row r="341" spans="3:10">
      <c r="C341" s="887"/>
      <c r="D341" s="414"/>
      <c r="E341" s="414"/>
      <c r="F341" s="432"/>
      <c r="G341" s="433"/>
      <c r="H341" s="433"/>
      <c r="I341" s="889"/>
      <c r="J341" s="411"/>
    </row>
    <row r="342" spans="3:10">
      <c r="C342" s="887"/>
      <c r="D342" s="414"/>
      <c r="E342" s="414"/>
      <c r="F342" s="432"/>
      <c r="G342" s="433"/>
      <c r="H342" s="433"/>
      <c r="I342" s="889"/>
      <c r="J342" s="411"/>
    </row>
    <row r="343" spans="3:10">
      <c r="C343" s="887"/>
      <c r="D343" s="414"/>
      <c r="E343" s="414"/>
      <c r="F343" s="432"/>
      <c r="G343" s="433"/>
      <c r="H343" s="433"/>
      <c r="I343" s="889"/>
      <c r="J343" s="411"/>
    </row>
    <row r="344" spans="3:10">
      <c r="C344" s="888"/>
      <c r="D344" s="411"/>
      <c r="E344" s="411"/>
      <c r="F344" s="429"/>
      <c r="G344" s="380"/>
      <c r="H344" s="380"/>
      <c r="I344" s="889"/>
      <c r="J344" s="411"/>
    </row>
    <row r="345" spans="3:10">
      <c r="C345" s="888"/>
      <c r="D345" s="411"/>
      <c r="E345" s="411"/>
      <c r="F345" s="429"/>
      <c r="G345" s="380"/>
      <c r="H345" s="380"/>
      <c r="I345" s="889"/>
      <c r="J345" s="411"/>
    </row>
    <row r="346" spans="3:10">
      <c r="C346" s="888"/>
      <c r="D346" s="411"/>
      <c r="E346" s="411"/>
      <c r="F346" s="429"/>
      <c r="G346" s="380"/>
      <c r="H346" s="380"/>
      <c r="I346" s="889"/>
      <c r="J346" s="411"/>
    </row>
  </sheetData>
  <mergeCells count="119">
    <mergeCell ref="B4:D5"/>
    <mergeCell ref="E4:E5"/>
    <mergeCell ref="F4:F5"/>
    <mergeCell ref="H4:H5"/>
    <mergeCell ref="C7:D7"/>
    <mergeCell ref="C8:D8"/>
    <mergeCell ref="C17:D17"/>
    <mergeCell ref="C18:D18"/>
    <mergeCell ref="C19:D19"/>
    <mergeCell ref="C20:D20"/>
    <mergeCell ref="C22:D22"/>
    <mergeCell ref="C23:D23"/>
    <mergeCell ref="C9:D9"/>
    <mergeCell ref="C10:D10"/>
    <mergeCell ref="C12:D12"/>
    <mergeCell ref="C13:D13"/>
    <mergeCell ref="C14:D14"/>
    <mergeCell ref="C15:D15"/>
    <mergeCell ref="C32:D32"/>
    <mergeCell ref="C33:D33"/>
    <mergeCell ref="C34:D34"/>
    <mergeCell ref="C35:D35"/>
    <mergeCell ref="C37:D37"/>
    <mergeCell ref="C38:D38"/>
    <mergeCell ref="C24:D24"/>
    <mergeCell ref="C25:D25"/>
    <mergeCell ref="C27:D27"/>
    <mergeCell ref="C28:D28"/>
    <mergeCell ref="C29:D29"/>
    <mergeCell ref="C30:D30"/>
    <mergeCell ref="C47:D47"/>
    <mergeCell ref="C48:D48"/>
    <mergeCell ref="C49:D49"/>
    <mergeCell ref="C50:D50"/>
    <mergeCell ref="C52:D52"/>
    <mergeCell ref="C53:D53"/>
    <mergeCell ref="C39:D39"/>
    <mergeCell ref="C40:D40"/>
    <mergeCell ref="C42:D42"/>
    <mergeCell ref="C43:D43"/>
    <mergeCell ref="C44:D44"/>
    <mergeCell ref="C45:D45"/>
    <mergeCell ref="C62:D62"/>
    <mergeCell ref="C63:D63"/>
    <mergeCell ref="C64:D64"/>
    <mergeCell ref="C65:D65"/>
    <mergeCell ref="C67:D67"/>
    <mergeCell ref="C68:D68"/>
    <mergeCell ref="C54:D54"/>
    <mergeCell ref="C55:D55"/>
    <mergeCell ref="C57:D57"/>
    <mergeCell ref="C58:D58"/>
    <mergeCell ref="C59:D59"/>
    <mergeCell ref="C60:D60"/>
    <mergeCell ref="C144:C152"/>
    <mergeCell ref="I144:I146"/>
    <mergeCell ref="I147:I149"/>
    <mergeCell ref="I150:I152"/>
    <mergeCell ref="C153:C161"/>
    <mergeCell ref="I153:I155"/>
    <mergeCell ref="I156:I158"/>
    <mergeCell ref="I159:I161"/>
    <mergeCell ref="C69:D69"/>
    <mergeCell ref="C70:D70"/>
    <mergeCell ref="C134:H134"/>
    <mergeCell ref="C135:C143"/>
    <mergeCell ref="I135:I137"/>
    <mergeCell ref="I138:I140"/>
    <mergeCell ref="I141:I143"/>
    <mergeCell ref="C162:C173"/>
    <mergeCell ref="I162:I164"/>
    <mergeCell ref="I165:I167"/>
    <mergeCell ref="I168:I170"/>
    <mergeCell ref="I171:I173"/>
    <mergeCell ref="C174:C182"/>
    <mergeCell ref="I174:I176"/>
    <mergeCell ref="I177:I179"/>
    <mergeCell ref="I180:I182"/>
    <mergeCell ref="C205:H205"/>
    <mergeCell ref="C206:C217"/>
    <mergeCell ref="C218:C229"/>
    <mergeCell ref="C230:C241"/>
    <mergeCell ref="C242:C253"/>
    <mergeCell ref="C254:C265"/>
    <mergeCell ref="C183:C192"/>
    <mergeCell ref="I183:I185"/>
    <mergeCell ref="I186:I188"/>
    <mergeCell ref="I189:I191"/>
    <mergeCell ref="C193:C202"/>
    <mergeCell ref="I193:I195"/>
    <mergeCell ref="I196:I198"/>
    <mergeCell ref="I199:I201"/>
    <mergeCell ref="C302:C310"/>
    <mergeCell ref="I302:I304"/>
    <mergeCell ref="I305:I307"/>
    <mergeCell ref="I308:I310"/>
    <mergeCell ref="C311:C319"/>
    <mergeCell ref="I311:I313"/>
    <mergeCell ref="I314:I316"/>
    <mergeCell ref="I317:I319"/>
    <mergeCell ref="C266:C277"/>
    <mergeCell ref="C278:C289"/>
    <mergeCell ref="C292:H292"/>
    <mergeCell ref="C293:C301"/>
    <mergeCell ref="I293:I295"/>
    <mergeCell ref="I296:I298"/>
    <mergeCell ref="I299:I301"/>
    <mergeCell ref="C338:C346"/>
    <mergeCell ref="I338:I340"/>
    <mergeCell ref="I341:I343"/>
    <mergeCell ref="I344:I346"/>
    <mergeCell ref="C320:C328"/>
    <mergeCell ref="I320:I322"/>
    <mergeCell ref="I323:I325"/>
    <mergeCell ref="I326:I328"/>
    <mergeCell ref="C329:C337"/>
    <mergeCell ref="I329:I331"/>
    <mergeCell ref="I332:I334"/>
    <mergeCell ref="I335:I337"/>
  </mergeCells>
  <phoneticPr fontId="4"/>
  <pageMargins left="0.59055118110236227" right="0.59055118110236227" top="0.78740157480314965" bottom="0.78740157480314965" header="0.39370078740157483" footer="0.39370078740157483"/>
  <pageSetup paperSize="9" scale="93" fitToHeight="0" orientation="portrait" r:id="rId1"/>
  <headerFooter alignWithMargins="0">
    <oddHeader>&amp;R&amp;"ＭＳ Ｐゴシック,標準"&amp;11 2.人      口</oddHeader>
    <oddFooter>&amp;C&amp;"ＭＳ Ｐゴシック,標準"&amp;11-18-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6"/>
  <sheetViews>
    <sheetView showGridLines="0" view="pageBreakPreview" zoomScaleNormal="100" zoomScaleSheetLayoutView="100" workbookViewId="0"/>
  </sheetViews>
  <sheetFormatPr defaultRowHeight="13.5"/>
  <cols>
    <col min="1" max="1" width="2.1640625" style="77" customWidth="1"/>
    <col min="2" max="2" width="15.33203125" style="79" customWidth="1"/>
    <col min="3" max="7" width="11.83203125" style="79" customWidth="1"/>
    <col min="8" max="8" width="11.83203125" style="78" customWidth="1"/>
    <col min="9" max="10" width="11.83203125" style="79" customWidth="1"/>
    <col min="11" max="16384" width="9.33203125" style="77"/>
  </cols>
  <sheetData>
    <row r="1" spans="1:10" ht="30" customHeight="1">
      <c r="A1" s="76" t="s">
        <v>678</v>
      </c>
    </row>
    <row r="2" spans="1:10" ht="7.5" customHeight="1">
      <c r="A2" s="76"/>
    </row>
    <row r="3" spans="1:10" ht="22.5" customHeight="1">
      <c r="B3" s="80" t="s">
        <v>670</v>
      </c>
      <c r="C3" s="80"/>
    </row>
    <row r="4" spans="1:10" ht="13.5" customHeight="1">
      <c r="B4" s="853" t="s">
        <v>47</v>
      </c>
      <c r="C4" s="904" t="s">
        <v>872</v>
      </c>
      <c r="D4" s="905" t="s">
        <v>679</v>
      </c>
      <c r="E4" s="906"/>
      <c r="F4" s="907"/>
      <c r="G4" s="84" t="s">
        <v>680</v>
      </c>
      <c r="H4" s="908" t="s">
        <v>51</v>
      </c>
      <c r="I4" s="84" t="s">
        <v>52</v>
      </c>
      <c r="J4" s="853" t="s">
        <v>53</v>
      </c>
    </row>
    <row r="5" spans="1:10" ht="13.5" customHeight="1">
      <c r="B5" s="854"/>
      <c r="C5" s="854"/>
      <c r="D5" s="435" t="s">
        <v>48</v>
      </c>
      <c r="E5" s="436" t="s">
        <v>49</v>
      </c>
      <c r="F5" s="437" t="s">
        <v>50</v>
      </c>
      <c r="G5" s="438" t="s">
        <v>681</v>
      </c>
      <c r="H5" s="909"/>
      <c r="I5" s="438" t="s">
        <v>681</v>
      </c>
      <c r="J5" s="854"/>
    </row>
    <row r="6" spans="1:10" ht="12" hidden="1" customHeight="1">
      <c r="B6" s="88" t="s">
        <v>67</v>
      </c>
      <c r="C6" s="439">
        <f>SUM(C7:C10)</f>
        <v>59020</v>
      </c>
      <c r="D6" s="89">
        <f>SUM(D7:D10)</f>
        <v>0</v>
      </c>
      <c r="E6" s="90">
        <f>SUM(E7:E10)</f>
        <v>0</v>
      </c>
      <c r="F6" s="91">
        <f>SUM(F7:F10)</f>
        <v>0</v>
      </c>
      <c r="G6" s="440"/>
      <c r="H6" s="441"/>
      <c r="I6" s="442"/>
      <c r="J6" s="94">
        <f>ROUND(D6/$D$86*100,1)</f>
        <v>0</v>
      </c>
    </row>
    <row r="7" spans="1:10" ht="12" hidden="1" customHeight="1">
      <c r="B7" s="95" t="s">
        <v>60</v>
      </c>
      <c r="C7" s="96">
        <v>19244</v>
      </c>
      <c r="D7" s="443"/>
      <c r="E7" s="444"/>
      <c r="F7" s="445"/>
      <c r="G7" s="440"/>
      <c r="H7" s="446"/>
      <c r="I7" s="440"/>
      <c r="J7" s="101">
        <f>ROUND(D7/$D$87*100,1)</f>
        <v>0</v>
      </c>
    </row>
    <row r="8" spans="1:10" ht="12" hidden="1" customHeight="1">
      <c r="B8" s="95" t="s">
        <v>62</v>
      </c>
      <c r="C8" s="96">
        <v>18251</v>
      </c>
      <c r="D8" s="443"/>
      <c r="E8" s="444"/>
      <c r="F8" s="445"/>
      <c r="G8" s="440"/>
      <c r="H8" s="446"/>
      <c r="I8" s="440"/>
      <c r="J8" s="101">
        <f>ROUND(D8/$D$88*100,1)</f>
        <v>0</v>
      </c>
    </row>
    <row r="9" spans="1:10" ht="12" hidden="1" customHeight="1">
      <c r="B9" s="95" t="s">
        <v>682</v>
      </c>
      <c r="C9" s="96">
        <v>11477</v>
      </c>
      <c r="D9" s="443"/>
      <c r="E9" s="444"/>
      <c r="F9" s="445"/>
      <c r="G9" s="440"/>
      <c r="H9" s="446"/>
      <c r="I9" s="440"/>
      <c r="J9" s="101">
        <f>ROUND(D9/$D$89*100,1)</f>
        <v>0</v>
      </c>
    </row>
    <row r="10" spans="1:10" ht="12" hidden="1" customHeight="1">
      <c r="B10" s="95" t="s">
        <v>66</v>
      </c>
      <c r="C10" s="103">
        <v>10048</v>
      </c>
      <c r="D10" s="443"/>
      <c r="E10" s="444"/>
      <c r="F10" s="445"/>
      <c r="G10" s="440"/>
      <c r="H10" s="447"/>
      <c r="I10" s="435"/>
      <c r="J10" s="108">
        <f>ROUND(D10/$D$90*100,1)</f>
        <v>0</v>
      </c>
    </row>
    <row r="11" spans="1:10" s="448" customFormat="1" ht="12" hidden="1" customHeight="1">
      <c r="B11" s="88" t="s">
        <v>67</v>
      </c>
      <c r="C11" s="439">
        <f>SUM(C12:C15)</f>
        <v>58103</v>
      </c>
      <c r="D11" s="89">
        <f>SUM(D12:D15)</f>
        <v>0</v>
      </c>
      <c r="E11" s="90">
        <f>SUM(E12:E15)</f>
        <v>0</v>
      </c>
      <c r="F11" s="91">
        <f>SUM(F12:F15)</f>
        <v>0</v>
      </c>
      <c r="G11" s="89"/>
      <c r="H11" s="109">
        <f>+D11-D6</f>
        <v>0</v>
      </c>
      <c r="I11" s="110" t="e">
        <f>ROUND(D11/D6*100-100,1)</f>
        <v>#DIV/0!</v>
      </c>
      <c r="J11" s="94">
        <f>ROUND(D11/$D$86*100,1)</f>
        <v>0</v>
      </c>
    </row>
    <row r="12" spans="1:10" ht="12" hidden="1" customHeight="1">
      <c r="B12" s="95" t="s">
        <v>60</v>
      </c>
      <c r="C12" s="96">
        <v>19345</v>
      </c>
      <c r="D12" s="96"/>
      <c r="E12" s="122"/>
      <c r="F12" s="123"/>
      <c r="G12" s="121"/>
      <c r="H12" s="111">
        <f>+D12-D7</f>
        <v>0</v>
      </c>
      <c r="I12" s="112" t="e">
        <f>ROUND(D12/D7*100-100,1)</f>
        <v>#DIV/0!</v>
      </c>
      <c r="J12" s="101">
        <f>ROUND(D12/$D$87*100,1)</f>
        <v>0</v>
      </c>
    </row>
    <row r="13" spans="1:10" ht="12" hidden="1" customHeight="1">
      <c r="B13" s="95" t="s">
        <v>62</v>
      </c>
      <c r="C13" s="96">
        <v>17976</v>
      </c>
      <c r="D13" s="96"/>
      <c r="E13" s="122"/>
      <c r="F13" s="123"/>
      <c r="G13" s="121"/>
      <c r="H13" s="111">
        <f>+D13-D8</f>
        <v>0</v>
      </c>
      <c r="I13" s="112" t="e">
        <f>ROUND(D13/D8*100-100,1)</f>
        <v>#DIV/0!</v>
      </c>
      <c r="J13" s="101">
        <f>ROUND(D13/$D$88*100,1)</f>
        <v>0</v>
      </c>
    </row>
    <row r="14" spans="1:10" ht="12" hidden="1" customHeight="1">
      <c r="B14" s="95" t="s">
        <v>682</v>
      </c>
      <c r="C14" s="96">
        <v>10847</v>
      </c>
      <c r="D14" s="96"/>
      <c r="E14" s="122"/>
      <c r="F14" s="123"/>
      <c r="G14" s="121"/>
      <c r="H14" s="111">
        <f>+D14-D9</f>
        <v>0</v>
      </c>
      <c r="I14" s="112" t="e">
        <f>ROUND(D14/D9*100-100,1)</f>
        <v>#DIV/0!</v>
      </c>
      <c r="J14" s="101">
        <f>ROUND(D14/$D$89*100,1)</f>
        <v>0</v>
      </c>
    </row>
    <row r="15" spans="1:10" ht="12" hidden="1" customHeight="1">
      <c r="B15" s="95" t="s">
        <v>66</v>
      </c>
      <c r="C15" s="103">
        <v>9935</v>
      </c>
      <c r="D15" s="103"/>
      <c r="E15" s="104"/>
      <c r="F15" s="105"/>
      <c r="G15" s="103"/>
      <c r="H15" s="113">
        <f>+D15-D10</f>
        <v>0</v>
      </c>
      <c r="I15" s="114" t="e">
        <f>ROUND(D15/D10*100-100,1)</f>
        <v>#DIV/0!</v>
      </c>
      <c r="J15" s="108">
        <f>ROUND(D15/$D$90*100,1)</f>
        <v>0</v>
      </c>
    </row>
    <row r="16" spans="1:10" s="448" customFormat="1" ht="12" hidden="1" customHeight="1">
      <c r="B16" s="88" t="s">
        <v>68</v>
      </c>
      <c r="C16" s="449">
        <f>SUM(C17:C20)</f>
        <v>60270</v>
      </c>
      <c r="D16" s="89">
        <f>SUM(D17:D20)</f>
        <v>0</v>
      </c>
      <c r="E16" s="90">
        <f>SUM(E17:E20)</f>
        <v>0</v>
      </c>
      <c r="F16" s="91">
        <f>SUM(F17:F20)</f>
        <v>0</v>
      </c>
      <c r="G16" s="89"/>
      <c r="H16" s="109">
        <f t="shared" ref="H16:H79" si="0">+D16-D11</f>
        <v>0</v>
      </c>
      <c r="I16" s="110" t="e">
        <f t="shared" ref="I16:I45" si="1">ROUND(D16/D11*100-100,1)</f>
        <v>#DIV/0!</v>
      </c>
      <c r="J16" s="94">
        <f>ROUND(D16/$D$86*100,1)</f>
        <v>0</v>
      </c>
    </row>
    <row r="17" spans="2:10" ht="12" hidden="1" customHeight="1">
      <c r="B17" s="95" t="s">
        <v>60</v>
      </c>
      <c r="C17" s="96">
        <v>19744</v>
      </c>
      <c r="D17" s="96"/>
      <c r="E17" s="122"/>
      <c r="F17" s="123"/>
      <c r="G17" s="121"/>
      <c r="H17" s="111">
        <f t="shared" si="0"/>
        <v>0</v>
      </c>
      <c r="I17" s="112" t="e">
        <f t="shared" si="1"/>
        <v>#DIV/0!</v>
      </c>
      <c r="J17" s="101">
        <f>ROUND(D17/$D$87*100,1)</f>
        <v>0</v>
      </c>
    </row>
    <row r="18" spans="2:10" ht="12" hidden="1" customHeight="1">
      <c r="B18" s="95" t="s">
        <v>62</v>
      </c>
      <c r="C18" s="96">
        <v>18809</v>
      </c>
      <c r="D18" s="96"/>
      <c r="E18" s="122"/>
      <c r="F18" s="123"/>
      <c r="G18" s="121"/>
      <c r="H18" s="111">
        <f t="shared" si="0"/>
        <v>0</v>
      </c>
      <c r="I18" s="112" t="e">
        <f t="shared" si="1"/>
        <v>#DIV/0!</v>
      </c>
      <c r="J18" s="101">
        <f>ROUND(D18/$D$88*100,1)</f>
        <v>0</v>
      </c>
    </row>
    <row r="19" spans="2:10" ht="12" hidden="1" customHeight="1">
      <c r="B19" s="95" t="s">
        <v>682</v>
      </c>
      <c r="C19" s="96">
        <v>11507</v>
      </c>
      <c r="D19" s="96"/>
      <c r="E19" s="122"/>
      <c r="F19" s="123"/>
      <c r="G19" s="121"/>
      <c r="H19" s="111">
        <f t="shared" si="0"/>
        <v>0</v>
      </c>
      <c r="I19" s="112" t="e">
        <f t="shared" si="1"/>
        <v>#DIV/0!</v>
      </c>
      <c r="J19" s="101">
        <f>ROUND(D19/$D$89*100,1)</f>
        <v>0</v>
      </c>
    </row>
    <row r="20" spans="2:10" ht="12" hidden="1" customHeight="1">
      <c r="B20" s="102" t="s">
        <v>66</v>
      </c>
      <c r="C20" s="103">
        <v>10210</v>
      </c>
      <c r="D20" s="103"/>
      <c r="E20" s="104"/>
      <c r="F20" s="105"/>
      <c r="G20" s="103"/>
      <c r="H20" s="113">
        <f t="shared" si="0"/>
        <v>0</v>
      </c>
      <c r="I20" s="114" t="e">
        <f t="shared" si="1"/>
        <v>#DIV/0!</v>
      </c>
      <c r="J20" s="108">
        <f>ROUND(D20/$D$90*100,1)</f>
        <v>0</v>
      </c>
    </row>
    <row r="21" spans="2:10" s="448" customFormat="1" ht="12" hidden="1" customHeight="1">
      <c r="B21" s="88" t="s">
        <v>69</v>
      </c>
      <c r="C21" s="449">
        <f>SUM(C22:C25)</f>
        <v>63562</v>
      </c>
      <c r="D21" s="89">
        <f>SUM(D22:D25)</f>
        <v>0</v>
      </c>
      <c r="E21" s="90">
        <f>SUM(E22:E25)</f>
        <v>0</v>
      </c>
      <c r="F21" s="91">
        <f>SUM(F22:F25)</f>
        <v>0</v>
      </c>
      <c r="G21" s="89"/>
      <c r="H21" s="109">
        <f t="shared" si="0"/>
        <v>0</v>
      </c>
      <c r="I21" s="110" t="e">
        <f t="shared" si="1"/>
        <v>#DIV/0!</v>
      </c>
      <c r="J21" s="94">
        <f>ROUND(D21/$D$86*100,1)</f>
        <v>0</v>
      </c>
    </row>
    <row r="22" spans="2:10" ht="12" hidden="1" customHeight="1">
      <c r="B22" s="95" t="s">
        <v>60</v>
      </c>
      <c r="C22" s="96">
        <v>19142</v>
      </c>
      <c r="D22" s="96"/>
      <c r="E22" s="122"/>
      <c r="F22" s="123"/>
      <c r="G22" s="121"/>
      <c r="H22" s="111">
        <f t="shared" si="0"/>
        <v>0</v>
      </c>
      <c r="I22" s="112" t="e">
        <f t="shared" si="1"/>
        <v>#DIV/0!</v>
      </c>
      <c r="J22" s="101">
        <f>ROUND(D22/$D$87*100,1)</f>
        <v>0</v>
      </c>
    </row>
    <row r="23" spans="2:10" ht="12" hidden="1" customHeight="1">
      <c r="B23" s="95" t="s">
        <v>62</v>
      </c>
      <c r="C23" s="96">
        <v>19884</v>
      </c>
      <c r="D23" s="96"/>
      <c r="E23" s="122"/>
      <c r="F23" s="123"/>
      <c r="G23" s="121"/>
      <c r="H23" s="111">
        <f t="shared" si="0"/>
        <v>0</v>
      </c>
      <c r="I23" s="112" t="e">
        <f t="shared" si="1"/>
        <v>#DIV/0!</v>
      </c>
      <c r="J23" s="101">
        <f>ROUND(D23/$D$88*100,1)</f>
        <v>0</v>
      </c>
    </row>
    <row r="24" spans="2:10" ht="12" hidden="1" customHeight="1">
      <c r="B24" s="95" t="s">
        <v>682</v>
      </c>
      <c r="C24" s="96">
        <v>14718</v>
      </c>
      <c r="D24" s="96"/>
      <c r="E24" s="122"/>
      <c r="F24" s="123"/>
      <c r="G24" s="121"/>
      <c r="H24" s="111">
        <f t="shared" si="0"/>
        <v>0</v>
      </c>
      <c r="I24" s="112" t="e">
        <f t="shared" si="1"/>
        <v>#DIV/0!</v>
      </c>
      <c r="J24" s="101">
        <f>ROUND(D24/$D$89*100,1)</f>
        <v>0</v>
      </c>
    </row>
    <row r="25" spans="2:10" ht="12" hidden="1" customHeight="1">
      <c r="B25" s="102" t="s">
        <v>66</v>
      </c>
      <c r="C25" s="103">
        <v>9818</v>
      </c>
      <c r="D25" s="103"/>
      <c r="E25" s="104"/>
      <c r="F25" s="105"/>
      <c r="G25" s="103"/>
      <c r="H25" s="113">
        <f t="shared" si="0"/>
        <v>0</v>
      </c>
      <c r="I25" s="114" t="e">
        <f t="shared" si="1"/>
        <v>#DIV/0!</v>
      </c>
      <c r="J25" s="108">
        <f>ROUND(D25/$D$90*100,1)</f>
        <v>0</v>
      </c>
    </row>
    <row r="26" spans="2:10" s="448" customFormat="1" ht="12" hidden="1" customHeight="1">
      <c r="B26" s="88" t="s">
        <v>70</v>
      </c>
      <c r="C26" s="449">
        <f>SUM(C27:C30)</f>
        <v>61660</v>
      </c>
      <c r="D26" s="89">
        <f>SUM(D27:D30)</f>
        <v>0</v>
      </c>
      <c r="E26" s="90">
        <f>SUM(E27:E30)</f>
        <v>0</v>
      </c>
      <c r="F26" s="91">
        <f>SUM(F27:F30)</f>
        <v>0</v>
      </c>
      <c r="G26" s="89"/>
      <c r="H26" s="109">
        <f t="shared" si="0"/>
        <v>0</v>
      </c>
      <c r="I26" s="110" t="e">
        <f t="shared" si="1"/>
        <v>#DIV/0!</v>
      </c>
      <c r="J26" s="94">
        <f>ROUND(D26/$D$86*100,1)</f>
        <v>0</v>
      </c>
    </row>
    <row r="27" spans="2:10" ht="12" hidden="1" customHeight="1">
      <c r="B27" s="95" t="s">
        <v>60</v>
      </c>
      <c r="C27" s="96">
        <v>18264</v>
      </c>
      <c r="D27" s="96"/>
      <c r="E27" s="122"/>
      <c r="F27" s="123"/>
      <c r="G27" s="121"/>
      <c r="H27" s="111">
        <f t="shared" si="0"/>
        <v>0</v>
      </c>
      <c r="I27" s="112" t="e">
        <f t="shared" si="1"/>
        <v>#DIV/0!</v>
      </c>
      <c r="J27" s="101">
        <f>ROUND(D27/$D$87*100,1)</f>
        <v>0</v>
      </c>
    </row>
    <row r="28" spans="2:10" ht="12" hidden="1" customHeight="1">
      <c r="B28" s="95" t="s">
        <v>62</v>
      </c>
      <c r="C28" s="96">
        <v>19699</v>
      </c>
      <c r="D28" s="96"/>
      <c r="E28" s="122"/>
      <c r="F28" s="123"/>
      <c r="G28" s="121"/>
      <c r="H28" s="111">
        <f t="shared" si="0"/>
        <v>0</v>
      </c>
      <c r="I28" s="112" t="e">
        <f t="shared" si="1"/>
        <v>#DIV/0!</v>
      </c>
      <c r="J28" s="101">
        <f>ROUND(D28/$D$88*100,1)</f>
        <v>0</v>
      </c>
    </row>
    <row r="29" spans="2:10" ht="12" hidden="1" customHeight="1">
      <c r="B29" s="95" t="s">
        <v>682</v>
      </c>
      <c r="C29" s="96">
        <v>13908</v>
      </c>
      <c r="D29" s="96"/>
      <c r="E29" s="122"/>
      <c r="F29" s="123"/>
      <c r="G29" s="121"/>
      <c r="H29" s="111">
        <f t="shared" si="0"/>
        <v>0</v>
      </c>
      <c r="I29" s="112" t="e">
        <f t="shared" si="1"/>
        <v>#DIV/0!</v>
      </c>
      <c r="J29" s="101">
        <f>ROUND(D29/$D$89*100,1)</f>
        <v>0</v>
      </c>
    </row>
    <row r="30" spans="2:10" ht="12" hidden="1" customHeight="1">
      <c r="B30" s="102" t="s">
        <v>66</v>
      </c>
      <c r="C30" s="103">
        <v>9789</v>
      </c>
      <c r="D30" s="103"/>
      <c r="E30" s="104"/>
      <c r="F30" s="105"/>
      <c r="G30" s="103"/>
      <c r="H30" s="113">
        <f t="shared" si="0"/>
        <v>0</v>
      </c>
      <c r="I30" s="114" t="e">
        <f t="shared" si="1"/>
        <v>#DIV/0!</v>
      </c>
      <c r="J30" s="108">
        <f>ROUND(D30/$D$90*100,1)</f>
        <v>0</v>
      </c>
    </row>
    <row r="31" spans="2:10" s="448" customFormat="1" ht="12" hidden="1" customHeight="1">
      <c r="B31" s="88" t="s">
        <v>71</v>
      </c>
      <c r="C31" s="449">
        <f>SUM(C32:C35)</f>
        <v>75071</v>
      </c>
      <c r="D31" s="89">
        <f>SUM(D32:D35)</f>
        <v>0</v>
      </c>
      <c r="E31" s="90">
        <f>SUM(E32:E35)</f>
        <v>0</v>
      </c>
      <c r="F31" s="91">
        <f>SUM(F32:F35)</f>
        <v>0</v>
      </c>
      <c r="G31" s="89"/>
      <c r="H31" s="109">
        <f t="shared" si="0"/>
        <v>0</v>
      </c>
      <c r="I31" s="110" t="e">
        <f t="shared" si="1"/>
        <v>#DIV/0!</v>
      </c>
      <c r="J31" s="94">
        <f>ROUND(D31/$D$86*100,1)</f>
        <v>0</v>
      </c>
    </row>
    <row r="32" spans="2:10" ht="12" hidden="1" customHeight="1">
      <c r="B32" s="95" t="s">
        <v>60</v>
      </c>
      <c r="C32" s="96">
        <v>24838</v>
      </c>
      <c r="D32" s="96"/>
      <c r="E32" s="122"/>
      <c r="F32" s="123"/>
      <c r="G32" s="121"/>
      <c r="H32" s="111">
        <f t="shared" si="0"/>
        <v>0</v>
      </c>
      <c r="I32" s="112" t="e">
        <f t="shared" si="1"/>
        <v>#DIV/0!</v>
      </c>
      <c r="J32" s="101">
        <f>ROUND(D32/$D$87*100,1)</f>
        <v>0</v>
      </c>
    </row>
    <row r="33" spans="2:10" ht="12" hidden="1" customHeight="1">
      <c r="B33" s="95" t="s">
        <v>62</v>
      </c>
      <c r="C33" s="96">
        <v>23383</v>
      </c>
      <c r="D33" s="96"/>
      <c r="E33" s="122"/>
      <c r="F33" s="123"/>
      <c r="G33" s="121"/>
      <c r="H33" s="111">
        <f t="shared" si="0"/>
        <v>0</v>
      </c>
      <c r="I33" s="112" t="e">
        <f t="shared" si="1"/>
        <v>#DIV/0!</v>
      </c>
      <c r="J33" s="101">
        <f>ROUND(D33/$D$88*100,1)</f>
        <v>0</v>
      </c>
    </row>
    <row r="34" spans="2:10" ht="12" hidden="1" customHeight="1">
      <c r="B34" s="95" t="s">
        <v>682</v>
      </c>
      <c r="C34" s="96">
        <v>15523</v>
      </c>
      <c r="D34" s="96"/>
      <c r="E34" s="122"/>
      <c r="F34" s="123"/>
      <c r="G34" s="121"/>
      <c r="H34" s="111">
        <f t="shared" si="0"/>
        <v>0</v>
      </c>
      <c r="I34" s="112" t="e">
        <f t="shared" si="1"/>
        <v>#DIV/0!</v>
      </c>
      <c r="J34" s="101">
        <f>ROUND(D34/$D$89*100,1)</f>
        <v>0</v>
      </c>
    </row>
    <row r="35" spans="2:10" ht="12" hidden="1" customHeight="1">
      <c r="B35" s="102" t="s">
        <v>66</v>
      </c>
      <c r="C35" s="103">
        <v>11327</v>
      </c>
      <c r="D35" s="103"/>
      <c r="E35" s="104"/>
      <c r="F35" s="105"/>
      <c r="G35" s="103"/>
      <c r="H35" s="113">
        <f t="shared" si="0"/>
        <v>0</v>
      </c>
      <c r="I35" s="114" t="e">
        <f t="shared" si="1"/>
        <v>#DIV/0!</v>
      </c>
      <c r="J35" s="108">
        <f>ROUND(D35/$D$90*100,1)</f>
        <v>0</v>
      </c>
    </row>
    <row r="36" spans="2:10" s="448" customFormat="1" ht="12" hidden="1" customHeight="1">
      <c r="B36" s="88" t="s">
        <v>72</v>
      </c>
      <c r="C36" s="449">
        <f>SUM(C37:C40)</f>
        <v>74050</v>
      </c>
      <c r="D36" s="89">
        <f>SUM(D37:D40)</f>
        <v>0</v>
      </c>
      <c r="E36" s="90">
        <f>SUM(E37:E40)</f>
        <v>0</v>
      </c>
      <c r="F36" s="91">
        <f>SUM(F37:F40)</f>
        <v>0</v>
      </c>
      <c r="G36" s="89"/>
      <c r="H36" s="109">
        <f t="shared" si="0"/>
        <v>0</v>
      </c>
      <c r="I36" s="110" t="e">
        <f t="shared" si="1"/>
        <v>#DIV/0!</v>
      </c>
      <c r="J36" s="94">
        <f>ROUND(D36/$D$86*100,1)</f>
        <v>0</v>
      </c>
    </row>
    <row r="37" spans="2:10" ht="12" hidden="1" customHeight="1">
      <c r="B37" s="95" t="s">
        <v>60</v>
      </c>
      <c r="C37" s="96">
        <v>24869</v>
      </c>
      <c r="D37" s="96"/>
      <c r="E37" s="122"/>
      <c r="F37" s="123"/>
      <c r="G37" s="121"/>
      <c r="H37" s="111">
        <f t="shared" si="0"/>
        <v>0</v>
      </c>
      <c r="I37" s="112" t="e">
        <f t="shared" si="1"/>
        <v>#DIV/0!</v>
      </c>
      <c r="J37" s="101">
        <f>ROUND(D37/$D$87*100,1)</f>
        <v>0</v>
      </c>
    </row>
    <row r="38" spans="2:10" ht="12" hidden="1" customHeight="1">
      <c r="B38" s="95" t="s">
        <v>62</v>
      </c>
      <c r="C38" s="96">
        <v>23092</v>
      </c>
      <c r="D38" s="96"/>
      <c r="E38" s="122"/>
      <c r="F38" s="123"/>
      <c r="G38" s="121"/>
      <c r="H38" s="111">
        <f t="shared" si="0"/>
        <v>0</v>
      </c>
      <c r="I38" s="112" t="e">
        <f t="shared" si="1"/>
        <v>#DIV/0!</v>
      </c>
      <c r="J38" s="101">
        <f>ROUND(D38/$D$88*100,1)</f>
        <v>0</v>
      </c>
    </row>
    <row r="39" spans="2:10" ht="12" hidden="1" customHeight="1">
      <c r="B39" s="95" t="s">
        <v>682</v>
      </c>
      <c r="C39" s="96">
        <v>14756</v>
      </c>
      <c r="D39" s="96"/>
      <c r="E39" s="122"/>
      <c r="F39" s="123"/>
      <c r="G39" s="121"/>
      <c r="H39" s="111">
        <f t="shared" si="0"/>
        <v>0</v>
      </c>
      <c r="I39" s="112" t="e">
        <f t="shared" si="1"/>
        <v>#DIV/0!</v>
      </c>
      <c r="J39" s="101">
        <f>ROUND(D39/$D$89*100,1)</f>
        <v>0</v>
      </c>
    </row>
    <row r="40" spans="2:10" ht="12" hidden="1" customHeight="1">
      <c r="B40" s="102" t="s">
        <v>66</v>
      </c>
      <c r="C40" s="103">
        <v>11333</v>
      </c>
      <c r="D40" s="103"/>
      <c r="E40" s="104"/>
      <c r="F40" s="105"/>
      <c r="G40" s="103"/>
      <c r="H40" s="113">
        <f t="shared" si="0"/>
        <v>0</v>
      </c>
      <c r="I40" s="114" t="e">
        <f t="shared" si="1"/>
        <v>#DIV/0!</v>
      </c>
      <c r="J40" s="108">
        <f>ROUND(D40/$D$90*100,1)</f>
        <v>0</v>
      </c>
    </row>
    <row r="41" spans="2:10" s="448" customFormat="1" ht="12" hidden="1" customHeight="1">
      <c r="B41" s="88" t="s">
        <v>73</v>
      </c>
      <c r="C41" s="449">
        <f>SUM(C42:C45)</f>
        <v>72218</v>
      </c>
      <c r="D41" s="89">
        <f>SUM(D42:D45)</f>
        <v>0</v>
      </c>
      <c r="E41" s="90">
        <f>SUM(E42:E45)</f>
        <v>0</v>
      </c>
      <c r="F41" s="91">
        <f>SUM(F42:F45)</f>
        <v>0</v>
      </c>
      <c r="G41" s="89"/>
      <c r="H41" s="109">
        <f t="shared" si="0"/>
        <v>0</v>
      </c>
      <c r="I41" s="110" t="e">
        <f t="shared" si="1"/>
        <v>#DIV/0!</v>
      </c>
      <c r="J41" s="94">
        <f>ROUND(D41/$D$86*100,1)</f>
        <v>0</v>
      </c>
    </row>
    <row r="42" spans="2:10" ht="12" hidden="1" customHeight="1">
      <c r="B42" s="95" t="s">
        <v>60</v>
      </c>
      <c r="C42" s="96">
        <v>23711</v>
      </c>
      <c r="D42" s="96"/>
      <c r="E42" s="122"/>
      <c r="F42" s="123"/>
      <c r="G42" s="121"/>
      <c r="H42" s="111">
        <f t="shared" si="0"/>
        <v>0</v>
      </c>
      <c r="I42" s="112" t="e">
        <f t="shared" si="1"/>
        <v>#DIV/0!</v>
      </c>
      <c r="J42" s="101">
        <f>ROUND(D42/$D$87*100,1)</f>
        <v>0</v>
      </c>
    </row>
    <row r="43" spans="2:10" ht="12" hidden="1" customHeight="1">
      <c r="B43" s="95" t="s">
        <v>62</v>
      </c>
      <c r="C43" s="96">
        <v>22760</v>
      </c>
      <c r="D43" s="96"/>
      <c r="E43" s="122"/>
      <c r="F43" s="123"/>
      <c r="G43" s="121"/>
      <c r="H43" s="111">
        <f t="shared" si="0"/>
        <v>0</v>
      </c>
      <c r="I43" s="112" t="e">
        <f t="shared" si="1"/>
        <v>#DIV/0!</v>
      </c>
      <c r="J43" s="101">
        <f>ROUND(D43/$D$88*100,1)</f>
        <v>0</v>
      </c>
    </row>
    <row r="44" spans="2:10" ht="12" hidden="1" customHeight="1">
      <c r="B44" s="95" t="s">
        <v>682</v>
      </c>
      <c r="C44" s="96">
        <v>14639</v>
      </c>
      <c r="D44" s="96"/>
      <c r="E44" s="122"/>
      <c r="F44" s="123"/>
      <c r="G44" s="121"/>
      <c r="H44" s="111">
        <f t="shared" si="0"/>
        <v>0</v>
      </c>
      <c r="I44" s="112" t="e">
        <f t="shared" si="1"/>
        <v>#DIV/0!</v>
      </c>
      <c r="J44" s="101">
        <f>ROUND(D44/$D$89*100,1)</f>
        <v>0</v>
      </c>
    </row>
    <row r="45" spans="2:10" ht="11.25" hidden="1" customHeight="1">
      <c r="B45" s="102" t="s">
        <v>66</v>
      </c>
      <c r="C45" s="103">
        <v>11108</v>
      </c>
      <c r="D45" s="103"/>
      <c r="E45" s="104"/>
      <c r="F45" s="105"/>
      <c r="G45" s="103"/>
      <c r="H45" s="113">
        <f t="shared" si="0"/>
        <v>0</v>
      </c>
      <c r="I45" s="114" t="e">
        <f t="shared" si="1"/>
        <v>#DIV/0!</v>
      </c>
      <c r="J45" s="108">
        <f>ROUND(D45/$D$90*100,1)</f>
        <v>0</v>
      </c>
    </row>
    <row r="46" spans="2:10" s="448" customFormat="1" ht="13.5" hidden="1" customHeight="1">
      <c r="B46" s="125" t="s">
        <v>74</v>
      </c>
      <c r="C46" s="449">
        <f>SUM(C47:C50)</f>
        <v>70783</v>
      </c>
      <c r="D46" s="89">
        <f>SUM(D47:D50)</f>
        <v>5177</v>
      </c>
      <c r="E46" s="90">
        <f>SUM(E47:E50)</f>
        <v>2202</v>
      </c>
      <c r="F46" s="91">
        <f>SUM(F47:F50)</f>
        <v>2975</v>
      </c>
      <c r="G46" s="450">
        <f t="shared" ref="G46:G105" si="2">ROUND(D46/C46*100,1)</f>
        <v>7.3</v>
      </c>
      <c r="H46" s="109">
        <f t="shared" si="0"/>
        <v>5177</v>
      </c>
      <c r="I46" s="93" t="s">
        <v>58</v>
      </c>
      <c r="J46" s="94">
        <f>ROUND(D46/$D$86*100,1)</f>
        <v>30.2</v>
      </c>
    </row>
    <row r="47" spans="2:10" ht="13.5" hidden="1" customHeight="1">
      <c r="B47" s="95" t="s">
        <v>60</v>
      </c>
      <c r="C47" s="96">
        <v>22530</v>
      </c>
      <c r="D47" s="96">
        <f>+E47+F47</f>
        <v>1879</v>
      </c>
      <c r="E47" s="122">
        <v>735</v>
      </c>
      <c r="F47" s="123">
        <v>1144</v>
      </c>
      <c r="G47" s="451">
        <f t="shared" si="2"/>
        <v>8.3000000000000007</v>
      </c>
      <c r="H47" s="111">
        <f t="shared" si="0"/>
        <v>1879</v>
      </c>
      <c r="I47" s="100" t="s">
        <v>58</v>
      </c>
      <c r="J47" s="101">
        <f>ROUND(D47/$D$87*100,1)</f>
        <v>37.299999999999997</v>
      </c>
    </row>
    <row r="48" spans="2:10" ht="13.5" hidden="1" customHeight="1">
      <c r="B48" s="95" t="s">
        <v>62</v>
      </c>
      <c r="C48" s="96">
        <v>23021</v>
      </c>
      <c r="D48" s="96">
        <f>+E48+F48</f>
        <v>1578</v>
      </c>
      <c r="E48" s="122">
        <v>719</v>
      </c>
      <c r="F48" s="123">
        <v>859</v>
      </c>
      <c r="G48" s="451">
        <f t="shared" si="2"/>
        <v>6.9</v>
      </c>
      <c r="H48" s="111">
        <f t="shared" si="0"/>
        <v>1578</v>
      </c>
      <c r="I48" s="100" t="s">
        <v>58</v>
      </c>
      <c r="J48" s="101">
        <f>ROUND(D48/$D$88*100,1)</f>
        <v>28.3</v>
      </c>
    </row>
    <row r="49" spans="2:10" ht="13.5" hidden="1" customHeight="1">
      <c r="B49" s="95" t="s">
        <v>682</v>
      </c>
      <c r="C49" s="96">
        <v>14520</v>
      </c>
      <c r="D49" s="96">
        <f>+E49+F49</f>
        <v>929</v>
      </c>
      <c r="E49" s="122">
        <v>412</v>
      </c>
      <c r="F49" s="123">
        <v>517</v>
      </c>
      <c r="G49" s="451">
        <f t="shared" si="2"/>
        <v>6.4</v>
      </c>
      <c r="H49" s="111">
        <f t="shared" si="0"/>
        <v>929</v>
      </c>
      <c r="I49" s="100" t="s">
        <v>58</v>
      </c>
      <c r="J49" s="101">
        <f>ROUND(D49/$D$89*100,1)</f>
        <v>23.7</v>
      </c>
    </row>
    <row r="50" spans="2:10" ht="13.5" hidden="1" customHeight="1">
      <c r="B50" s="95" t="s">
        <v>66</v>
      </c>
      <c r="C50" s="103">
        <v>10712</v>
      </c>
      <c r="D50" s="103">
        <f>+E50+F50</f>
        <v>791</v>
      </c>
      <c r="E50" s="104">
        <v>336</v>
      </c>
      <c r="F50" s="105">
        <v>455</v>
      </c>
      <c r="G50" s="452">
        <f t="shared" si="2"/>
        <v>7.4</v>
      </c>
      <c r="H50" s="113">
        <f t="shared" si="0"/>
        <v>791</v>
      </c>
      <c r="I50" s="107" t="s">
        <v>58</v>
      </c>
      <c r="J50" s="108">
        <f>ROUND(D50/$D$90*100,1)</f>
        <v>30.1</v>
      </c>
    </row>
    <row r="51" spans="2:10" s="448" customFormat="1" ht="12" hidden="1" customHeight="1">
      <c r="B51" s="88" t="s">
        <v>75</v>
      </c>
      <c r="C51" s="117">
        <f>SUM(C52:C55)</f>
        <v>70027</v>
      </c>
      <c r="D51" s="89">
        <f>SUM(D52:D55)</f>
        <v>5646</v>
      </c>
      <c r="E51" s="90">
        <f>SUM(E52:E55)</f>
        <v>2479</v>
      </c>
      <c r="F51" s="91">
        <f>SUM(F52:F55)</f>
        <v>3167</v>
      </c>
      <c r="G51" s="450">
        <f t="shared" si="2"/>
        <v>8.1</v>
      </c>
      <c r="H51" s="109">
        <f t="shared" si="0"/>
        <v>469</v>
      </c>
      <c r="I51" s="110">
        <f t="shared" ref="I51:I104" si="3">ROUND(D51/D46*100-100,1)</f>
        <v>9.1</v>
      </c>
      <c r="J51" s="94">
        <f>ROUND(D51/$D$86*100,1)</f>
        <v>32.9</v>
      </c>
    </row>
    <row r="52" spans="2:10" ht="12" hidden="1" customHeight="1">
      <c r="B52" s="95" t="s">
        <v>60</v>
      </c>
      <c r="C52" s="96">
        <v>22135</v>
      </c>
      <c r="D52" s="96">
        <f>+E52+F52</f>
        <v>1994</v>
      </c>
      <c r="E52" s="122">
        <v>789</v>
      </c>
      <c r="F52" s="123">
        <v>1205</v>
      </c>
      <c r="G52" s="451">
        <f t="shared" si="2"/>
        <v>9</v>
      </c>
      <c r="H52" s="111">
        <f t="shared" si="0"/>
        <v>115</v>
      </c>
      <c r="I52" s="112">
        <f t="shared" si="3"/>
        <v>6.1</v>
      </c>
      <c r="J52" s="101">
        <f>ROUND(D52/$D$87*100,1)</f>
        <v>39.6</v>
      </c>
    </row>
    <row r="53" spans="2:10" ht="12" hidden="1" customHeight="1">
      <c r="B53" s="95" t="s">
        <v>62</v>
      </c>
      <c r="C53" s="96">
        <v>23067</v>
      </c>
      <c r="D53" s="96">
        <f>+E53+F53</f>
        <v>1744</v>
      </c>
      <c r="E53" s="122">
        <v>824</v>
      </c>
      <c r="F53" s="123">
        <v>920</v>
      </c>
      <c r="G53" s="451">
        <f t="shared" si="2"/>
        <v>7.6</v>
      </c>
      <c r="H53" s="111">
        <f t="shared" si="0"/>
        <v>166</v>
      </c>
      <c r="I53" s="112">
        <f t="shared" si="3"/>
        <v>10.5</v>
      </c>
      <c r="J53" s="101">
        <f>ROUND(D53/$D$88*100,1)</f>
        <v>31.3</v>
      </c>
    </row>
    <row r="54" spans="2:10" ht="12" hidden="1" customHeight="1">
      <c r="B54" s="95" t="s">
        <v>682</v>
      </c>
      <c r="C54" s="96">
        <v>14536</v>
      </c>
      <c r="D54" s="96">
        <f>+E54+F54</f>
        <v>1053</v>
      </c>
      <c r="E54" s="122">
        <v>472</v>
      </c>
      <c r="F54" s="123">
        <v>581</v>
      </c>
      <c r="G54" s="451">
        <f t="shared" si="2"/>
        <v>7.2</v>
      </c>
      <c r="H54" s="111">
        <f t="shared" si="0"/>
        <v>124</v>
      </c>
      <c r="I54" s="112">
        <f t="shared" si="3"/>
        <v>13.3</v>
      </c>
      <c r="J54" s="101">
        <f>ROUND(D54/$D$89*100,1)</f>
        <v>26.9</v>
      </c>
    </row>
    <row r="55" spans="2:10" ht="12" hidden="1" customHeight="1">
      <c r="B55" s="102" t="s">
        <v>66</v>
      </c>
      <c r="C55" s="103">
        <v>10289</v>
      </c>
      <c r="D55" s="103">
        <f>+E55+F55</f>
        <v>855</v>
      </c>
      <c r="E55" s="104">
        <v>394</v>
      </c>
      <c r="F55" s="105">
        <v>461</v>
      </c>
      <c r="G55" s="452">
        <f t="shared" si="2"/>
        <v>8.3000000000000007</v>
      </c>
      <c r="H55" s="113">
        <f t="shared" si="0"/>
        <v>64</v>
      </c>
      <c r="I55" s="114">
        <f t="shared" si="3"/>
        <v>8.1</v>
      </c>
      <c r="J55" s="108">
        <f>ROUND(D55/$D$90*100,1)</f>
        <v>32.6</v>
      </c>
    </row>
    <row r="56" spans="2:10" s="448" customFormat="1" ht="12" customHeight="1">
      <c r="B56" s="125" t="s">
        <v>76</v>
      </c>
      <c r="C56" s="117">
        <f>SUM(C57:C60)</f>
        <v>68797</v>
      </c>
      <c r="D56" s="89">
        <f>SUM(D57:D60)</f>
        <v>6492</v>
      </c>
      <c r="E56" s="90">
        <f>SUM(E57:E60)</f>
        <v>2892</v>
      </c>
      <c r="F56" s="91">
        <f>SUM(F57:F60)</f>
        <v>3600</v>
      </c>
      <c r="G56" s="450">
        <f t="shared" si="2"/>
        <v>9.4</v>
      </c>
      <c r="H56" s="109">
        <f t="shared" si="0"/>
        <v>846</v>
      </c>
      <c r="I56" s="110">
        <f t="shared" si="3"/>
        <v>15</v>
      </c>
      <c r="J56" s="94">
        <f>ROUND(D56/$D$86*100,1)</f>
        <v>37.9</v>
      </c>
    </row>
    <row r="57" spans="2:10" ht="12" customHeight="1">
      <c r="B57" s="95" t="s">
        <v>60</v>
      </c>
      <c r="C57" s="96">
        <v>21244</v>
      </c>
      <c r="D57" s="96">
        <f>+E57+F57</f>
        <v>2175</v>
      </c>
      <c r="E57" s="122">
        <v>895</v>
      </c>
      <c r="F57" s="123">
        <v>1280</v>
      </c>
      <c r="G57" s="451">
        <f t="shared" si="2"/>
        <v>10.199999999999999</v>
      </c>
      <c r="H57" s="111">
        <f t="shared" si="0"/>
        <v>181</v>
      </c>
      <c r="I57" s="112">
        <f t="shared" si="3"/>
        <v>9.1</v>
      </c>
      <c r="J57" s="101">
        <f>ROUND(D57/$D$87*100,1)</f>
        <v>43.2</v>
      </c>
    </row>
    <row r="58" spans="2:10" ht="12" customHeight="1">
      <c r="B58" s="95" t="s">
        <v>62</v>
      </c>
      <c r="C58" s="96">
        <v>22687</v>
      </c>
      <c r="D58" s="96">
        <f>+E58+F58</f>
        <v>2026</v>
      </c>
      <c r="E58" s="122">
        <v>936</v>
      </c>
      <c r="F58" s="123">
        <v>1090</v>
      </c>
      <c r="G58" s="451">
        <f t="shared" si="2"/>
        <v>8.9</v>
      </c>
      <c r="H58" s="111">
        <f t="shared" si="0"/>
        <v>282</v>
      </c>
      <c r="I58" s="112">
        <f t="shared" si="3"/>
        <v>16.2</v>
      </c>
      <c r="J58" s="101">
        <f>ROUND(D58/$D$88*100,1)</f>
        <v>36.4</v>
      </c>
    </row>
    <row r="59" spans="2:10" ht="12" customHeight="1">
      <c r="B59" s="95" t="s">
        <v>682</v>
      </c>
      <c r="C59" s="96">
        <v>14824</v>
      </c>
      <c r="D59" s="96">
        <f>+E59+F59</f>
        <v>1309</v>
      </c>
      <c r="E59" s="122">
        <v>603</v>
      </c>
      <c r="F59" s="123">
        <v>706</v>
      </c>
      <c r="G59" s="451">
        <f t="shared" si="2"/>
        <v>8.8000000000000007</v>
      </c>
      <c r="H59" s="111">
        <f t="shared" si="0"/>
        <v>256</v>
      </c>
      <c r="I59" s="112">
        <f t="shared" si="3"/>
        <v>24.3</v>
      </c>
      <c r="J59" s="101">
        <f>ROUND(D59/$D$89*100,1)</f>
        <v>33.5</v>
      </c>
    </row>
    <row r="60" spans="2:10" ht="12" customHeight="1">
      <c r="B60" s="95" t="s">
        <v>66</v>
      </c>
      <c r="C60" s="103">
        <v>10042</v>
      </c>
      <c r="D60" s="103">
        <f>+E60+F60</f>
        <v>982</v>
      </c>
      <c r="E60" s="104">
        <v>458</v>
      </c>
      <c r="F60" s="105">
        <v>524</v>
      </c>
      <c r="G60" s="452">
        <f t="shared" si="2"/>
        <v>9.8000000000000007</v>
      </c>
      <c r="H60" s="113">
        <f t="shared" si="0"/>
        <v>127</v>
      </c>
      <c r="I60" s="114">
        <f t="shared" si="3"/>
        <v>14.9</v>
      </c>
      <c r="J60" s="108">
        <f>ROUND(D60/$D$90*100,1)</f>
        <v>37.4</v>
      </c>
    </row>
    <row r="61" spans="2:10" s="448" customFormat="1" ht="12" customHeight="1">
      <c r="B61" s="88" t="s">
        <v>77</v>
      </c>
      <c r="C61" s="89">
        <f>SUM(C62:C65)</f>
        <v>72174</v>
      </c>
      <c r="D61" s="89">
        <f>SUM(D62:D65)</f>
        <v>7708</v>
      </c>
      <c r="E61" s="90">
        <f>SUM(E62:E65)</f>
        <v>3355</v>
      </c>
      <c r="F61" s="91">
        <f>SUM(F62:F65)</f>
        <v>4353</v>
      </c>
      <c r="G61" s="450">
        <f t="shared" si="2"/>
        <v>10.7</v>
      </c>
      <c r="H61" s="109">
        <f t="shared" si="0"/>
        <v>1216</v>
      </c>
      <c r="I61" s="110">
        <f t="shared" si="3"/>
        <v>18.7</v>
      </c>
      <c r="J61" s="94">
        <f>ROUND(D61/$D$86*100,1)</f>
        <v>45</v>
      </c>
    </row>
    <row r="62" spans="2:10" ht="12" customHeight="1">
      <c r="B62" s="95" t="s">
        <v>60</v>
      </c>
      <c r="C62" s="121">
        <v>21602</v>
      </c>
      <c r="D62" s="96">
        <f>+E62+F62</f>
        <v>2513</v>
      </c>
      <c r="E62" s="122">
        <v>1026</v>
      </c>
      <c r="F62" s="123">
        <v>1487</v>
      </c>
      <c r="G62" s="451">
        <f t="shared" si="2"/>
        <v>11.6</v>
      </c>
      <c r="H62" s="111">
        <f t="shared" si="0"/>
        <v>338</v>
      </c>
      <c r="I62" s="112">
        <f t="shared" si="3"/>
        <v>15.5</v>
      </c>
      <c r="J62" s="101">
        <f>ROUND(D62/$D$87*100,1)</f>
        <v>49.9</v>
      </c>
    </row>
    <row r="63" spans="2:10" ht="12" customHeight="1">
      <c r="B63" s="95" t="s">
        <v>62</v>
      </c>
      <c r="C63" s="121">
        <v>23416</v>
      </c>
      <c r="D63" s="96">
        <f>+E63+F63</f>
        <v>2366</v>
      </c>
      <c r="E63" s="122">
        <v>1054</v>
      </c>
      <c r="F63" s="123">
        <v>1312</v>
      </c>
      <c r="G63" s="451">
        <f t="shared" si="2"/>
        <v>10.1</v>
      </c>
      <c r="H63" s="111">
        <f t="shared" si="0"/>
        <v>340</v>
      </c>
      <c r="I63" s="112">
        <f t="shared" si="3"/>
        <v>16.8</v>
      </c>
      <c r="J63" s="101">
        <f>ROUND(D63/$D$88*100,1)</f>
        <v>42.5</v>
      </c>
    </row>
    <row r="64" spans="2:10" ht="12" customHeight="1">
      <c r="B64" s="95" t="s">
        <v>682</v>
      </c>
      <c r="C64" s="121">
        <v>16619</v>
      </c>
      <c r="D64" s="96">
        <f>+E64+F64</f>
        <v>1636</v>
      </c>
      <c r="E64" s="122">
        <v>763</v>
      </c>
      <c r="F64" s="123">
        <v>873</v>
      </c>
      <c r="G64" s="451">
        <f t="shared" si="2"/>
        <v>9.8000000000000007</v>
      </c>
      <c r="H64" s="111">
        <f t="shared" si="0"/>
        <v>327</v>
      </c>
      <c r="I64" s="112">
        <f t="shared" si="3"/>
        <v>25</v>
      </c>
      <c r="J64" s="101">
        <f>ROUND(D64/$D$89*100,1)</f>
        <v>41.8</v>
      </c>
    </row>
    <row r="65" spans="2:15" ht="12" customHeight="1">
      <c r="B65" s="102" t="s">
        <v>66</v>
      </c>
      <c r="C65" s="124">
        <v>10537</v>
      </c>
      <c r="D65" s="103">
        <f>+E65+F65</f>
        <v>1193</v>
      </c>
      <c r="E65" s="104">
        <v>512</v>
      </c>
      <c r="F65" s="105">
        <v>681</v>
      </c>
      <c r="G65" s="452">
        <f t="shared" si="2"/>
        <v>11.3</v>
      </c>
      <c r="H65" s="113">
        <f t="shared" si="0"/>
        <v>211</v>
      </c>
      <c r="I65" s="114">
        <f t="shared" si="3"/>
        <v>21.5</v>
      </c>
      <c r="J65" s="108">
        <f>ROUND(D65/$D$90*100,1)</f>
        <v>45.4</v>
      </c>
    </row>
    <row r="66" spans="2:15" s="448" customFormat="1" ht="12" customHeight="1">
      <c r="B66" s="125" t="s">
        <v>79</v>
      </c>
      <c r="C66" s="117">
        <f>SUM(C67:C70)</f>
        <v>75983</v>
      </c>
      <c r="D66" s="89">
        <f>SUM(D67:D70)</f>
        <v>9089</v>
      </c>
      <c r="E66" s="90">
        <f>SUM(E67:E70)</f>
        <v>3856</v>
      </c>
      <c r="F66" s="91">
        <f>SUM(F67:F70)</f>
        <v>5233</v>
      </c>
      <c r="G66" s="450">
        <f>ROUND(D66/C66*100,1)</f>
        <v>12</v>
      </c>
      <c r="H66" s="109">
        <f t="shared" si="0"/>
        <v>1381</v>
      </c>
      <c r="I66" s="110">
        <f t="shared" si="3"/>
        <v>17.899999999999999</v>
      </c>
      <c r="J66" s="94">
        <f>ROUND(D66/$D$86*100,1)</f>
        <v>53</v>
      </c>
    </row>
    <row r="67" spans="2:15" ht="12" customHeight="1">
      <c r="B67" s="95" t="s">
        <v>60</v>
      </c>
      <c r="C67" s="121">
        <v>22030</v>
      </c>
      <c r="D67" s="96">
        <f>+E67+F67</f>
        <v>2847</v>
      </c>
      <c r="E67" s="122">
        <v>1158</v>
      </c>
      <c r="F67" s="123">
        <v>1689</v>
      </c>
      <c r="G67" s="451">
        <f t="shared" si="2"/>
        <v>12.9</v>
      </c>
      <c r="H67" s="111">
        <f t="shared" si="0"/>
        <v>334</v>
      </c>
      <c r="I67" s="112">
        <f t="shared" si="3"/>
        <v>13.3</v>
      </c>
      <c r="J67" s="101">
        <f>ROUND(D67/$D$87*100,1)</f>
        <v>56.5</v>
      </c>
    </row>
    <row r="68" spans="2:15" ht="12" customHeight="1">
      <c r="B68" s="95" t="s">
        <v>62</v>
      </c>
      <c r="C68" s="121">
        <v>24807</v>
      </c>
      <c r="D68" s="96">
        <f>+E68+F68</f>
        <v>2851</v>
      </c>
      <c r="E68" s="122">
        <v>1244</v>
      </c>
      <c r="F68" s="123">
        <v>1607</v>
      </c>
      <c r="G68" s="451">
        <f t="shared" si="2"/>
        <v>11.5</v>
      </c>
      <c r="H68" s="111">
        <f t="shared" si="0"/>
        <v>485</v>
      </c>
      <c r="I68" s="112">
        <f t="shared" si="3"/>
        <v>20.5</v>
      </c>
      <c r="J68" s="101">
        <f>ROUND(D68/$D$88*100,1)</f>
        <v>51.2</v>
      </c>
    </row>
    <row r="69" spans="2:15" ht="12" customHeight="1">
      <c r="B69" s="95" t="s">
        <v>682</v>
      </c>
      <c r="C69" s="121">
        <v>18180</v>
      </c>
      <c r="D69" s="96">
        <f>+E69+F69</f>
        <v>2031</v>
      </c>
      <c r="E69" s="122">
        <v>889</v>
      </c>
      <c r="F69" s="123">
        <v>1142</v>
      </c>
      <c r="G69" s="451">
        <f t="shared" si="2"/>
        <v>11.2</v>
      </c>
      <c r="H69" s="111">
        <f t="shared" si="0"/>
        <v>395</v>
      </c>
      <c r="I69" s="112">
        <f t="shared" si="3"/>
        <v>24.1</v>
      </c>
      <c r="J69" s="101">
        <f>ROUND(D69/$D$89*100,1)</f>
        <v>51.9</v>
      </c>
    </row>
    <row r="70" spans="2:15" ht="12" customHeight="1">
      <c r="B70" s="102" t="s">
        <v>66</v>
      </c>
      <c r="C70" s="124">
        <v>10966</v>
      </c>
      <c r="D70" s="103">
        <f>+E70+F70</f>
        <v>1360</v>
      </c>
      <c r="E70" s="104">
        <v>565</v>
      </c>
      <c r="F70" s="105">
        <v>795</v>
      </c>
      <c r="G70" s="452">
        <f t="shared" si="2"/>
        <v>12.4</v>
      </c>
      <c r="H70" s="113">
        <f t="shared" si="0"/>
        <v>167</v>
      </c>
      <c r="I70" s="114">
        <f t="shared" si="3"/>
        <v>14</v>
      </c>
      <c r="J70" s="108">
        <f>ROUND(D70/$D$90*100,1)</f>
        <v>51.8</v>
      </c>
    </row>
    <row r="71" spans="2:15" s="448" customFormat="1" ht="12" customHeight="1">
      <c r="B71" s="88" t="s">
        <v>80</v>
      </c>
      <c r="C71" s="117">
        <f>SUM(C72:C75)</f>
        <v>80707</v>
      </c>
      <c r="D71" s="89">
        <f>SUM(D72:D75)</f>
        <v>10547</v>
      </c>
      <c r="E71" s="90">
        <f>SUM(E72:E75)</f>
        <v>4292</v>
      </c>
      <c r="F71" s="91">
        <f>SUM(F72:F75)</f>
        <v>6255</v>
      </c>
      <c r="G71" s="450">
        <f>ROUND(D71/C71*100,1)</f>
        <v>13.1</v>
      </c>
      <c r="H71" s="109">
        <f t="shared" si="0"/>
        <v>1458</v>
      </c>
      <c r="I71" s="110">
        <f t="shared" si="3"/>
        <v>16</v>
      </c>
      <c r="J71" s="94">
        <f>ROUND(D71/$D$86*100,1)</f>
        <v>61.5</v>
      </c>
      <c r="L71" s="453"/>
      <c r="M71" s="453"/>
      <c r="N71" s="453"/>
      <c r="O71" s="453"/>
    </row>
    <row r="72" spans="2:15" ht="12" customHeight="1">
      <c r="B72" s="95" t="s">
        <v>60</v>
      </c>
      <c r="C72" s="121">
        <v>23077</v>
      </c>
      <c r="D72" s="96">
        <f>+E72+F72</f>
        <v>3290</v>
      </c>
      <c r="E72" s="122">
        <v>1286</v>
      </c>
      <c r="F72" s="123">
        <v>2004</v>
      </c>
      <c r="G72" s="451">
        <f t="shared" si="2"/>
        <v>14.3</v>
      </c>
      <c r="H72" s="111">
        <f t="shared" si="0"/>
        <v>443</v>
      </c>
      <c r="I72" s="112">
        <f t="shared" si="3"/>
        <v>15.6</v>
      </c>
      <c r="J72" s="101">
        <f>ROUND(D72/$D$87*100,1)</f>
        <v>65.3</v>
      </c>
      <c r="L72" s="411"/>
      <c r="M72" s="411"/>
      <c r="N72" s="411"/>
      <c r="O72" s="411"/>
    </row>
    <row r="73" spans="2:15" ht="12" customHeight="1">
      <c r="B73" s="95" t="s">
        <v>62</v>
      </c>
      <c r="C73" s="121">
        <v>27077</v>
      </c>
      <c r="D73" s="96">
        <f>+E73+F73</f>
        <v>3348</v>
      </c>
      <c r="E73" s="122">
        <v>1403</v>
      </c>
      <c r="F73" s="123">
        <v>1945</v>
      </c>
      <c r="G73" s="451">
        <f t="shared" si="2"/>
        <v>12.4</v>
      </c>
      <c r="H73" s="111">
        <f t="shared" si="0"/>
        <v>497</v>
      </c>
      <c r="I73" s="112">
        <f t="shared" si="3"/>
        <v>17.399999999999999</v>
      </c>
      <c r="J73" s="101">
        <f>ROUND(D73/$D$88*100,1)</f>
        <v>60.1</v>
      </c>
      <c r="L73" s="411"/>
      <c r="M73" s="411"/>
      <c r="N73" s="411"/>
      <c r="O73" s="411"/>
    </row>
    <row r="74" spans="2:15" ht="12" customHeight="1">
      <c r="B74" s="95" t="s">
        <v>682</v>
      </c>
      <c r="C74" s="121">
        <v>19323</v>
      </c>
      <c r="D74" s="96">
        <f>+E74+F74</f>
        <v>2377</v>
      </c>
      <c r="E74" s="122">
        <v>977</v>
      </c>
      <c r="F74" s="123">
        <v>1400</v>
      </c>
      <c r="G74" s="451">
        <f t="shared" si="2"/>
        <v>12.3</v>
      </c>
      <c r="H74" s="111">
        <f t="shared" si="0"/>
        <v>346</v>
      </c>
      <c r="I74" s="112">
        <f t="shared" si="3"/>
        <v>17</v>
      </c>
      <c r="J74" s="101">
        <f>ROUND(D74/$D$89*100,1)</f>
        <v>60.7</v>
      </c>
      <c r="L74" s="411"/>
      <c r="M74" s="411"/>
      <c r="N74" s="411"/>
      <c r="O74" s="411"/>
    </row>
    <row r="75" spans="2:15" ht="12" customHeight="1">
      <c r="B75" s="102" t="s">
        <v>66</v>
      </c>
      <c r="C75" s="124">
        <v>11230</v>
      </c>
      <c r="D75" s="103">
        <f>+E75+F75</f>
        <v>1532</v>
      </c>
      <c r="E75" s="104">
        <v>626</v>
      </c>
      <c r="F75" s="105">
        <v>906</v>
      </c>
      <c r="G75" s="452">
        <f t="shared" si="2"/>
        <v>13.6</v>
      </c>
      <c r="H75" s="113">
        <f t="shared" si="0"/>
        <v>172</v>
      </c>
      <c r="I75" s="114">
        <f t="shared" si="3"/>
        <v>12.6</v>
      </c>
      <c r="J75" s="108">
        <f>ROUND(D75/$D$90*100,1)</f>
        <v>58.3</v>
      </c>
      <c r="L75" s="411"/>
      <c r="M75" s="411"/>
      <c r="N75" s="411"/>
      <c r="O75" s="411"/>
    </row>
    <row r="76" spans="2:15" s="448" customFormat="1" ht="12" customHeight="1">
      <c r="B76" s="125" t="s">
        <v>81</v>
      </c>
      <c r="C76" s="117">
        <f>SUM(C77:C80)</f>
        <v>83372</v>
      </c>
      <c r="D76" s="89">
        <f>SUM(D77:D80)</f>
        <v>12454</v>
      </c>
      <c r="E76" s="90">
        <f>SUM(E77:E80)</f>
        <v>4890</v>
      </c>
      <c r="F76" s="91">
        <f>SUM(F77:F80)</f>
        <v>7564</v>
      </c>
      <c r="G76" s="450">
        <f>ROUND(D76/C76*100,1)</f>
        <v>14.9</v>
      </c>
      <c r="H76" s="109">
        <f t="shared" si="0"/>
        <v>1907</v>
      </c>
      <c r="I76" s="110">
        <f t="shared" si="3"/>
        <v>18.100000000000001</v>
      </c>
      <c r="J76" s="94">
        <f>ROUND(D76/$D$86*100,1)</f>
        <v>72.599999999999994</v>
      </c>
    </row>
    <row r="77" spans="2:15" ht="12" customHeight="1">
      <c r="B77" s="95" t="s">
        <v>60</v>
      </c>
      <c r="C77" s="121">
        <v>23492</v>
      </c>
      <c r="D77" s="96">
        <f>+E77+F77</f>
        <v>3888</v>
      </c>
      <c r="E77" s="122">
        <v>1476</v>
      </c>
      <c r="F77" s="123">
        <v>2412</v>
      </c>
      <c r="G77" s="451">
        <f t="shared" si="2"/>
        <v>16.600000000000001</v>
      </c>
      <c r="H77" s="111">
        <f t="shared" si="0"/>
        <v>598</v>
      </c>
      <c r="I77" s="112">
        <f t="shared" si="3"/>
        <v>18.2</v>
      </c>
      <c r="J77" s="101">
        <f>ROUND(D77/$D$87*100,1)</f>
        <v>77.2</v>
      </c>
    </row>
    <row r="78" spans="2:15" ht="12" customHeight="1">
      <c r="B78" s="95" t="s">
        <v>62</v>
      </c>
      <c r="C78" s="121">
        <v>28434</v>
      </c>
      <c r="D78" s="96">
        <f>+E78+F78</f>
        <v>4056</v>
      </c>
      <c r="E78" s="122">
        <v>1613</v>
      </c>
      <c r="F78" s="123">
        <v>2443</v>
      </c>
      <c r="G78" s="451">
        <f t="shared" si="2"/>
        <v>14.3</v>
      </c>
      <c r="H78" s="111">
        <f t="shared" si="0"/>
        <v>708</v>
      </c>
      <c r="I78" s="112">
        <f t="shared" si="3"/>
        <v>21.1</v>
      </c>
      <c r="J78" s="101">
        <f>ROUND(D78/$D$88*100,1)</f>
        <v>72.8</v>
      </c>
    </row>
    <row r="79" spans="2:15" ht="12" customHeight="1">
      <c r="B79" s="95" t="s">
        <v>682</v>
      </c>
      <c r="C79" s="121">
        <v>20058</v>
      </c>
      <c r="D79" s="96">
        <f>+E79+F79</f>
        <v>2725</v>
      </c>
      <c r="E79" s="122">
        <v>1084</v>
      </c>
      <c r="F79" s="123">
        <v>1641</v>
      </c>
      <c r="G79" s="451">
        <f t="shared" si="2"/>
        <v>13.6</v>
      </c>
      <c r="H79" s="111">
        <f t="shared" si="0"/>
        <v>348</v>
      </c>
      <c r="I79" s="112">
        <f t="shared" si="3"/>
        <v>14.6</v>
      </c>
      <c r="J79" s="101">
        <f>ROUND(D79/$D$89*100,1)</f>
        <v>69.599999999999994</v>
      </c>
    </row>
    <row r="80" spans="2:15" ht="12" customHeight="1">
      <c r="B80" s="95" t="s">
        <v>66</v>
      </c>
      <c r="C80" s="124">
        <v>11388</v>
      </c>
      <c r="D80" s="103">
        <f>+E80+F80</f>
        <v>1785</v>
      </c>
      <c r="E80" s="104">
        <v>717</v>
      </c>
      <c r="F80" s="105">
        <v>1068</v>
      </c>
      <c r="G80" s="452">
        <f t="shared" si="2"/>
        <v>15.7</v>
      </c>
      <c r="H80" s="113">
        <f t="shared" ref="H80:H105" si="4">+D80-D75</f>
        <v>253</v>
      </c>
      <c r="I80" s="114">
        <f t="shared" si="3"/>
        <v>16.5</v>
      </c>
      <c r="J80" s="108">
        <f>ROUND(D80/$D$90*100,1)</f>
        <v>68</v>
      </c>
    </row>
    <row r="81" spans="2:10" s="448" customFormat="1" ht="12" customHeight="1">
      <c r="B81" s="88" t="s">
        <v>82</v>
      </c>
      <c r="C81" s="117">
        <f>SUM(C82:C85)</f>
        <v>86870</v>
      </c>
      <c r="D81" s="89">
        <f>SUM(D82:D85)</f>
        <v>14779</v>
      </c>
      <c r="E81" s="90">
        <f>SUM(E82:E85)</f>
        <v>5916</v>
      </c>
      <c r="F81" s="91">
        <f>SUM(F82:F85)</f>
        <v>8863</v>
      </c>
      <c r="G81" s="450">
        <f>ROUND(D81/C81*100,1)</f>
        <v>17</v>
      </c>
      <c r="H81" s="109">
        <f t="shared" si="4"/>
        <v>2325</v>
      </c>
      <c r="I81" s="110">
        <f t="shared" si="3"/>
        <v>18.7</v>
      </c>
      <c r="J81" s="94">
        <f>ROUND(D81/$D$86*100,1)</f>
        <v>86.2</v>
      </c>
    </row>
    <row r="82" spans="2:10" ht="12" customHeight="1">
      <c r="B82" s="95" t="s">
        <v>60</v>
      </c>
      <c r="C82" s="121">
        <v>23677</v>
      </c>
      <c r="D82" s="96">
        <f>+E82+F82</f>
        <v>4424</v>
      </c>
      <c r="E82" s="122">
        <v>1719</v>
      </c>
      <c r="F82" s="123">
        <v>2705</v>
      </c>
      <c r="G82" s="451">
        <f t="shared" si="2"/>
        <v>18.7</v>
      </c>
      <c r="H82" s="111">
        <f t="shared" si="4"/>
        <v>536</v>
      </c>
      <c r="I82" s="112">
        <f t="shared" si="3"/>
        <v>13.8</v>
      </c>
      <c r="J82" s="101">
        <f>ROUND(D82/$D$87*100,1)</f>
        <v>87.8</v>
      </c>
    </row>
    <row r="83" spans="2:10" ht="12" customHeight="1">
      <c r="B83" s="95" t="s">
        <v>62</v>
      </c>
      <c r="C83" s="121">
        <v>29660</v>
      </c>
      <c r="D83" s="96">
        <f>+E83+F83</f>
        <v>4794</v>
      </c>
      <c r="E83" s="122">
        <v>1914</v>
      </c>
      <c r="F83" s="123">
        <v>2880</v>
      </c>
      <c r="G83" s="451">
        <f t="shared" si="2"/>
        <v>16.2</v>
      </c>
      <c r="H83" s="111">
        <f t="shared" si="4"/>
        <v>738</v>
      </c>
      <c r="I83" s="112">
        <f t="shared" si="3"/>
        <v>18.2</v>
      </c>
      <c r="J83" s="101">
        <f>ROUND(D83/$D$88*100,1)</f>
        <v>86</v>
      </c>
    </row>
    <row r="84" spans="2:10" ht="12" customHeight="1">
      <c r="B84" s="95" t="s">
        <v>682</v>
      </c>
      <c r="C84" s="121">
        <v>21749</v>
      </c>
      <c r="D84" s="96">
        <f>+E84+F84</f>
        <v>3306</v>
      </c>
      <c r="E84" s="122">
        <v>1344</v>
      </c>
      <c r="F84" s="123">
        <v>1962</v>
      </c>
      <c r="G84" s="451">
        <f t="shared" si="2"/>
        <v>15.2</v>
      </c>
      <c r="H84" s="111">
        <f t="shared" si="4"/>
        <v>581</v>
      </c>
      <c r="I84" s="112">
        <f t="shared" si="3"/>
        <v>21.3</v>
      </c>
      <c r="J84" s="101">
        <f>ROUND(D84/$D$89*100,1)</f>
        <v>84.5</v>
      </c>
    </row>
    <row r="85" spans="2:10" ht="12" customHeight="1">
      <c r="B85" s="102" t="s">
        <v>66</v>
      </c>
      <c r="C85" s="124">
        <v>11784</v>
      </c>
      <c r="D85" s="103">
        <f>+E85+F85</f>
        <v>2255</v>
      </c>
      <c r="E85" s="104">
        <v>939</v>
      </c>
      <c r="F85" s="105">
        <v>1316</v>
      </c>
      <c r="G85" s="452">
        <f t="shared" si="2"/>
        <v>19.100000000000001</v>
      </c>
      <c r="H85" s="113">
        <f t="shared" si="4"/>
        <v>470</v>
      </c>
      <c r="I85" s="114">
        <f t="shared" si="3"/>
        <v>26.3</v>
      </c>
      <c r="J85" s="108">
        <f>ROUND(D85/$D$90*100,1)</f>
        <v>85.9</v>
      </c>
    </row>
    <row r="86" spans="2:10" s="448" customFormat="1" ht="12" customHeight="1">
      <c r="B86" s="125" t="s">
        <v>83</v>
      </c>
      <c r="C86" s="117">
        <f>SUM(C87:C90)</f>
        <v>91173</v>
      </c>
      <c r="D86" s="89">
        <f>SUM(D87:D90)</f>
        <v>17147</v>
      </c>
      <c r="E86" s="90">
        <f>SUM(E87:E90)</f>
        <v>7002</v>
      </c>
      <c r="F86" s="91">
        <f>SUM(F87:F90)</f>
        <v>10145</v>
      </c>
      <c r="G86" s="450">
        <f>ROUND(D86/C86*100,1)</f>
        <v>18.8</v>
      </c>
      <c r="H86" s="109">
        <f t="shared" si="4"/>
        <v>2368</v>
      </c>
      <c r="I86" s="110">
        <f t="shared" si="3"/>
        <v>16</v>
      </c>
      <c r="J86" s="94">
        <f>ROUND(D86/$D$86*100,1)</f>
        <v>100</v>
      </c>
    </row>
    <row r="87" spans="2:10" ht="12" customHeight="1">
      <c r="B87" s="95" t="s">
        <v>60</v>
      </c>
      <c r="C87" s="121">
        <v>23618</v>
      </c>
      <c r="D87" s="96">
        <f>+E87+F87</f>
        <v>5036</v>
      </c>
      <c r="E87" s="122">
        <v>2000</v>
      </c>
      <c r="F87" s="123">
        <v>3036</v>
      </c>
      <c r="G87" s="451">
        <f t="shared" si="2"/>
        <v>21.3</v>
      </c>
      <c r="H87" s="111">
        <f t="shared" si="4"/>
        <v>612</v>
      </c>
      <c r="I87" s="112">
        <f t="shared" si="3"/>
        <v>13.8</v>
      </c>
      <c r="J87" s="101">
        <f>ROUND(D87/$D$87*100,1)</f>
        <v>100</v>
      </c>
    </row>
    <row r="88" spans="2:10" ht="12" customHeight="1">
      <c r="B88" s="95" t="s">
        <v>62</v>
      </c>
      <c r="C88" s="121">
        <v>31731</v>
      </c>
      <c r="D88" s="96">
        <f>+E88+F88</f>
        <v>5572</v>
      </c>
      <c r="E88" s="122">
        <v>2283</v>
      </c>
      <c r="F88" s="123">
        <v>3289</v>
      </c>
      <c r="G88" s="451">
        <f t="shared" si="2"/>
        <v>17.600000000000001</v>
      </c>
      <c r="H88" s="111">
        <f t="shared" si="4"/>
        <v>778</v>
      </c>
      <c r="I88" s="112">
        <f t="shared" si="3"/>
        <v>16.2</v>
      </c>
      <c r="J88" s="101">
        <f>ROUND(D88/$D$88*100,1)</f>
        <v>100</v>
      </c>
    </row>
    <row r="89" spans="2:10" ht="12" customHeight="1">
      <c r="B89" s="95" t="s">
        <v>682</v>
      </c>
      <c r="C89" s="121">
        <v>23052</v>
      </c>
      <c r="D89" s="96">
        <f>+E89+F89</f>
        <v>3913</v>
      </c>
      <c r="E89" s="122">
        <v>1648</v>
      </c>
      <c r="F89" s="123">
        <v>2265</v>
      </c>
      <c r="G89" s="451">
        <f t="shared" si="2"/>
        <v>17</v>
      </c>
      <c r="H89" s="111">
        <f t="shared" si="4"/>
        <v>607</v>
      </c>
      <c r="I89" s="112">
        <f t="shared" si="3"/>
        <v>18.399999999999999</v>
      </c>
      <c r="J89" s="101">
        <f>ROUND(D89/$D$89*100,1)</f>
        <v>100</v>
      </c>
    </row>
    <row r="90" spans="2:10" ht="12" customHeight="1">
      <c r="B90" s="95" t="s">
        <v>66</v>
      </c>
      <c r="C90" s="124">
        <v>12772</v>
      </c>
      <c r="D90" s="103">
        <f>+E90+F90</f>
        <v>2626</v>
      </c>
      <c r="E90" s="104">
        <v>1071</v>
      </c>
      <c r="F90" s="105">
        <v>1555</v>
      </c>
      <c r="G90" s="452">
        <f t="shared" si="2"/>
        <v>20.6</v>
      </c>
      <c r="H90" s="113">
        <f t="shared" si="4"/>
        <v>371</v>
      </c>
      <c r="I90" s="114">
        <f t="shared" si="3"/>
        <v>16.5</v>
      </c>
      <c r="J90" s="108">
        <f>ROUND(D90/$D$90*100,1)</f>
        <v>100</v>
      </c>
    </row>
    <row r="91" spans="2:10" s="448" customFormat="1" ht="12" customHeight="1">
      <c r="B91" s="88" t="s">
        <v>84</v>
      </c>
      <c r="C91" s="117">
        <f>SUM(C92:C95)</f>
        <v>92318</v>
      </c>
      <c r="D91" s="89">
        <f>SUM(D92:D95)</f>
        <v>18715</v>
      </c>
      <c r="E91" s="90">
        <f>SUM(E92:E95)</f>
        <v>7721</v>
      </c>
      <c r="F91" s="91">
        <f>SUM(F92:F95)</f>
        <v>10994</v>
      </c>
      <c r="G91" s="450">
        <f>ROUND(D91/C91*100,1)</f>
        <v>20.3</v>
      </c>
      <c r="H91" s="454">
        <f t="shared" si="4"/>
        <v>1568</v>
      </c>
      <c r="I91" s="110">
        <f t="shared" si="3"/>
        <v>9.1</v>
      </c>
      <c r="J91" s="94">
        <f>ROUND(D91/$D$86*100,1)</f>
        <v>109.1</v>
      </c>
    </row>
    <row r="92" spans="2:10" ht="12" customHeight="1">
      <c r="B92" s="95" t="s">
        <v>60</v>
      </c>
      <c r="C92" s="129">
        <v>22936</v>
      </c>
      <c r="D92" s="96">
        <f>+E92+F92</f>
        <v>5305</v>
      </c>
      <c r="E92" s="130">
        <v>2111</v>
      </c>
      <c r="F92" s="131">
        <v>3194</v>
      </c>
      <c r="G92" s="451">
        <f t="shared" si="2"/>
        <v>23.1</v>
      </c>
      <c r="H92" s="455">
        <f t="shared" si="4"/>
        <v>269</v>
      </c>
      <c r="I92" s="112">
        <f t="shared" si="3"/>
        <v>5.3</v>
      </c>
      <c r="J92" s="101">
        <f>ROUND(D92/$D$87*100,1)</f>
        <v>105.3</v>
      </c>
    </row>
    <row r="93" spans="2:10" ht="12" customHeight="1">
      <c r="B93" s="95" t="s">
        <v>62</v>
      </c>
      <c r="C93" s="129">
        <v>32461</v>
      </c>
      <c r="D93" s="96">
        <f>+E93+F93</f>
        <v>6154</v>
      </c>
      <c r="E93" s="130">
        <v>2534</v>
      </c>
      <c r="F93" s="131">
        <v>3620</v>
      </c>
      <c r="G93" s="451">
        <f t="shared" si="2"/>
        <v>19</v>
      </c>
      <c r="H93" s="455">
        <f t="shared" si="4"/>
        <v>582</v>
      </c>
      <c r="I93" s="112">
        <f t="shared" si="3"/>
        <v>10.4</v>
      </c>
      <c r="J93" s="101">
        <f>ROUND(D93/$D$88*100,1)</f>
        <v>110.4</v>
      </c>
    </row>
    <row r="94" spans="2:10" ht="12" customHeight="1">
      <c r="B94" s="95" t="s">
        <v>682</v>
      </c>
      <c r="C94" s="129">
        <v>23968</v>
      </c>
      <c r="D94" s="96">
        <f>+E94+F94</f>
        <v>4435</v>
      </c>
      <c r="E94" s="130">
        <v>1925</v>
      </c>
      <c r="F94" s="131">
        <v>2510</v>
      </c>
      <c r="G94" s="451">
        <f t="shared" si="2"/>
        <v>18.5</v>
      </c>
      <c r="H94" s="455">
        <f t="shared" si="4"/>
        <v>522</v>
      </c>
      <c r="I94" s="112">
        <f t="shared" si="3"/>
        <v>13.3</v>
      </c>
      <c r="J94" s="101">
        <f>ROUND(D94/$D$89*100,1)</f>
        <v>113.3</v>
      </c>
    </row>
    <row r="95" spans="2:10" ht="12" customHeight="1">
      <c r="B95" s="102" t="s">
        <v>66</v>
      </c>
      <c r="C95" s="132">
        <v>12953</v>
      </c>
      <c r="D95" s="103">
        <f>+E95+F95</f>
        <v>2821</v>
      </c>
      <c r="E95" s="133">
        <v>1151</v>
      </c>
      <c r="F95" s="134">
        <v>1670</v>
      </c>
      <c r="G95" s="452">
        <f t="shared" si="2"/>
        <v>21.8</v>
      </c>
      <c r="H95" s="456">
        <f t="shared" si="4"/>
        <v>195</v>
      </c>
      <c r="I95" s="114">
        <f t="shared" si="3"/>
        <v>7.4</v>
      </c>
      <c r="J95" s="108">
        <f>ROUND(D95/$D$90*100,1)</f>
        <v>107.4</v>
      </c>
    </row>
    <row r="96" spans="2:10" s="448" customFormat="1" ht="12" customHeight="1">
      <c r="B96" s="88" t="s">
        <v>85</v>
      </c>
      <c r="C96" s="117">
        <f>SUM(C97:C100)</f>
        <v>91900</v>
      </c>
      <c r="D96" s="89">
        <f>SUM(D97:D100)</f>
        <v>20775</v>
      </c>
      <c r="E96" s="90">
        <f>SUM(E97:E100)</f>
        <v>8704</v>
      </c>
      <c r="F96" s="91">
        <f>SUM(F97:F100)</f>
        <v>12071</v>
      </c>
      <c r="G96" s="450">
        <f t="shared" si="2"/>
        <v>22.6</v>
      </c>
      <c r="H96" s="454">
        <f t="shared" si="4"/>
        <v>2060</v>
      </c>
      <c r="I96" s="110">
        <f t="shared" si="3"/>
        <v>11</v>
      </c>
      <c r="J96" s="94">
        <f>ROUND(D96/$D$86*100,1)</f>
        <v>121.2</v>
      </c>
    </row>
    <row r="97" spans="2:10" ht="12" customHeight="1">
      <c r="B97" s="95" t="s">
        <v>60</v>
      </c>
      <c r="C97" s="129">
        <v>22003</v>
      </c>
      <c r="D97" s="96">
        <f>+E97+F97</f>
        <v>5613</v>
      </c>
      <c r="E97" s="130">
        <v>2300</v>
      </c>
      <c r="F97" s="131">
        <v>3313</v>
      </c>
      <c r="G97" s="451">
        <f t="shared" si="2"/>
        <v>25.5</v>
      </c>
      <c r="H97" s="455">
        <f t="shared" si="4"/>
        <v>308</v>
      </c>
      <c r="I97" s="112">
        <f t="shared" si="3"/>
        <v>5.8</v>
      </c>
      <c r="J97" s="101">
        <f>ROUND(D97/$D$87*100,1)</f>
        <v>111.5</v>
      </c>
    </row>
    <row r="98" spans="2:10" ht="12" customHeight="1">
      <c r="B98" s="95" t="s">
        <v>62</v>
      </c>
      <c r="C98" s="129">
        <v>32452</v>
      </c>
      <c r="D98" s="96">
        <f>+E98+F98</f>
        <v>6923</v>
      </c>
      <c r="E98" s="130">
        <v>2900</v>
      </c>
      <c r="F98" s="131">
        <v>4023</v>
      </c>
      <c r="G98" s="451">
        <f t="shared" si="2"/>
        <v>21.3</v>
      </c>
      <c r="H98" s="455">
        <f t="shared" si="4"/>
        <v>769</v>
      </c>
      <c r="I98" s="112">
        <f t="shared" si="3"/>
        <v>12.5</v>
      </c>
      <c r="J98" s="101">
        <f>ROUND(D98/$D$88*100,1)</f>
        <v>124.2</v>
      </c>
    </row>
    <row r="99" spans="2:10" ht="12" customHeight="1">
      <c r="B99" s="95" t="s">
        <v>682</v>
      </c>
      <c r="C99" s="129">
        <v>24502</v>
      </c>
      <c r="D99" s="96">
        <f>+E99+F99</f>
        <v>5151</v>
      </c>
      <c r="E99" s="130">
        <v>2251</v>
      </c>
      <c r="F99" s="131">
        <v>2900</v>
      </c>
      <c r="G99" s="451">
        <f t="shared" si="2"/>
        <v>21</v>
      </c>
      <c r="H99" s="455">
        <f t="shared" si="4"/>
        <v>716</v>
      </c>
      <c r="I99" s="112">
        <f t="shared" si="3"/>
        <v>16.100000000000001</v>
      </c>
      <c r="J99" s="101">
        <f>ROUND(D99/$D$89*100,1)</f>
        <v>131.6</v>
      </c>
    </row>
    <row r="100" spans="2:10" ht="12" customHeight="1">
      <c r="B100" s="102" t="s">
        <v>66</v>
      </c>
      <c r="C100" s="132">
        <v>12943</v>
      </c>
      <c r="D100" s="103">
        <f>+E100+F100</f>
        <v>3088</v>
      </c>
      <c r="E100" s="133">
        <v>1253</v>
      </c>
      <c r="F100" s="134">
        <v>1835</v>
      </c>
      <c r="G100" s="452">
        <f t="shared" si="2"/>
        <v>23.9</v>
      </c>
      <c r="H100" s="456">
        <f t="shared" si="4"/>
        <v>267</v>
      </c>
      <c r="I100" s="114">
        <f t="shared" si="3"/>
        <v>9.5</v>
      </c>
      <c r="J100" s="108">
        <f>ROUND(D100/$D$90*100,1)</f>
        <v>117.6</v>
      </c>
    </row>
    <row r="101" spans="2:10" ht="12" customHeight="1">
      <c r="B101" s="88" t="s">
        <v>86</v>
      </c>
      <c r="C101" s="117">
        <f>SUM(C102:C105)</f>
        <v>90280</v>
      </c>
      <c r="D101" s="89">
        <f>SUM(D102:D105)</f>
        <v>23590</v>
      </c>
      <c r="E101" s="90">
        <f>SUM(E102:E105)</f>
        <v>10174</v>
      </c>
      <c r="F101" s="91">
        <f>SUM(F102:F105)</f>
        <v>13416</v>
      </c>
      <c r="G101" s="450">
        <f t="shared" si="2"/>
        <v>26.1</v>
      </c>
      <c r="H101" s="454">
        <f t="shared" si="4"/>
        <v>2815</v>
      </c>
      <c r="I101" s="110">
        <f t="shared" si="3"/>
        <v>13.5</v>
      </c>
      <c r="J101" s="94">
        <f>ROUND(D101/$D$86*100,1)</f>
        <v>137.6</v>
      </c>
    </row>
    <row r="102" spans="2:10" ht="12" customHeight="1">
      <c r="B102" s="95" t="s">
        <v>60</v>
      </c>
      <c r="C102" s="129">
        <v>21057</v>
      </c>
      <c r="D102" s="96">
        <f>+E102+F102</f>
        <v>6224</v>
      </c>
      <c r="E102" s="130">
        <v>2645</v>
      </c>
      <c r="F102" s="131">
        <v>3579</v>
      </c>
      <c r="G102" s="451">
        <f t="shared" si="2"/>
        <v>29.6</v>
      </c>
      <c r="H102" s="455">
        <f t="shared" si="4"/>
        <v>611</v>
      </c>
      <c r="I102" s="112">
        <f t="shared" si="3"/>
        <v>10.9</v>
      </c>
      <c r="J102" s="101">
        <f>ROUND(D102/$D$87*100,1)</f>
        <v>123.6</v>
      </c>
    </row>
    <row r="103" spans="2:10" ht="12" customHeight="1">
      <c r="B103" s="95" t="s">
        <v>62</v>
      </c>
      <c r="C103" s="129">
        <v>31806</v>
      </c>
      <c r="D103" s="96">
        <f>+E103+F103</f>
        <v>7932</v>
      </c>
      <c r="E103" s="130">
        <v>3425</v>
      </c>
      <c r="F103" s="131">
        <v>4507</v>
      </c>
      <c r="G103" s="451">
        <f t="shared" si="2"/>
        <v>24.9</v>
      </c>
      <c r="H103" s="455">
        <f t="shared" si="4"/>
        <v>1009</v>
      </c>
      <c r="I103" s="112">
        <f t="shared" si="3"/>
        <v>14.6</v>
      </c>
      <c r="J103" s="101">
        <f>ROUND(D103/$D$88*100,1)</f>
        <v>142.4</v>
      </c>
    </row>
    <row r="104" spans="2:10" ht="12" customHeight="1">
      <c r="B104" s="95" t="s">
        <v>682</v>
      </c>
      <c r="C104" s="129">
        <v>24596</v>
      </c>
      <c r="D104" s="96">
        <f>+E104+F104</f>
        <v>6076</v>
      </c>
      <c r="E104" s="130">
        <v>2637</v>
      </c>
      <c r="F104" s="131">
        <v>3439</v>
      </c>
      <c r="G104" s="451">
        <f t="shared" si="2"/>
        <v>24.7</v>
      </c>
      <c r="H104" s="455">
        <f t="shared" si="4"/>
        <v>925</v>
      </c>
      <c r="I104" s="112">
        <f t="shared" si="3"/>
        <v>18</v>
      </c>
      <c r="J104" s="101">
        <f>ROUND(D104/$D$89*100,1)</f>
        <v>155.30000000000001</v>
      </c>
    </row>
    <row r="105" spans="2:10" ht="12" customHeight="1">
      <c r="B105" s="102" t="s">
        <v>66</v>
      </c>
      <c r="C105" s="132">
        <v>12821</v>
      </c>
      <c r="D105" s="103">
        <f>+E105+F105</f>
        <v>3358</v>
      </c>
      <c r="E105" s="133">
        <v>1467</v>
      </c>
      <c r="F105" s="134">
        <v>1891</v>
      </c>
      <c r="G105" s="452">
        <f t="shared" si="2"/>
        <v>26.2</v>
      </c>
      <c r="H105" s="456">
        <f t="shared" si="4"/>
        <v>270</v>
      </c>
      <c r="I105" s="114">
        <f>ROUND(D105/D100*100-100,1)</f>
        <v>8.6999999999999993</v>
      </c>
      <c r="J105" s="108">
        <f>ROUND(D105/$D$90*100,1)</f>
        <v>127.9</v>
      </c>
    </row>
    <row r="106" spans="2:10" ht="12" customHeight="1">
      <c r="B106" s="88" t="s">
        <v>88</v>
      </c>
      <c r="C106" s="117">
        <f>SUM(C107:C110)</f>
        <v>88481</v>
      </c>
      <c r="D106" s="89">
        <f>SUM(D107:D110)</f>
        <v>25434</v>
      </c>
      <c r="E106" s="90">
        <f>SUM(E107:E110)</f>
        <v>11135</v>
      </c>
      <c r="F106" s="91">
        <f>SUM(F107:F110)</f>
        <v>14299</v>
      </c>
      <c r="G106" s="450">
        <f>ROUND(D106/C106*100,1)</f>
        <v>28.7</v>
      </c>
      <c r="H106" s="454">
        <f>+D106-D101</f>
        <v>1844</v>
      </c>
      <c r="I106" s="110">
        <f>ROUND(D106/D101*100-100,1)</f>
        <v>7.8</v>
      </c>
      <c r="J106" s="94">
        <f>ROUND(D106/$D$86*100,1)</f>
        <v>148.30000000000001</v>
      </c>
    </row>
    <row r="107" spans="2:10" ht="12" customHeight="1">
      <c r="B107" s="95" t="s">
        <v>60</v>
      </c>
      <c r="C107" s="129">
        <v>20176</v>
      </c>
      <c r="D107" s="96">
        <v>6633</v>
      </c>
      <c r="E107" s="130">
        <v>2885</v>
      </c>
      <c r="F107" s="131">
        <v>3748</v>
      </c>
      <c r="G107" s="451">
        <f>ROUND(D107/C107*100,1)</f>
        <v>32.9</v>
      </c>
      <c r="H107" s="455">
        <f>+D107-D102</f>
        <v>409</v>
      </c>
      <c r="I107" s="112">
        <f>ROUND(D107/D102*100-100,1)</f>
        <v>6.6</v>
      </c>
      <c r="J107" s="101">
        <f>ROUND(D107/$D$87*100,1)</f>
        <v>131.69999999999999</v>
      </c>
    </row>
    <row r="108" spans="2:10" ht="12" customHeight="1">
      <c r="B108" s="95" t="s">
        <v>62</v>
      </c>
      <c r="C108" s="129">
        <v>30728</v>
      </c>
      <c r="D108" s="96">
        <v>8607</v>
      </c>
      <c r="E108" s="130">
        <v>3818</v>
      </c>
      <c r="F108" s="131">
        <v>4789</v>
      </c>
      <c r="G108" s="451">
        <f t="shared" ref="G108:G110" si="5">ROUND(D108/C108*100,1)</f>
        <v>28</v>
      </c>
      <c r="H108" s="455">
        <f t="shared" ref="H108:H110" si="6">+D108-D103</f>
        <v>675</v>
      </c>
      <c r="I108" s="112">
        <f t="shared" ref="I108:I110" si="7">ROUND(D108/D103*100-100,1)</f>
        <v>8.5</v>
      </c>
      <c r="J108" s="101">
        <f>ROUND(D108/$D$88*100,1)</f>
        <v>154.5</v>
      </c>
    </row>
    <row r="109" spans="2:10" ht="12" customHeight="1">
      <c r="B109" s="95" t="s">
        <v>682</v>
      </c>
      <c r="C109" s="129">
        <v>25152</v>
      </c>
      <c r="D109" s="96">
        <v>6473</v>
      </c>
      <c r="E109" s="130">
        <v>2818</v>
      </c>
      <c r="F109" s="131">
        <v>3655</v>
      </c>
      <c r="G109" s="451">
        <f t="shared" si="5"/>
        <v>25.7</v>
      </c>
      <c r="H109" s="455">
        <f t="shared" si="6"/>
        <v>397</v>
      </c>
      <c r="I109" s="112">
        <f t="shared" si="7"/>
        <v>6.5</v>
      </c>
      <c r="J109" s="101">
        <f>ROUND(D109/$D$89*100,1)</f>
        <v>165.4</v>
      </c>
    </row>
    <row r="110" spans="2:10" ht="12" customHeight="1">
      <c r="B110" s="102" t="s">
        <v>66</v>
      </c>
      <c r="C110" s="132">
        <v>12425</v>
      </c>
      <c r="D110" s="103">
        <v>3721</v>
      </c>
      <c r="E110" s="133">
        <v>1614</v>
      </c>
      <c r="F110" s="134">
        <v>2107</v>
      </c>
      <c r="G110" s="452">
        <f t="shared" si="5"/>
        <v>29.9</v>
      </c>
      <c r="H110" s="456">
        <f t="shared" si="6"/>
        <v>363</v>
      </c>
      <c r="I110" s="114">
        <f t="shared" si="7"/>
        <v>10.8</v>
      </c>
      <c r="J110" s="108">
        <f>ROUND(D110/$D$90*100,1)</f>
        <v>141.69999999999999</v>
      </c>
    </row>
    <row r="111" spans="2:10" ht="15" customHeight="1">
      <c r="B111" s="410" t="s">
        <v>683</v>
      </c>
      <c r="C111" s="139"/>
      <c r="J111" s="140"/>
    </row>
    <row r="112" spans="2:10" ht="15" customHeight="1">
      <c r="B112" s="139" t="s">
        <v>89</v>
      </c>
    </row>
    <row r="113" spans="2:10" ht="15" customHeight="1">
      <c r="B113" s="410" t="s">
        <v>677</v>
      </c>
      <c r="E113" s="457"/>
    </row>
    <row r="114" spans="2:10">
      <c r="E114" s="457"/>
    </row>
    <row r="116" spans="2:10">
      <c r="B116" s="380"/>
      <c r="C116" s="380"/>
      <c r="D116" s="380"/>
      <c r="E116" s="380"/>
      <c r="F116" s="380"/>
      <c r="G116" s="380"/>
      <c r="H116" s="429"/>
      <c r="I116" s="380"/>
      <c r="J116" s="380"/>
    </row>
    <row r="117" spans="2:10">
      <c r="B117" s="380"/>
      <c r="C117" s="380"/>
      <c r="D117" s="380"/>
      <c r="E117" s="380"/>
      <c r="F117" s="380"/>
      <c r="G117" s="380"/>
      <c r="H117" s="429"/>
      <c r="I117" s="380"/>
      <c r="J117" s="380"/>
    </row>
    <row r="118" spans="2:10">
      <c r="B118" s="380"/>
      <c r="C118" s="380"/>
      <c r="D118" s="380"/>
      <c r="E118" s="380"/>
      <c r="F118" s="380"/>
      <c r="G118" s="380"/>
      <c r="H118" s="429"/>
      <c r="I118" s="380"/>
      <c r="J118" s="380"/>
    </row>
    <row r="119" spans="2:10">
      <c r="B119" s="380"/>
      <c r="C119" s="380"/>
      <c r="D119" s="380"/>
      <c r="E119" s="380"/>
      <c r="F119" s="380"/>
      <c r="G119" s="380"/>
      <c r="H119" s="429"/>
      <c r="I119" s="380"/>
      <c r="J119" s="380"/>
    </row>
    <row r="120" spans="2:10">
      <c r="B120" s="380"/>
      <c r="C120" s="380"/>
      <c r="D120" s="380"/>
      <c r="E120" s="380"/>
      <c r="F120" s="380"/>
      <c r="G120" s="380"/>
      <c r="H120" s="429"/>
      <c r="I120" s="380"/>
      <c r="J120" s="380"/>
    </row>
    <row r="121" spans="2:10">
      <c r="B121" s="380"/>
      <c r="C121" s="380"/>
      <c r="D121" s="380"/>
      <c r="E121" s="380"/>
      <c r="F121" s="380"/>
      <c r="G121" s="380"/>
      <c r="H121" s="429"/>
      <c r="I121" s="380"/>
      <c r="J121" s="380"/>
    </row>
    <row r="122" spans="2:10">
      <c r="B122" s="380"/>
      <c r="C122" s="380"/>
      <c r="D122" s="380"/>
      <c r="E122" s="380"/>
      <c r="F122" s="380"/>
      <c r="G122" s="380"/>
      <c r="H122" s="429"/>
      <c r="I122" s="380"/>
      <c r="J122" s="380"/>
    </row>
    <row r="123" spans="2:10">
      <c r="B123" s="431"/>
      <c r="C123" s="431"/>
      <c r="D123" s="431"/>
      <c r="E123" s="431"/>
      <c r="F123" s="431"/>
      <c r="G123" s="431"/>
      <c r="H123" s="430"/>
      <c r="I123" s="431"/>
      <c r="J123" s="431"/>
    </row>
    <row r="124" spans="2:10">
      <c r="B124" s="431"/>
      <c r="C124" s="431"/>
      <c r="D124" s="431"/>
      <c r="E124" s="431"/>
      <c r="F124" s="431"/>
      <c r="G124" s="431"/>
      <c r="H124" s="430"/>
      <c r="I124" s="431"/>
      <c r="J124" s="431"/>
    </row>
    <row r="125" spans="2:10">
      <c r="B125" s="380"/>
      <c r="C125" s="380"/>
      <c r="D125" s="380"/>
      <c r="E125" s="380"/>
      <c r="F125" s="380"/>
      <c r="G125" s="380"/>
      <c r="H125" s="429"/>
      <c r="I125" s="380"/>
      <c r="J125" s="380"/>
    </row>
    <row r="126" spans="2:10">
      <c r="B126" s="380"/>
      <c r="C126" s="380"/>
      <c r="D126" s="380"/>
      <c r="E126" s="380"/>
      <c r="F126" s="380"/>
      <c r="G126" s="380"/>
      <c r="H126" s="429"/>
      <c r="I126" s="380"/>
      <c r="J126" s="380"/>
    </row>
    <row r="127" spans="2:10">
      <c r="B127" s="380"/>
      <c r="C127" s="380"/>
      <c r="D127" s="380"/>
      <c r="E127" s="380"/>
      <c r="F127" s="380"/>
      <c r="G127" s="380"/>
      <c r="H127" s="429"/>
      <c r="I127" s="380"/>
      <c r="J127" s="380"/>
    </row>
    <row r="128" spans="2:10">
      <c r="B128" s="380"/>
      <c r="C128" s="380"/>
      <c r="D128" s="380"/>
      <c r="E128" s="380"/>
      <c r="F128" s="380"/>
      <c r="G128" s="380"/>
      <c r="H128" s="429"/>
      <c r="I128" s="380"/>
      <c r="J128" s="380"/>
    </row>
    <row r="129" spans="2:10">
      <c r="B129" s="380"/>
      <c r="C129" s="380"/>
      <c r="D129" s="380"/>
      <c r="E129" s="380"/>
      <c r="F129" s="380"/>
      <c r="G129" s="380"/>
      <c r="H129" s="429"/>
      <c r="I129" s="380"/>
      <c r="J129" s="380"/>
    </row>
    <row r="130" spans="2:10">
      <c r="B130" s="380"/>
      <c r="C130" s="380"/>
      <c r="D130" s="380"/>
      <c r="E130" s="380"/>
      <c r="F130" s="380"/>
      <c r="G130" s="380"/>
      <c r="H130" s="429"/>
      <c r="I130" s="380"/>
      <c r="J130" s="380"/>
    </row>
    <row r="131" spans="2:10">
      <c r="B131" s="380"/>
      <c r="C131" s="380"/>
      <c r="D131" s="380"/>
      <c r="E131" s="380"/>
      <c r="F131" s="380"/>
      <c r="G131" s="380"/>
      <c r="H131" s="429"/>
      <c r="I131" s="380"/>
      <c r="J131" s="380"/>
    </row>
    <row r="132" spans="2:10">
      <c r="B132" s="380"/>
      <c r="C132" s="380"/>
      <c r="D132" s="380"/>
      <c r="E132" s="380"/>
      <c r="F132" s="380"/>
      <c r="G132" s="380"/>
      <c r="H132" s="429"/>
      <c r="I132" s="380"/>
      <c r="J132" s="380"/>
    </row>
    <row r="133" spans="2:10">
      <c r="B133" s="380"/>
      <c r="C133" s="380"/>
      <c r="D133" s="380"/>
      <c r="E133" s="380"/>
      <c r="F133" s="380"/>
      <c r="G133" s="380"/>
      <c r="H133" s="429"/>
      <c r="I133" s="380"/>
      <c r="J133" s="380"/>
    </row>
    <row r="134" spans="2:10">
      <c r="B134" s="380"/>
      <c r="C134" s="380"/>
      <c r="D134" s="380"/>
      <c r="E134" s="380"/>
      <c r="F134" s="380"/>
      <c r="G134" s="380"/>
      <c r="H134" s="429"/>
      <c r="I134" s="380"/>
      <c r="J134" s="380"/>
    </row>
    <row r="135" spans="2:10">
      <c r="B135" s="380"/>
      <c r="C135" s="380"/>
      <c r="D135" s="380"/>
      <c r="E135" s="380"/>
      <c r="F135" s="380"/>
      <c r="G135" s="380"/>
      <c r="H135" s="429"/>
      <c r="I135" s="380"/>
      <c r="J135" s="380"/>
    </row>
    <row r="136" spans="2:10">
      <c r="B136" s="380"/>
      <c r="C136" s="380"/>
      <c r="D136" s="380"/>
      <c r="E136" s="380"/>
      <c r="F136" s="380"/>
      <c r="G136" s="380"/>
      <c r="H136" s="429"/>
      <c r="I136" s="380"/>
      <c r="J136" s="380"/>
    </row>
    <row r="137" spans="2:10">
      <c r="B137" s="380"/>
      <c r="C137" s="380"/>
      <c r="D137" s="380"/>
      <c r="E137" s="380"/>
      <c r="F137" s="380"/>
      <c r="G137" s="380"/>
      <c r="H137" s="429"/>
      <c r="I137" s="380"/>
      <c r="J137" s="380"/>
    </row>
    <row r="138" spans="2:10">
      <c r="B138" s="380"/>
      <c r="C138" s="380"/>
      <c r="D138" s="380"/>
      <c r="E138" s="380"/>
      <c r="F138" s="380"/>
      <c r="G138" s="380"/>
      <c r="H138" s="429"/>
      <c r="I138" s="380"/>
      <c r="J138" s="380"/>
    </row>
    <row r="139" spans="2:10">
      <c r="B139" s="380"/>
      <c r="C139" s="380"/>
      <c r="D139" s="380"/>
      <c r="E139" s="380"/>
      <c r="F139" s="380"/>
      <c r="G139" s="380"/>
      <c r="H139" s="429"/>
      <c r="I139" s="380"/>
      <c r="J139" s="380"/>
    </row>
    <row r="140" spans="2:10">
      <c r="B140" s="380"/>
      <c r="C140" s="380"/>
      <c r="D140" s="380"/>
      <c r="E140" s="380"/>
      <c r="F140" s="380"/>
      <c r="G140" s="380"/>
      <c r="H140" s="429"/>
      <c r="I140" s="380"/>
      <c r="J140" s="380"/>
    </row>
    <row r="141" spans="2:10">
      <c r="B141" s="380"/>
      <c r="C141" s="380"/>
      <c r="D141" s="380"/>
      <c r="E141" s="380"/>
      <c r="F141" s="380"/>
      <c r="G141" s="380"/>
      <c r="H141" s="429"/>
      <c r="I141" s="380"/>
      <c r="J141" s="380"/>
    </row>
    <row r="142" spans="2:10">
      <c r="B142" s="380"/>
      <c r="C142" s="380"/>
      <c r="D142" s="380"/>
      <c r="E142" s="380"/>
      <c r="F142" s="380"/>
      <c r="G142" s="380"/>
      <c r="H142" s="429"/>
      <c r="I142" s="380"/>
      <c r="J142" s="380"/>
    </row>
    <row r="143" spans="2:10">
      <c r="B143" s="380"/>
      <c r="C143" s="380"/>
      <c r="D143" s="380"/>
      <c r="E143" s="380"/>
      <c r="F143" s="380"/>
      <c r="G143" s="380"/>
      <c r="H143" s="429"/>
      <c r="I143" s="380"/>
      <c r="J143" s="380"/>
    </row>
    <row r="144" spans="2:10">
      <c r="B144" s="380"/>
      <c r="C144" s="380"/>
      <c r="D144" s="380"/>
      <c r="E144" s="380"/>
      <c r="F144" s="380"/>
      <c r="G144" s="380"/>
      <c r="H144" s="429"/>
      <c r="I144" s="380"/>
      <c r="J144" s="380"/>
    </row>
    <row r="145" spans="2:10">
      <c r="B145" s="380"/>
      <c r="C145" s="380"/>
      <c r="D145" s="380"/>
      <c r="E145" s="380"/>
      <c r="F145" s="380"/>
      <c r="G145" s="380"/>
      <c r="H145" s="429"/>
      <c r="I145" s="380"/>
      <c r="J145" s="380"/>
    </row>
    <row r="146" spans="2:10">
      <c r="B146" s="380"/>
      <c r="C146" s="380"/>
      <c r="D146" s="380"/>
      <c r="E146" s="380"/>
      <c r="F146" s="380"/>
      <c r="G146" s="380"/>
      <c r="H146" s="429"/>
      <c r="I146" s="380"/>
      <c r="J146" s="380"/>
    </row>
    <row r="147" spans="2:10">
      <c r="B147" s="380"/>
      <c r="C147" s="380"/>
      <c r="D147" s="380"/>
      <c r="E147" s="380"/>
      <c r="F147" s="380"/>
      <c r="G147" s="380"/>
      <c r="H147" s="429"/>
      <c r="I147" s="380"/>
      <c r="J147" s="380"/>
    </row>
    <row r="148" spans="2:10">
      <c r="B148" s="380"/>
      <c r="C148" s="380"/>
      <c r="D148" s="380"/>
      <c r="E148" s="380"/>
      <c r="F148" s="380"/>
      <c r="G148" s="380"/>
      <c r="H148" s="429"/>
      <c r="I148" s="380"/>
      <c r="J148" s="380"/>
    </row>
    <row r="149" spans="2:10">
      <c r="B149" s="380"/>
      <c r="C149" s="380"/>
      <c r="D149" s="380"/>
      <c r="E149" s="380"/>
      <c r="F149" s="380"/>
      <c r="G149" s="380"/>
      <c r="H149" s="429"/>
      <c r="I149" s="380"/>
      <c r="J149" s="380"/>
    </row>
    <row r="150" spans="2:10">
      <c r="B150" s="380"/>
      <c r="C150" s="380"/>
      <c r="D150" s="380"/>
      <c r="E150" s="380"/>
      <c r="F150" s="380"/>
      <c r="G150" s="380"/>
      <c r="H150" s="429"/>
      <c r="I150" s="380"/>
      <c r="J150" s="380"/>
    </row>
    <row r="151" spans="2:10">
      <c r="B151" s="380"/>
      <c r="C151" s="380"/>
      <c r="D151" s="380"/>
      <c r="E151" s="380"/>
      <c r="F151" s="380"/>
      <c r="G151" s="380"/>
      <c r="H151" s="429"/>
      <c r="I151" s="380"/>
      <c r="J151" s="380"/>
    </row>
    <row r="152" spans="2:10">
      <c r="B152" s="380"/>
      <c r="C152" s="380"/>
      <c r="D152" s="380"/>
      <c r="E152" s="380"/>
      <c r="F152" s="380"/>
      <c r="G152" s="380"/>
      <c r="H152" s="429"/>
      <c r="I152" s="380"/>
      <c r="J152" s="380"/>
    </row>
    <row r="153" spans="2:10">
      <c r="B153" s="380"/>
      <c r="C153" s="380"/>
      <c r="D153" s="380"/>
      <c r="E153" s="380"/>
      <c r="F153" s="380"/>
      <c r="G153" s="380"/>
      <c r="H153" s="429"/>
      <c r="I153" s="380"/>
      <c r="J153" s="380"/>
    </row>
    <row r="154" spans="2:10">
      <c r="B154" s="380"/>
      <c r="C154" s="380"/>
      <c r="D154" s="380"/>
      <c r="E154" s="380"/>
      <c r="F154" s="380"/>
      <c r="G154" s="380"/>
      <c r="H154" s="429"/>
      <c r="I154" s="380"/>
      <c r="J154" s="380"/>
    </row>
    <row r="155" spans="2:10">
      <c r="B155" s="380"/>
      <c r="C155" s="380"/>
      <c r="D155" s="380"/>
      <c r="E155" s="380"/>
      <c r="F155" s="380"/>
      <c r="G155" s="380"/>
      <c r="H155" s="429"/>
      <c r="I155" s="380"/>
      <c r="J155" s="380"/>
    </row>
    <row r="156" spans="2:10">
      <c r="B156" s="380"/>
      <c r="C156" s="380"/>
      <c r="D156" s="380"/>
      <c r="E156" s="380"/>
      <c r="F156" s="380"/>
      <c r="G156" s="380"/>
      <c r="H156" s="429"/>
      <c r="I156" s="380"/>
      <c r="J156" s="380"/>
    </row>
    <row r="157" spans="2:10">
      <c r="B157" s="380"/>
      <c r="C157" s="380"/>
      <c r="D157" s="380"/>
      <c r="E157" s="380"/>
      <c r="F157" s="380"/>
      <c r="G157" s="380"/>
      <c r="H157" s="429"/>
      <c r="I157" s="380"/>
      <c r="J157" s="380"/>
    </row>
    <row r="158" spans="2:10">
      <c r="B158" s="380"/>
      <c r="C158" s="380"/>
      <c r="D158" s="380"/>
      <c r="E158" s="380"/>
      <c r="F158" s="380"/>
      <c r="G158" s="380"/>
      <c r="H158" s="429"/>
      <c r="I158" s="380"/>
      <c r="J158" s="380"/>
    </row>
    <row r="159" spans="2:10">
      <c r="B159" s="380"/>
      <c r="C159" s="380"/>
      <c r="D159" s="380"/>
      <c r="E159" s="380"/>
      <c r="F159" s="380"/>
      <c r="G159" s="380"/>
      <c r="H159" s="429"/>
      <c r="I159" s="380"/>
      <c r="J159" s="380"/>
    </row>
    <row r="160" spans="2:10">
      <c r="B160" s="380"/>
      <c r="C160" s="380"/>
      <c r="D160" s="380"/>
      <c r="E160" s="380"/>
      <c r="F160" s="380"/>
      <c r="G160" s="380"/>
      <c r="H160" s="429"/>
      <c r="I160" s="380"/>
      <c r="J160" s="380"/>
    </row>
    <row r="161" spans="2:12">
      <c r="B161" s="380"/>
      <c r="C161" s="380"/>
      <c r="D161" s="380"/>
      <c r="E161" s="380"/>
      <c r="F161" s="380"/>
      <c r="G161" s="380"/>
      <c r="H161" s="429"/>
      <c r="I161" s="380"/>
      <c r="J161" s="380"/>
    </row>
    <row r="162" spans="2:12">
      <c r="B162" s="380"/>
      <c r="C162" s="380"/>
      <c r="D162" s="380"/>
      <c r="E162" s="380"/>
      <c r="F162" s="380"/>
      <c r="G162" s="380"/>
      <c r="H162" s="429"/>
      <c r="I162" s="380"/>
      <c r="J162" s="380"/>
    </row>
    <row r="163" spans="2:12">
      <c r="B163" s="380"/>
      <c r="C163" s="380"/>
      <c r="D163" s="380"/>
      <c r="E163" s="380"/>
      <c r="F163" s="380"/>
      <c r="G163" s="380"/>
      <c r="H163" s="429"/>
      <c r="I163" s="380"/>
      <c r="J163" s="380"/>
      <c r="K163" s="411"/>
      <c r="L163" s="411"/>
    </row>
    <row r="164" spans="2:12">
      <c r="B164" s="380"/>
      <c r="C164" s="380"/>
      <c r="D164" s="380"/>
      <c r="E164" s="380"/>
      <c r="F164" s="380"/>
      <c r="G164" s="380"/>
      <c r="H164" s="429"/>
      <c r="I164" s="380"/>
      <c r="J164" s="380"/>
      <c r="K164" s="411"/>
      <c r="L164" s="411"/>
    </row>
    <row r="165" spans="2:12">
      <c r="B165" s="380"/>
      <c r="C165" s="380"/>
      <c r="D165" s="380"/>
      <c r="E165" s="380"/>
      <c r="F165" s="380"/>
      <c r="G165" s="380"/>
      <c r="H165" s="429"/>
      <c r="I165" s="380"/>
      <c r="J165" s="380"/>
      <c r="K165" s="411"/>
      <c r="L165" s="411"/>
    </row>
    <row r="166" spans="2:12">
      <c r="B166" s="380"/>
      <c r="C166" s="380"/>
      <c r="D166" s="380"/>
      <c r="E166" s="380"/>
      <c r="F166" s="380"/>
      <c r="G166" s="380"/>
      <c r="H166" s="429"/>
      <c r="I166" s="380"/>
      <c r="J166" s="380"/>
      <c r="K166" s="411"/>
      <c r="L166" s="411"/>
    </row>
    <row r="167" spans="2:12">
      <c r="B167" s="380"/>
      <c r="C167" s="380"/>
      <c r="D167" s="380"/>
      <c r="E167" s="380"/>
      <c r="F167" s="380"/>
      <c r="G167" s="380"/>
      <c r="H167" s="429"/>
      <c r="I167" s="380"/>
      <c r="J167" s="380"/>
      <c r="K167" s="411"/>
      <c r="L167" s="411"/>
    </row>
    <row r="168" spans="2:12">
      <c r="B168" s="380"/>
      <c r="C168" s="380"/>
      <c r="D168" s="380"/>
      <c r="E168" s="380"/>
      <c r="F168" s="380"/>
      <c r="G168" s="380"/>
      <c r="H168" s="429"/>
      <c r="I168" s="380"/>
      <c r="J168" s="380"/>
      <c r="K168" s="411"/>
      <c r="L168" s="411"/>
    </row>
    <row r="169" spans="2:12">
      <c r="B169" s="380"/>
      <c r="C169" s="380"/>
      <c r="D169" s="380"/>
      <c r="E169" s="380"/>
      <c r="F169" s="380"/>
      <c r="G169" s="380"/>
      <c r="H169" s="429"/>
      <c r="I169" s="380"/>
      <c r="J169" s="380"/>
      <c r="K169" s="411"/>
      <c r="L169" s="411"/>
    </row>
    <row r="170" spans="2:12">
      <c r="B170" s="380"/>
      <c r="C170" s="380"/>
      <c r="D170" s="380"/>
      <c r="E170" s="380"/>
      <c r="F170" s="380"/>
      <c r="G170" s="380"/>
      <c r="H170" s="429"/>
      <c r="I170" s="380"/>
      <c r="J170" s="380"/>
      <c r="K170" s="411"/>
      <c r="L170" s="411"/>
    </row>
    <row r="171" spans="2:12">
      <c r="B171" s="433"/>
      <c r="C171" s="433"/>
      <c r="D171" s="433"/>
      <c r="E171" s="433"/>
      <c r="F171" s="433"/>
      <c r="G171" s="433"/>
      <c r="H171" s="432"/>
      <c r="I171" s="433"/>
      <c r="J171" s="433"/>
      <c r="K171" s="411"/>
      <c r="L171" s="411"/>
    </row>
    <row r="172" spans="2:12">
      <c r="B172" s="380"/>
      <c r="C172" s="380"/>
      <c r="D172" s="380"/>
      <c r="E172" s="380"/>
      <c r="F172" s="380"/>
      <c r="G172" s="380"/>
      <c r="H172" s="429"/>
      <c r="I172" s="380"/>
      <c r="J172" s="380"/>
      <c r="K172" s="411"/>
      <c r="L172" s="411"/>
    </row>
    <row r="173" spans="2:12">
      <c r="B173" s="380"/>
      <c r="C173" s="380"/>
      <c r="D173" s="380"/>
      <c r="E173" s="380"/>
      <c r="F173" s="380"/>
      <c r="G173" s="380"/>
      <c r="H173" s="429"/>
      <c r="I173" s="380"/>
      <c r="J173" s="380"/>
      <c r="K173" s="411"/>
      <c r="L173" s="411"/>
    </row>
    <row r="174" spans="2:12">
      <c r="B174" s="890"/>
      <c r="C174" s="890"/>
      <c r="D174" s="890"/>
      <c r="E174" s="890"/>
      <c r="F174" s="890"/>
      <c r="G174" s="890"/>
      <c r="H174" s="890"/>
      <c r="I174" s="890"/>
      <c r="J174" s="890"/>
      <c r="K174" s="416"/>
      <c r="L174" s="411"/>
    </row>
    <row r="175" spans="2:12">
      <c r="B175" s="902"/>
      <c r="C175" s="433"/>
      <c r="D175" s="433"/>
      <c r="E175" s="433"/>
      <c r="F175" s="433"/>
      <c r="G175" s="433"/>
      <c r="H175" s="432"/>
      <c r="I175" s="433"/>
      <c r="J175" s="433"/>
      <c r="K175" s="889"/>
      <c r="L175" s="418"/>
    </row>
    <row r="176" spans="2:12">
      <c r="B176" s="902"/>
      <c r="C176" s="433"/>
      <c r="D176" s="433"/>
      <c r="E176" s="433"/>
      <c r="F176" s="433"/>
      <c r="G176" s="433"/>
      <c r="H176" s="432"/>
      <c r="I176" s="433"/>
      <c r="J176" s="433"/>
      <c r="K176" s="889"/>
      <c r="L176" s="411"/>
    </row>
    <row r="177" spans="2:12">
      <c r="B177" s="902"/>
      <c r="C177" s="433"/>
      <c r="D177" s="433"/>
      <c r="E177" s="433"/>
      <c r="F177" s="433"/>
      <c r="G177" s="433"/>
      <c r="H177" s="432"/>
      <c r="I177" s="433"/>
      <c r="J177" s="433"/>
      <c r="K177" s="889"/>
      <c r="L177" s="411"/>
    </row>
    <row r="178" spans="2:12">
      <c r="B178" s="902"/>
      <c r="C178" s="433"/>
      <c r="D178" s="433"/>
      <c r="E178" s="433"/>
      <c r="F178" s="433"/>
      <c r="G178" s="433"/>
      <c r="H178" s="432"/>
      <c r="I178" s="433"/>
      <c r="J178" s="433"/>
      <c r="K178" s="889"/>
      <c r="L178" s="411"/>
    </row>
    <row r="179" spans="2:12">
      <c r="B179" s="902"/>
      <c r="C179" s="433"/>
      <c r="D179" s="433"/>
      <c r="E179" s="433"/>
      <c r="F179" s="433"/>
      <c r="G179" s="433"/>
      <c r="H179" s="432"/>
      <c r="I179" s="433"/>
      <c r="J179" s="433"/>
      <c r="K179" s="889"/>
      <c r="L179" s="411"/>
    </row>
    <row r="180" spans="2:12">
      <c r="B180" s="902"/>
      <c r="C180" s="433"/>
      <c r="D180" s="433"/>
      <c r="E180" s="433"/>
      <c r="F180" s="433"/>
      <c r="G180" s="433"/>
      <c r="H180" s="432"/>
      <c r="I180" s="433"/>
      <c r="J180" s="433"/>
      <c r="K180" s="889"/>
      <c r="L180" s="411"/>
    </row>
    <row r="181" spans="2:12">
      <c r="B181" s="902"/>
      <c r="C181" s="433"/>
      <c r="D181" s="433"/>
      <c r="E181" s="433"/>
      <c r="F181" s="433"/>
      <c r="G181" s="433"/>
      <c r="H181" s="432"/>
      <c r="I181" s="433"/>
      <c r="J181" s="433"/>
      <c r="K181" s="889"/>
      <c r="L181" s="411"/>
    </row>
    <row r="182" spans="2:12">
      <c r="B182" s="902"/>
      <c r="C182" s="433"/>
      <c r="D182" s="433"/>
      <c r="E182" s="433"/>
      <c r="F182" s="433"/>
      <c r="G182" s="433"/>
      <c r="H182" s="432"/>
      <c r="I182" s="433"/>
      <c r="J182" s="433"/>
      <c r="K182" s="889"/>
      <c r="L182" s="411"/>
    </row>
    <row r="183" spans="2:12">
      <c r="B183" s="902"/>
      <c r="C183" s="433"/>
      <c r="D183" s="433"/>
      <c r="E183" s="433"/>
      <c r="F183" s="433"/>
      <c r="G183" s="433"/>
      <c r="H183" s="432"/>
      <c r="I183" s="433"/>
      <c r="J183" s="433"/>
      <c r="K183" s="889"/>
      <c r="L183" s="411"/>
    </row>
    <row r="184" spans="2:12">
      <c r="B184" s="902"/>
      <c r="C184" s="433"/>
      <c r="D184" s="433"/>
      <c r="E184" s="433"/>
      <c r="F184" s="433"/>
      <c r="G184" s="433"/>
      <c r="H184" s="432"/>
      <c r="I184" s="433"/>
      <c r="J184" s="433"/>
      <c r="K184" s="889"/>
      <c r="L184" s="418"/>
    </row>
    <row r="185" spans="2:12">
      <c r="B185" s="902"/>
      <c r="C185" s="433"/>
      <c r="D185" s="433"/>
      <c r="E185" s="433"/>
      <c r="F185" s="433"/>
      <c r="G185" s="433"/>
      <c r="H185" s="432"/>
      <c r="I185" s="433"/>
      <c r="J185" s="433"/>
      <c r="K185" s="889"/>
      <c r="L185" s="411"/>
    </row>
    <row r="186" spans="2:12">
      <c r="B186" s="902"/>
      <c r="C186" s="433"/>
      <c r="D186" s="433"/>
      <c r="E186" s="433"/>
      <c r="F186" s="433"/>
      <c r="G186" s="433"/>
      <c r="H186" s="432"/>
      <c r="I186" s="433"/>
      <c r="J186" s="433"/>
      <c r="K186" s="889"/>
      <c r="L186" s="411"/>
    </row>
    <row r="187" spans="2:12">
      <c r="B187" s="902"/>
      <c r="C187" s="433"/>
      <c r="D187" s="433"/>
      <c r="E187" s="433"/>
      <c r="F187" s="433"/>
      <c r="G187" s="433"/>
      <c r="H187" s="432"/>
      <c r="I187" s="433"/>
      <c r="J187" s="433"/>
      <c r="K187" s="889"/>
      <c r="L187" s="411"/>
    </row>
    <row r="188" spans="2:12">
      <c r="B188" s="902"/>
      <c r="C188" s="433"/>
      <c r="D188" s="433"/>
      <c r="E188" s="433"/>
      <c r="F188" s="433"/>
      <c r="G188" s="433"/>
      <c r="H188" s="432"/>
      <c r="I188" s="433"/>
      <c r="J188" s="433"/>
      <c r="K188" s="889"/>
      <c r="L188" s="411"/>
    </row>
    <row r="189" spans="2:12">
      <c r="B189" s="902"/>
      <c r="C189" s="433"/>
      <c r="D189" s="433"/>
      <c r="E189" s="433"/>
      <c r="F189" s="433"/>
      <c r="G189" s="433"/>
      <c r="H189" s="432"/>
      <c r="I189" s="433"/>
      <c r="J189" s="433"/>
      <c r="K189" s="889"/>
      <c r="L189" s="411"/>
    </row>
    <row r="190" spans="2:12">
      <c r="B190" s="902"/>
      <c r="C190" s="433"/>
      <c r="D190" s="433"/>
      <c r="E190" s="433"/>
      <c r="F190" s="433"/>
      <c r="G190" s="433"/>
      <c r="H190" s="432"/>
      <c r="I190" s="433"/>
      <c r="J190" s="433"/>
      <c r="K190" s="889"/>
      <c r="L190" s="411"/>
    </row>
    <row r="191" spans="2:12">
      <c r="B191" s="902"/>
      <c r="C191" s="433"/>
      <c r="D191" s="433"/>
      <c r="E191" s="433"/>
      <c r="F191" s="433"/>
      <c r="G191" s="433"/>
      <c r="H191" s="432"/>
      <c r="I191" s="433"/>
      <c r="J191" s="433"/>
      <c r="K191" s="889"/>
      <c r="L191" s="411"/>
    </row>
    <row r="192" spans="2:12">
      <c r="B192" s="902"/>
      <c r="C192" s="433"/>
      <c r="D192" s="433"/>
      <c r="E192" s="433"/>
      <c r="F192" s="433"/>
      <c r="G192" s="433"/>
      <c r="H192" s="432"/>
      <c r="I192" s="433"/>
      <c r="J192" s="433"/>
      <c r="K192" s="889"/>
      <c r="L192" s="411"/>
    </row>
    <row r="193" spans="2:12">
      <c r="B193" s="902"/>
      <c r="C193" s="433"/>
      <c r="D193" s="433"/>
      <c r="E193" s="433"/>
      <c r="F193" s="433"/>
      <c r="G193" s="433"/>
      <c r="H193" s="432"/>
      <c r="I193" s="433"/>
      <c r="J193" s="433"/>
      <c r="K193" s="889"/>
      <c r="L193" s="418"/>
    </row>
    <row r="194" spans="2:12">
      <c r="B194" s="902"/>
      <c r="C194" s="433"/>
      <c r="D194" s="433"/>
      <c r="E194" s="433"/>
      <c r="F194" s="433"/>
      <c r="G194" s="433"/>
      <c r="H194" s="432"/>
      <c r="I194" s="433"/>
      <c r="J194" s="433"/>
      <c r="K194" s="889"/>
      <c r="L194" s="411"/>
    </row>
    <row r="195" spans="2:12">
      <c r="B195" s="902"/>
      <c r="C195" s="433"/>
      <c r="D195" s="433"/>
      <c r="E195" s="433"/>
      <c r="F195" s="433"/>
      <c r="G195" s="433"/>
      <c r="H195" s="432"/>
      <c r="I195" s="433"/>
      <c r="J195" s="433"/>
      <c r="K195" s="889"/>
      <c r="L195" s="411"/>
    </row>
    <row r="196" spans="2:12">
      <c r="B196" s="902"/>
      <c r="C196" s="433"/>
      <c r="D196" s="433"/>
      <c r="E196" s="433"/>
      <c r="F196" s="433"/>
      <c r="G196" s="433"/>
      <c r="H196" s="432"/>
      <c r="I196" s="433"/>
      <c r="J196" s="433"/>
      <c r="K196" s="889"/>
      <c r="L196" s="411"/>
    </row>
    <row r="197" spans="2:12">
      <c r="B197" s="902"/>
      <c r="C197" s="433"/>
      <c r="D197" s="433"/>
      <c r="E197" s="433"/>
      <c r="F197" s="433"/>
      <c r="G197" s="433"/>
      <c r="H197" s="432"/>
      <c r="I197" s="433"/>
      <c r="J197" s="433"/>
      <c r="K197" s="889"/>
      <c r="L197" s="411"/>
    </row>
    <row r="198" spans="2:12">
      <c r="B198" s="902"/>
      <c r="C198" s="433"/>
      <c r="D198" s="433"/>
      <c r="E198" s="433"/>
      <c r="F198" s="433"/>
      <c r="G198" s="433"/>
      <c r="H198" s="432"/>
      <c r="I198" s="433"/>
      <c r="J198" s="433"/>
      <c r="K198" s="889"/>
      <c r="L198" s="411"/>
    </row>
    <row r="199" spans="2:12">
      <c r="B199" s="902"/>
      <c r="C199" s="433"/>
      <c r="D199" s="433"/>
      <c r="E199" s="433"/>
      <c r="F199" s="433"/>
      <c r="G199" s="433"/>
      <c r="H199" s="432"/>
      <c r="I199" s="433"/>
      <c r="J199" s="433"/>
      <c r="K199" s="889"/>
      <c r="L199" s="411"/>
    </row>
    <row r="200" spans="2:12">
      <c r="B200" s="902"/>
      <c r="C200" s="433"/>
      <c r="D200" s="433"/>
      <c r="E200" s="433"/>
      <c r="F200" s="433"/>
      <c r="G200" s="433"/>
      <c r="H200" s="432"/>
      <c r="I200" s="433"/>
      <c r="J200" s="433"/>
      <c r="K200" s="889"/>
      <c r="L200" s="411"/>
    </row>
    <row r="201" spans="2:12">
      <c r="B201" s="902"/>
      <c r="C201" s="433"/>
      <c r="D201" s="433"/>
      <c r="E201" s="433"/>
      <c r="F201" s="433"/>
      <c r="G201" s="433"/>
      <c r="H201" s="432"/>
      <c r="I201" s="433"/>
      <c r="J201" s="433"/>
      <c r="K201" s="889"/>
      <c r="L201" s="411"/>
    </row>
    <row r="202" spans="2:12">
      <c r="B202" s="902"/>
      <c r="C202" s="433"/>
      <c r="D202" s="433"/>
      <c r="E202" s="433"/>
      <c r="F202" s="433"/>
      <c r="G202" s="433"/>
      <c r="H202" s="432"/>
      <c r="I202" s="433"/>
      <c r="J202" s="433"/>
      <c r="K202" s="889"/>
      <c r="L202" s="418"/>
    </row>
    <row r="203" spans="2:12">
      <c r="B203" s="902"/>
      <c r="C203" s="433"/>
      <c r="D203" s="433"/>
      <c r="E203" s="433"/>
      <c r="F203" s="433"/>
      <c r="G203" s="433"/>
      <c r="H203" s="432"/>
      <c r="I203" s="433"/>
      <c r="J203" s="433"/>
      <c r="K203" s="889"/>
      <c r="L203" s="411"/>
    </row>
    <row r="204" spans="2:12">
      <c r="B204" s="902"/>
      <c r="C204" s="433"/>
      <c r="D204" s="433"/>
      <c r="E204" s="433"/>
      <c r="F204" s="433"/>
      <c r="G204" s="433"/>
      <c r="H204" s="432"/>
      <c r="I204" s="433"/>
      <c r="J204" s="433"/>
      <c r="K204" s="889"/>
      <c r="L204" s="411"/>
    </row>
    <row r="205" spans="2:12">
      <c r="B205" s="902"/>
      <c r="C205" s="433"/>
      <c r="D205" s="433"/>
      <c r="E205" s="433"/>
      <c r="F205" s="433"/>
      <c r="G205" s="433"/>
      <c r="H205" s="432"/>
      <c r="I205" s="433"/>
      <c r="J205" s="433"/>
      <c r="K205" s="889"/>
      <c r="L205" s="411"/>
    </row>
    <row r="206" spans="2:12">
      <c r="B206" s="902"/>
      <c r="C206" s="433"/>
      <c r="D206" s="433"/>
      <c r="E206" s="433"/>
      <c r="F206" s="433"/>
      <c r="G206" s="433"/>
      <c r="H206" s="432"/>
      <c r="I206" s="433"/>
      <c r="J206" s="433"/>
      <c r="K206" s="889"/>
      <c r="L206" s="411"/>
    </row>
    <row r="207" spans="2:12">
      <c r="B207" s="902"/>
      <c r="C207" s="433"/>
      <c r="D207" s="433"/>
      <c r="E207" s="433"/>
      <c r="F207" s="433"/>
      <c r="G207" s="433"/>
      <c r="H207" s="432"/>
      <c r="I207" s="433"/>
      <c r="J207" s="433"/>
      <c r="K207" s="889"/>
      <c r="L207" s="411"/>
    </row>
    <row r="208" spans="2:12">
      <c r="B208" s="902"/>
      <c r="C208" s="433"/>
      <c r="D208" s="433"/>
      <c r="E208" s="433"/>
      <c r="F208" s="433"/>
      <c r="G208" s="433"/>
      <c r="H208" s="432"/>
      <c r="I208" s="433"/>
      <c r="J208" s="433"/>
      <c r="K208" s="889"/>
      <c r="L208" s="411"/>
    </row>
    <row r="209" spans="2:12">
      <c r="B209" s="902"/>
      <c r="C209" s="433"/>
      <c r="D209" s="433"/>
      <c r="E209" s="433"/>
      <c r="F209" s="433"/>
      <c r="G209" s="433"/>
      <c r="H209" s="432"/>
      <c r="I209" s="433"/>
      <c r="J209" s="433"/>
      <c r="K209" s="889"/>
      <c r="L209" s="411"/>
    </row>
    <row r="210" spans="2:12">
      <c r="B210" s="902"/>
      <c r="C210" s="433"/>
      <c r="D210" s="433"/>
      <c r="E210" s="433"/>
      <c r="F210" s="433"/>
      <c r="G210" s="433"/>
      <c r="H210" s="432"/>
      <c r="I210" s="433"/>
      <c r="J210" s="433"/>
      <c r="K210" s="889"/>
      <c r="L210" s="411"/>
    </row>
    <row r="211" spans="2:12">
      <c r="B211" s="903"/>
      <c r="C211" s="380"/>
      <c r="D211" s="380"/>
      <c r="E211" s="380"/>
      <c r="F211" s="380"/>
      <c r="G211" s="380"/>
      <c r="H211" s="429"/>
      <c r="I211" s="380"/>
      <c r="J211" s="380"/>
      <c r="K211" s="889"/>
      <c r="L211" s="411"/>
    </row>
    <row r="212" spans="2:12">
      <c r="B212" s="903"/>
      <c r="C212" s="380"/>
      <c r="D212" s="380"/>
      <c r="E212" s="380"/>
      <c r="F212" s="380"/>
      <c r="G212" s="380"/>
      <c r="H212" s="429"/>
      <c r="I212" s="380"/>
      <c r="J212" s="380"/>
      <c r="K212" s="889"/>
      <c r="L212" s="411"/>
    </row>
    <row r="213" spans="2:12">
      <c r="B213" s="903"/>
      <c r="C213" s="380"/>
      <c r="D213" s="380"/>
      <c r="E213" s="380"/>
      <c r="F213" s="380"/>
      <c r="G213" s="380"/>
      <c r="H213" s="429"/>
      <c r="I213" s="380"/>
      <c r="J213" s="380"/>
      <c r="K213" s="889"/>
      <c r="L213" s="411"/>
    </row>
    <row r="214" spans="2:12">
      <c r="B214" s="902"/>
      <c r="C214" s="433"/>
      <c r="D214" s="433"/>
      <c r="E214" s="433"/>
      <c r="F214" s="433"/>
      <c r="G214" s="433"/>
      <c r="H214" s="432"/>
      <c r="I214" s="433"/>
      <c r="J214" s="433"/>
      <c r="K214" s="889"/>
      <c r="L214" s="418"/>
    </row>
    <row r="215" spans="2:12">
      <c r="B215" s="902"/>
      <c r="C215" s="433"/>
      <c r="D215" s="433"/>
      <c r="E215" s="433"/>
      <c r="F215" s="433"/>
      <c r="G215" s="433"/>
      <c r="H215" s="432"/>
      <c r="I215" s="433"/>
      <c r="J215" s="433"/>
      <c r="K215" s="889"/>
      <c r="L215" s="411"/>
    </row>
    <row r="216" spans="2:12">
      <c r="B216" s="902"/>
      <c r="C216" s="433"/>
      <c r="D216" s="433"/>
      <c r="E216" s="433"/>
      <c r="F216" s="433"/>
      <c r="G216" s="433"/>
      <c r="H216" s="432"/>
      <c r="I216" s="433"/>
      <c r="J216" s="433"/>
      <c r="K216" s="889"/>
      <c r="L216" s="411"/>
    </row>
    <row r="217" spans="2:12">
      <c r="B217" s="902"/>
      <c r="C217" s="433"/>
      <c r="D217" s="433"/>
      <c r="E217" s="433"/>
      <c r="F217" s="433"/>
      <c r="G217" s="433"/>
      <c r="H217" s="432"/>
      <c r="I217" s="433"/>
      <c r="J217" s="433"/>
      <c r="K217" s="889"/>
      <c r="L217" s="411"/>
    </row>
    <row r="218" spans="2:12">
      <c r="B218" s="902"/>
      <c r="C218" s="433"/>
      <c r="D218" s="433"/>
      <c r="E218" s="433"/>
      <c r="F218" s="433"/>
      <c r="G218" s="433"/>
      <c r="H218" s="432"/>
      <c r="I218" s="433"/>
      <c r="J218" s="433"/>
      <c r="K218" s="889"/>
      <c r="L218" s="411"/>
    </row>
    <row r="219" spans="2:12">
      <c r="B219" s="902"/>
      <c r="C219" s="433"/>
      <c r="D219" s="433"/>
      <c r="E219" s="433"/>
      <c r="F219" s="433"/>
      <c r="G219" s="433"/>
      <c r="H219" s="432"/>
      <c r="I219" s="433"/>
      <c r="J219" s="433"/>
      <c r="K219" s="889"/>
      <c r="L219" s="411"/>
    </row>
    <row r="220" spans="2:12">
      <c r="B220" s="902"/>
      <c r="C220" s="433"/>
      <c r="D220" s="433"/>
      <c r="E220" s="433"/>
      <c r="F220" s="433"/>
      <c r="G220" s="433"/>
      <c r="H220" s="432"/>
      <c r="I220" s="433"/>
      <c r="J220" s="433"/>
      <c r="K220" s="889"/>
      <c r="L220" s="411"/>
    </row>
    <row r="221" spans="2:12">
      <c r="B221" s="902"/>
      <c r="C221" s="433"/>
      <c r="D221" s="433"/>
      <c r="E221" s="433"/>
      <c r="F221" s="433"/>
      <c r="G221" s="433"/>
      <c r="H221" s="432"/>
      <c r="I221" s="433"/>
      <c r="J221" s="433"/>
      <c r="K221" s="889"/>
      <c r="L221" s="411"/>
    </row>
    <row r="222" spans="2:12">
      <c r="B222" s="902"/>
      <c r="C222" s="433"/>
      <c r="D222" s="433"/>
      <c r="E222" s="433"/>
      <c r="F222" s="433"/>
      <c r="G222" s="433"/>
      <c r="H222" s="432"/>
      <c r="I222" s="433"/>
      <c r="J222" s="433"/>
      <c r="K222" s="889"/>
      <c r="L222" s="411"/>
    </row>
    <row r="223" spans="2:12">
      <c r="B223" s="902"/>
      <c r="C223" s="433"/>
      <c r="D223" s="433"/>
      <c r="E223" s="433"/>
      <c r="F223" s="433"/>
      <c r="G223" s="433"/>
      <c r="H223" s="432"/>
      <c r="I223" s="433"/>
      <c r="J223" s="433"/>
      <c r="K223" s="889"/>
      <c r="L223" s="418"/>
    </row>
    <row r="224" spans="2:12">
      <c r="B224" s="902"/>
      <c r="C224" s="433"/>
      <c r="D224" s="433"/>
      <c r="E224" s="433"/>
      <c r="F224" s="433"/>
      <c r="G224" s="433"/>
      <c r="H224" s="432"/>
      <c r="I224" s="433"/>
      <c r="J224" s="433"/>
      <c r="K224" s="889"/>
      <c r="L224" s="411"/>
    </row>
    <row r="225" spans="2:12">
      <c r="B225" s="902"/>
      <c r="C225" s="433"/>
      <c r="D225" s="433"/>
      <c r="E225" s="433"/>
      <c r="F225" s="433"/>
      <c r="G225" s="433"/>
      <c r="H225" s="432"/>
      <c r="I225" s="433"/>
      <c r="J225" s="433"/>
      <c r="K225" s="889"/>
      <c r="L225" s="411"/>
    </row>
    <row r="226" spans="2:12">
      <c r="B226" s="902"/>
      <c r="C226" s="433"/>
      <c r="D226" s="433"/>
      <c r="E226" s="433"/>
      <c r="F226" s="433"/>
      <c r="G226" s="433"/>
      <c r="H226" s="432"/>
      <c r="I226" s="433"/>
      <c r="J226" s="433"/>
      <c r="K226" s="889"/>
      <c r="L226" s="411"/>
    </row>
    <row r="227" spans="2:12">
      <c r="B227" s="902"/>
      <c r="C227" s="433"/>
      <c r="D227" s="433"/>
      <c r="E227" s="433"/>
      <c r="F227" s="433"/>
      <c r="G227" s="433"/>
      <c r="H227" s="432"/>
      <c r="I227" s="433"/>
      <c r="J227" s="433"/>
      <c r="K227" s="889"/>
    </row>
    <row r="228" spans="2:12">
      <c r="B228" s="902"/>
      <c r="C228" s="433"/>
      <c r="D228" s="433"/>
      <c r="E228" s="433"/>
      <c r="F228" s="433"/>
      <c r="G228" s="433"/>
      <c r="H228" s="432"/>
      <c r="I228" s="433"/>
      <c r="J228" s="433"/>
      <c r="K228" s="889"/>
    </row>
    <row r="229" spans="2:12">
      <c r="B229" s="902"/>
      <c r="C229" s="433"/>
      <c r="D229" s="433"/>
      <c r="E229" s="433"/>
      <c r="F229" s="433"/>
      <c r="G229" s="433"/>
      <c r="H229" s="432"/>
      <c r="I229" s="433"/>
      <c r="J229" s="433"/>
      <c r="K229" s="889"/>
    </row>
    <row r="230" spans="2:12">
      <c r="B230" s="902"/>
      <c r="C230" s="433"/>
      <c r="D230" s="433"/>
      <c r="E230" s="433"/>
      <c r="F230" s="433"/>
      <c r="G230" s="433"/>
      <c r="H230" s="432"/>
      <c r="I230" s="433"/>
      <c r="J230" s="433"/>
      <c r="K230" s="889"/>
    </row>
    <row r="231" spans="2:12">
      <c r="B231" s="902"/>
      <c r="C231" s="433"/>
      <c r="D231" s="433"/>
      <c r="E231" s="433"/>
      <c r="F231" s="433"/>
      <c r="G231" s="433"/>
      <c r="H231" s="432"/>
      <c r="I231" s="433"/>
      <c r="J231" s="433"/>
      <c r="K231" s="889"/>
    </row>
    <row r="232" spans="2:12">
      <c r="B232" s="903"/>
      <c r="C232" s="380"/>
      <c r="D232" s="380"/>
      <c r="E232" s="380"/>
      <c r="F232" s="380"/>
      <c r="G232" s="380"/>
      <c r="H232" s="429"/>
      <c r="I232" s="380"/>
      <c r="J232" s="380"/>
      <c r="K232" s="417"/>
    </row>
    <row r="233" spans="2:12">
      <c r="B233" s="902"/>
      <c r="C233" s="433"/>
      <c r="D233" s="433"/>
      <c r="E233" s="433"/>
      <c r="F233" s="433"/>
      <c r="G233" s="433"/>
      <c r="H233" s="432"/>
      <c r="I233" s="433"/>
      <c r="J233" s="433"/>
      <c r="K233" s="889"/>
    </row>
    <row r="234" spans="2:12">
      <c r="B234" s="902"/>
      <c r="C234" s="433"/>
      <c r="D234" s="433"/>
      <c r="E234" s="433"/>
      <c r="F234" s="433"/>
      <c r="G234" s="433"/>
      <c r="H234" s="432"/>
      <c r="I234" s="433"/>
      <c r="J234" s="433"/>
      <c r="K234" s="889"/>
    </row>
    <row r="235" spans="2:12">
      <c r="B235" s="902"/>
      <c r="C235" s="433"/>
      <c r="D235" s="433"/>
      <c r="E235" s="433"/>
      <c r="F235" s="433"/>
      <c r="G235" s="433"/>
      <c r="H235" s="432"/>
      <c r="I235" s="433"/>
      <c r="J235" s="433"/>
      <c r="K235" s="889"/>
    </row>
    <row r="236" spans="2:12">
      <c r="B236" s="902"/>
      <c r="C236" s="433"/>
      <c r="D236" s="433"/>
      <c r="E236" s="433"/>
      <c r="F236" s="433"/>
      <c r="G236" s="433"/>
      <c r="H236" s="432"/>
      <c r="I236" s="433"/>
      <c r="J236" s="433"/>
      <c r="K236" s="889"/>
    </row>
    <row r="237" spans="2:12">
      <c r="B237" s="902"/>
      <c r="C237" s="433"/>
      <c r="D237" s="433"/>
      <c r="E237" s="433"/>
      <c r="F237" s="433"/>
      <c r="G237" s="433"/>
      <c r="H237" s="432"/>
      <c r="I237" s="433"/>
      <c r="J237" s="433"/>
      <c r="K237" s="889"/>
    </row>
    <row r="238" spans="2:12">
      <c r="B238" s="902"/>
      <c r="C238" s="433"/>
      <c r="D238" s="433"/>
      <c r="E238" s="433"/>
      <c r="F238" s="433"/>
      <c r="G238" s="433"/>
      <c r="H238" s="432"/>
      <c r="I238" s="433"/>
      <c r="J238" s="433"/>
      <c r="K238" s="889"/>
    </row>
    <row r="239" spans="2:12">
      <c r="B239" s="902"/>
      <c r="C239" s="433"/>
      <c r="D239" s="433"/>
      <c r="E239" s="433"/>
      <c r="F239" s="433"/>
      <c r="G239" s="433"/>
      <c r="H239" s="432"/>
      <c r="I239" s="433"/>
      <c r="J239" s="433"/>
      <c r="K239" s="889"/>
    </row>
    <row r="240" spans="2:12">
      <c r="B240" s="902"/>
      <c r="C240" s="433"/>
      <c r="D240" s="433"/>
      <c r="E240" s="433"/>
      <c r="F240" s="433"/>
      <c r="G240" s="433"/>
      <c r="H240" s="432"/>
      <c r="I240" s="433"/>
      <c r="J240" s="433"/>
      <c r="K240" s="889"/>
    </row>
    <row r="241" spans="2:11">
      <c r="B241" s="902"/>
      <c r="C241" s="433"/>
      <c r="D241" s="433"/>
      <c r="E241" s="433"/>
      <c r="F241" s="433"/>
      <c r="G241" s="433"/>
      <c r="H241" s="432"/>
      <c r="I241" s="433"/>
      <c r="J241" s="433"/>
      <c r="K241" s="889"/>
    </row>
    <row r="242" spans="2:11">
      <c r="B242" s="903"/>
      <c r="C242" s="380"/>
      <c r="D242" s="380"/>
      <c r="E242" s="380"/>
      <c r="F242" s="380"/>
      <c r="G242" s="380"/>
      <c r="H242" s="429"/>
      <c r="I242" s="380"/>
      <c r="J242" s="380"/>
      <c r="K242" s="417"/>
    </row>
    <row r="243" spans="2:11">
      <c r="B243" s="380"/>
      <c r="C243" s="380"/>
      <c r="D243" s="380"/>
      <c r="E243" s="380"/>
      <c r="F243" s="380"/>
      <c r="G243" s="380"/>
      <c r="H243" s="429"/>
      <c r="I243" s="380"/>
      <c r="J243" s="380"/>
    </row>
    <row r="244" spans="2:11">
      <c r="B244" s="380"/>
      <c r="C244" s="380"/>
      <c r="D244" s="380"/>
      <c r="E244" s="380"/>
      <c r="F244" s="380"/>
      <c r="G244" s="380"/>
      <c r="H244" s="429"/>
      <c r="I244" s="380"/>
      <c r="J244" s="380"/>
    </row>
    <row r="245" spans="2:11">
      <c r="B245" s="890"/>
      <c r="C245" s="890"/>
      <c r="D245" s="890"/>
      <c r="E245" s="890"/>
      <c r="F245" s="890"/>
      <c r="G245" s="890"/>
      <c r="H245" s="890"/>
      <c r="I245" s="890"/>
      <c r="J245" s="890"/>
    </row>
    <row r="246" spans="2:11">
      <c r="B246" s="902"/>
      <c r="C246" s="433"/>
      <c r="D246" s="433"/>
      <c r="E246" s="433"/>
      <c r="F246" s="433"/>
      <c r="G246" s="433"/>
      <c r="H246" s="432"/>
      <c r="I246" s="433"/>
      <c r="J246" s="433"/>
    </row>
    <row r="247" spans="2:11">
      <c r="B247" s="903"/>
      <c r="C247" s="380"/>
      <c r="D247" s="380"/>
      <c r="E247" s="380"/>
      <c r="F247" s="380"/>
      <c r="G247" s="380"/>
      <c r="H247" s="429"/>
      <c r="I247" s="380"/>
      <c r="J247" s="380"/>
    </row>
    <row r="248" spans="2:11">
      <c r="B248" s="903"/>
      <c r="C248" s="380"/>
      <c r="D248" s="380"/>
      <c r="E248" s="380"/>
      <c r="F248" s="380"/>
      <c r="G248" s="380"/>
      <c r="H248" s="429"/>
      <c r="I248" s="380"/>
      <c r="J248" s="380"/>
    </row>
    <row r="249" spans="2:11">
      <c r="B249" s="903"/>
      <c r="C249" s="380"/>
      <c r="D249" s="380"/>
      <c r="E249" s="380"/>
      <c r="F249" s="380"/>
      <c r="G249" s="380"/>
      <c r="H249" s="429"/>
      <c r="I249" s="380"/>
      <c r="J249" s="380"/>
    </row>
    <row r="250" spans="2:11">
      <c r="B250" s="903"/>
      <c r="C250" s="380"/>
      <c r="D250" s="380"/>
      <c r="E250" s="380"/>
      <c r="F250" s="380"/>
      <c r="G250" s="380"/>
      <c r="H250" s="429"/>
      <c r="I250" s="380"/>
      <c r="J250" s="380"/>
    </row>
    <row r="251" spans="2:11">
      <c r="B251" s="903"/>
      <c r="C251" s="380"/>
      <c r="D251" s="380"/>
      <c r="E251" s="380"/>
      <c r="F251" s="380"/>
      <c r="G251" s="380"/>
      <c r="H251" s="429"/>
      <c r="I251" s="380"/>
      <c r="J251" s="380"/>
    </row>
    <row r="252" spans="2:11">
      <c r="B252" s="903"/>
      <c r="C252" s="380"/>
      <c r="D252" s="380"/>
      <c r="E252" s="380"/>
      <c r="F252" s="380"/>
      <c r="G252" s="380"/>
      <c r="H252" s="429"/>
      <c r="I252" s="380"/>
      <c r="J252" s="380"/>
    </row>
    <row r="253" spans="2:11">
      <c r="B253" s="903"/>
      <c r="C253" s="380"/>
      <c r="D253" s="380"/>
      <c r="E253" s="380"/>
      <c r="F253" s="380"/>
      <c r="G253" s="380"/>
      <c r="H253" s="429"/>
      <c r="I253" s="380"/>
      <c r="J253" s="380"/>
    </row>
    <row r="254" spans="2:11">
      <c r="B254" s="903"/>
      <c r="C254" s="380"/>
      <c r="D254" s="380"/>
      <c r="E254" s="380"/>
      <c r="F254" s="380"/>
      <c r="G254" s="380"/>
      <c r="H254" s="429"/>
      <c r="I254" s="380"/>
      <c r="J254" s="380"/>
    </row>
    <row r="255" spans="2:11">
      <c r="B255" s="903"/>
      <c r="C255" s="380"/>
      <c r="D255" s="380"/>
      <c r="E255" s="380"/>
      <c r="F255" s="380"/>
      <c r="G255" s="380"/>
      <c r="H255" s="429"/>
      <c r="I255" s="380"/>
      <c r="J255" s="380"/>
    </row>
    <row r="256" spans="2:11">
      <c r="B256" s="903"/>
      <c r="C256" s="380"/>
      <c r="D256" s="380"/>
      <c r="E256" s="380"/>
      <c r="F256" s="380"/>
      <c r="G256" s="380"/>
      <c r="H256" s="429"/>
      <c r="I256" s="380"/>
      <c r="J256" s="380"/>
    </row>
    <row r="257" spans="2:10">
      <c r="B257" s="903"/>
      <c r="C257" s="380"/>
      <c r="D257" s="380"/>
      <c r="E257" s="380"/>
      <c r="F257" s="380"/>
      <c r="G257" s="380"/>
      <c r="H257" s="429"/>
      <c r="I257" s="380"/>
      <c r="J257" s="380"/>
    </row>
    <row r="258" spans="2:10">
      <c r="B258" s="902"/>
      <c r="C258" s="433"/>
      <c r="D258" s="433"/>
      <c r="E258" s="433"/>
      <c r="F258" s="433"/>
      <c r="G258" s="433"/>
      <c r="H258" s="432"/>
      <c r="I258" s="433"/>
      <c r="J258" s="433"/>
    </row>
    <row r="259" spans="2:10">
      <c r="B259" s="903"/>
      <c r="C259" s="380"/>
      <c r="D259" s="380"/>
      <c r="E259" s="380"/>
      <c r="F259" s="380"/>
      <c r="G259" s="380"/>
      <c r="H259" s="429"/>
      <c r="I259" s="380"/>
      <c r="J259" s="380"/>
    </row>
    <row r="260" spans="2:10">
      <c r="B260" s="903"/>
      <c r="C260" s="380"/>
      <c r="D260" s="380"/>
      <c r="E260" s="380"/>
      <c r="F260" s="380"/>
      <c r="G260" s="380"/>
      <c r="H260" s="429"/>
      <c r="I260" s="380"/>
      <c r="J260" s="380"/>
    </row>
    <row r="261" spans="2:10">
      <c r="B261" s="903"/>
      <c r="C261" s="380"/>
      <c r="D261" s="380"/>
      <c r="E261" s="380"/>
      <c r="F261" s="380"/>
      <c r="G261" s="380"/>
      <c r="H261" s="429"/>
      <c r="I261" s="380"/>
      <c r="J261" s="380"/>
    </row>
    <row r="262" spans="2:10">
      <c r="B262" s="903"/>
      <c r="C262" s="380"/>
      <c r="D262" s="380"/>
      <c r="E262" s="380"/>
      <c r="F262" s="380"/>
      <c r="G262" s="380"/>
      <c r="H262" s="429"/>
      <c r="I262" s="380"/>
      <c r="J262" s="380"/>
    </row>
    <row r="263" spans="2:10">
      <c r="B263" s="903"/>
      <c r="C263" s="380"/>
      <c r="D263" s="380"/>
      <c r="E263" s="380"/>
      <c r="F263" s="380"/>
      <c r="G263" s="380"/>
      <c r="H263" s="429"/>
      <c r="I263" s="380"/>
      <c r="J263" s="380"/>
    </row>
    <row r="264" spans="2:10">
      <c r="B264" s="903"/>
      <c r="C264" s="380"/>
      <c r="D264" s="380"/>
      <c r="E264" s="380"/>
      <c r="F264" s="380"/>
      <c r="G264" s="380"/>
      <c r="H264" s="429"/>
      <c r="I264" s="380"/>
      <c r="J264" s="380"/>
    </row>
    <row r="265" spans="2:10">
      <c r="B265" s="903"/>
      <c r="C265" s="380"/>
      <c r="D265" s="380"/>
      <c r="E265" s="380"/>
      <c r="F265" s="380"/>
      <c r="G265" s="380"/>
      <c r="H265" s="429"/>
      <c r="I265" s="380"/>
      <c r="J265" s="380"/>
    </row>
    <row r="266" spans="2:10">
      <c r="B266" s="903"/>
      <c r="C266" s="380"/>
      <c r="D266" s="380"/>
      <c r="E266" s="380"/>
      <c r="F266" s="380"/>
      <c r="G266" s="380"/>
      <c r="H266" s="429"/>
      <c r="I266" s="380"/>
      <c r="J266" s="380"/>
    </row>
    <row r="267" spans="2:10">
      <c r="B267" s="903"/>
      <c r="C267" s="380"/>
      <c r="D267" s="380"/>
      <c r="E267" s="380"/>
      <c r="F267" s="380"/>
      <c r="G267" s="380"/>
      <c r="H267" s="429"/>
      <c r="I267" s="380"/>
      <c r="J267" s="380"/>
    </row>
    <row r="268" spans="2:10">
      <c r="B268" s="903"/>
      <c r="C268" s="380"/>
      <c r="D268" s="380"/>
      <c r="E268" s="380"/>
      <c r="F268" s="380"/>
      <c r="G268" s="380"/>
      <c r="H268" s="429"/>
      <c r="I268" s="380"/>
      <c r="J268" s="380"/>
    </row>
    <row r="269" spans="2:10">
      <c r="B269" s="903"/>
      <c r="C269" s="380"/>
      <c r="D269" s="380"/>
      <c r="E269" s="380"/>
      <c r="F269" s="380"/>
      <c r="G269" s="380"/>
      <c r="H269" s="429"/>
      <c r="I269" s="380"/>
      <c r="J269" s="380"/>
    </row>
    <row r="270" spans="2:10">
      <c r="B270" s="902"/>
      <c r="C270" s="433"/>
      <c r="D270" s="433"/>
      <c r="E270" s="433"/>
      <c r="F270" s="433"/>
      <c r="G270" s="433"/>
      <c r="H270" s="432"/>
      <c r="I270" s="433"/>
      <c r="J270" s="433"/>
    </row>
    <row r="271" spans="2:10">
      <c r="B271" s="903"/>
      <c r="C271" s="380"/>
      <c r="D271" s="380"/>
      <c r="E271" s="380"/>
      <c r="F271" s="380"/>
      <c r="G271" s="380"/>
      <c r="H271" s="429"/>
      <c r="I271" s="380"/>
      <c r="J271" s="380"/>
    </row>
    <row r="272" spans="2:10">
      <c r="B272" s="903"/>
      <c r="C272" s="380"/>
      <c r="D272" s="380"/>
      <c r="E272" s="380"/>
      <c r="F272" s="380"/>
      <c r="G272" s="380"/>
      <c r="H272" s="429"/>
      <c r="I272" s="380"/>
      <c r="J272" s="380"/>
    </row>
    <row r="273" spans="2:10">
      <c r="B273" s="903"/>
      <c r="C273" s="380"/>
      <c r="D273" s="380"/>
      <c r="E273" s="380"/>
      <c r="F273" s="380"/>
      <c r="G273" s="380"/>
      <c r="H273" s="429"/>
      <c r="I273" s="380"/>
      <c r="J273" s="380"/>
    </row>
    <row r="274" spans="2:10">
      <c r="B274" s="903"/>
      <c r="C274" s="380"/>
      <c r="D274" s="380"/>
      <c r="E274" s="380"/>
      <c r="F274" s="380"/>
      <c r="G274" s="380"/>
      <c r="H274" s="429"/>
      <c r="I274" s="380"/>
      <c r="J274" s="380"/>
    </row>
    <row r="275" spans="2:10">
      <c r="B275" s="903"/>
      <c r="C275" s="380"/>
      <c r="D275" s="380"/>
      <c r="E275" s="380"/>
      <c r="F275" s="380"/>
      <c r="G275" s="380"/>
      <c r="H275" s="429"/>
      <c r="I275" s="380"/>
      <c r="J275" s="380"/>
    </row>
    <row r="276" spans="2:10">
      <c r="B276" s="903"/>
      <c r="C276" s="380"/>
      <c r="D276" s="380"/>
      <c r="E276" s="380"/>
      <c r="F276" s="380"/>
      <c r="G276" s="380"/>
      <c r="H276" s="429"/>
      <c r="I276" s="380"/>
      <c r="J276" s="380"/>
    </row>
    <row r="277" spans="2:10">
      <c r="B277" s="903"/>
      <c r="C277" s="380"/>
      <c r="D277" s="380"/>
      <c r="E277" s="380"/>
      <c r="F277" s="380"/>
      <c r="G277" s="380"/>
      <c r="H277" s="429"/>
      <c r="I277" s="380"/>
      <c r="J277" s="380"/>
    </row>
    <row r="278" spans="2:10">
      <c r="B278" s="903"/>
      <c r="C278" s="380"/>
      <c r="D278" s="380"/>
      <c r="E278" s="380"/>
      <c r="F278" s="380"/>
      <c r="G278" s="380"/>
      <c r="H278" s="429"/>
      <c r="I278" s="380"/>
      <c r="J278" s="380"/>
    </row>
    <row r="279" spans="2:10">
      <c r="B279" s="903"/>
      <c r="C279" s="380"/>
      <c r="D279" s="380"/>
      <c r="E279" s="380"/>
      <c r="F279" s="380"/>
      <c r="G279" s="380"/>
      <c r="H279" s="429"/>
      <c r="I279" s="380"/>
      <c r="J279" s="380"/>
    </row>
    <row r="280" spans="2:10">
      <c r="B280" s="903"/>
      <c r="C280" s="380"/>
      <c r="D280" s="380"/>
      <c r="E280" s="380"/>
      <c r="F280" s="380"/>
      <c r="G280" s="380"/>
      <c r="H280" s="429"/>
      <c r="I280" s="380"/>
      <c r="J280" s="380"/>
    </row>
    <row r="281" spans="2:10">
      <c r="B281" s="903"/>
      <c r="C281" s="380"/>
      <c r="D281" s="380"/>
      <c r="E281" s="380"/>
      <c r="F281" s="380"/>
      <c r="G281" s="380"/>
      <c r="H281" s="429"/>
      <c r="I281" s="380"/>
      <c r="J281" s="380"/>
    </row>
    <row r="282" spans="2:10">
      <c r="B282" s="902"/>
      <c r="C282" s="433"/>
      <c r="D282" s="433"/>
      <c r="E282" s="433"/>
      <c r="F282" s="433"/>
      <c r="G282" s="433"/>
      <c r="H282" s="432"/>
      <c r="I282" s="433"/>
      <c r="J282" s="433"/>
    </row>
    <row r="283" spans="2:10">
      <c r="B283" s="903"/>
      <c r="C283" s="380"/>
      <c r="D283" s="380"/>
      <c r="E283" s="380"/>
      <c r="F283" s="380"/>
      <c r="G283" s="380"/>
      <c r="H283" s="429"/>
      <c r="I283" s="380"/>
      <c r="J283" s="380"/>
    </row>
    <row r="284" spans="2:10">
      <c r="B284" s="903"/>
      <c r="C284" s="380"/>
      <c r="D284" s="380"/>
      <c r="E284" s="380"/>
      <c r="F284" s="380"/>
      <c r="G284" s="380"/>
      <c r="H284" s="429"/>
      <c r="I284" s="380"/>
      <c r="J284" s="380"/>
    </row>
    <row r="285" spans="2:10">
      <c r="B285" s="903"/>
      <c r="C285" s="380"/>
      <c r="D285" s="380"/>
      <c r="E285" s="380"/>
      <c r="F285" s="380"/>
      <c r="G285" s="380"/>
      <c r="H285" s="429"/>
      <c r="I285" s="380"/>
      <c r="J285" s="380"/>
    </row>
    <row r="286" spans="2:10">
      <c r="B286" s="903"/>
      <c r="C286" s="380"/>
      <c r="D286" s="380"/>
      <c r="E286" s="380"/>
      <c r="F286" s="380"/>
      <c r="G286" s="380"/>
      <c r="H286" s="429"/>
      <c r="I286" s="380"/>
      <c r="J286" s="380"/>
    </row>
    <row r="287" spans="2:10">
      <c r="B287" s="903"/>
      <c r="C287" s="380"/>
      <c r="D287" s="380"/>
      <c r="E287" s="380"/>
      <c r="F287" s="380"/>
      <c r="G287" s="380"/>
      <c r="H287" s="429"/>
      <c r="I287" s="380"/>
      <c r="J287" s="380"/>
    </row>
    <row r="288" spans="2:10">
      <c r="B288" s="903"/>
      <c r="C288" s="380"/>
      <c r="D288" s="380"/>
      <c r="E288" s="380"/>
      <c r="F288" s="380"/>
      <c r="G288" s="380"/>
      <c r="H288" s="429"/>
      <c r="I288" s="380"/>
      <c r="J288" s="380"/>
    </row>
    <row r="289" spans="2:10">
      <c r="B289" s="903"/>
      <c r="C289" s="380"/>
      <c r="D289" s="380"/>
      <c r="E289" s="380"/>
      <c r="F289" s="380"/>
      <c r="G289" s="380"/>
      <c r="H289" s="429"/>
      <c r="I289" s="380"/>
      <c r="J289" s="380"/>
    </row>
    <row r="290" spans="2:10">
      <c r="B290" s="903"/>
      <c r="C290" s="380"/>
      <c r="D290" s="380"/>
      <c r="E290" s="380"/>
      <c r="F290" s="380"/>
      <c r="G290" s="380"/>
      <c r="H290" s="429"/>
      <c r="I290" s="380"/>
      <c r="J290" s="380"/>
    </row>
    <row r="291" spans="2:10">
      <c r="B291" s="903"/>
      <c r="C291" s="380"/>
      <c r="D291" s="380"/>
      <c r="E291" s="380"/>
      <c r="F291" s="380"/>
      <c r="G291" s="380"/>
      <c r="H291" s="429"/>
      <c r="I291" s="380"/>
      <c r="J291" s="380"/>
    </row>
    <row r="292" spans="2:10">
      <c r="B292" s="903"/>
      <c r="C292" s="380"/>
      <c r="D292" s="380"/>
      <c r="E292" s="380"/>
      <c r="F292" s="380"/>
      <c r="G292" s="380"/>
      <c r="H292" s="429"/>
      <c r="I292" s="380"/>
      <c r="J292" s="380"/>
    </row>
    <row r="293" spans="2:10">
      <c r="B293" s="903"/>
      <c r="C293" s="380"/>
      <c r="D293" s="380"/>
      <c r="E293" s="380"/>
      <c r="F293" s="380"/>
      <c r="G293" s="380"/>
      <c r="H293" s="429"/>
      <c r="I293" s="380"/>
      <c r="J293" s="380"/>
    </row>
    <row r="294" spans="2:10">
      <c r="B294" s="902"/>
      <c r="C294" s="433"/>
      <c r="D294" s="433"/>
      <c r="E294" s="433"/>
      <c r="F294" s="433"/>
      <c r="G294" s="433"/>
      <c r="H294" s="432"/>
      <c r="I294" s="433"/>
      <c r="J294" s="433"/>
    </row>
    <row r="295" spans="2:10">
      <c r="B295" s="903"/>
      <c r="C295" s="380"/>
      <c r="D295" s="380"/>
      <c r="E295" s="380"/>
      <c r="F295" s="380"/>
      <c r="G295" s="380"/>
      <c r="H295" s="429"/>
      <c r="I295" s="380"/>
      <c r="J295" s="380"/>
    </row>
    <row r="296" spans="2:10">
      <c r="B296" s="903"/>
      <c r="C296" s="380"/>
      <c r="D296" s="380"/>
      <c r="E296" s="380"/>
      <c r="F296" s="380"/>
      <c r="G296" s="380"/>
      <c r="H296" s="429"/>
      <c r="I296" s="380"/>
      <c r="J296" s="380"/>
    </row>
    <row r="297" spans="2:10">
      <c r="B297" s="903"/>
      <c r="C297" s="380"/>
      <c r="D297" s="380"/>
      <c r="E297" s="380"/>
      <c r="F297" s="380"/>
      <c r="G297" s="380"/>
      <c r="H297" s="429"/>
      <c r="I297" s="380"/>
      <c r="J297" s="380"/>
    </row>
    <row r="298" spans="2:10">
      <c r="B298" s="903"/>
      <c r="C298" s="380"/>
      <c r="D298" s="380"/>
      <c r="E298" s="380"/>
      <c r="F298" s="380"/>
      <c r="G298" s="380"/>
      <c r="H298" s="429"/>
      <c r="I298" s="380"/>
      <c r="J298" s="380"/>
    </row>
    <row r="299" spans="2:10">
      <c r="B299" s="903"/>
      <c r="C299" s="380"/>
      <c r="D299" s="380"/>
      <c r="E299" s="380"/>
      <c r="F299" s="380"/>
      <c r="G299" s="380"/>
      <c r="H299" s="429"/>
      <c r="I299" s="380"/>
      <c r="J299" s="380"/>
    </row>
    <row r="300" spans="2:10">
      <c r="B300" s="903"/>
      <c r="C300" s="380"/>
      <c r="D300" s="380"/>
      <c r="E300" s="380"/>
      <c r="F300" s="380"/>
      <c r="G300" s="380"/>
      <c r="H300" s="429"/>
      <c r="I300" s="380"/>
      <c r="J300" s="380"/>
    </row>
    <row r="301" spans="2:10">
      <c r="B301" s="903"/>
      <c r="C301" s="380"/>
      <c r="D301" s="380"/>
      <c r="E301" s="380"/>
      <c r="F301" s="380"/>
      <c r="G301" s="380"/>
      <c r="H301" s="429"/>
      <c r="I301" s="380"/>
      <c r="J301" s="380"/>
    </row>
    <row r="302" spans="2:10">
      <c r="B302" s="903"/>
      <c r="C302" s="380"/>
      <c r="D302" s="380"/>
      <c r="E302" s="380"/>
      <c r="F302" s="380"/>
      <c r="G302" s="380"/>
      <c r="H302" s="429"/>
      <c r="I302" s="380"/>
      <c r="J302" s="380"/>
    </row>
    <row r="303" spans="2:10">
      <c r="B303" s="903"/>
      <c r="C303" s="380"/>
      <c r="D303" s="380"/>
      <c r="E303" s="380"/>
      <c r="F303" s="380"/>
      <c r="G303" s="380"/>
      <c r="H303" s="429"/>
      <c r="I303" s="380"/>
      <c r="J303" s="380"/>
    </row>
    <row r="304" spans="2:10">
      <c r="B304" s="903"/>
      <c r="C304" s="380"/>
      <c r="D304" s="380"/>
      <c r="E304" s="380"/>
      <c r="F304" s="380"/>
      <c r="G304" s="380"/>
      <c r="H304" s="429"/>
      <c r="I304" s="380"/>
      <c r="J304" s="380"/>
    </row>
    <row r="305" spans="2:10">
      <c r="B305" s="903"/>
      <c r="C305" s="380"/>
      <c r="D305" s="380"/>
      <c r="E305" s="380"/>
      <c r="F305" s="380"/>
      <c r="G305" s="380"/>
      <c r="H305" s="429"/>
      <c r="I305" s="380"/>
      <c r="J305" s="380"/>
    </row>
    <row r="306" spans="2:10">
      <c r="B306" s="902"/>
      <c r="C306" s="433"/>
      <c r="D306" s="433"/>
      <c r="E306" s="433"/>
      <c r="F306" s="433"/>
      <c r="G306" s="433"/>
      <c r="H306" s="432"/>
      <c r="I306" s="433"/>
      <c r="J306" s="433"/>
    </row>
    <row r="307" spans="2:10">
      <c r="B307" s="903"/>
      <c r="C307" s="380"/>
      <c r="D307" s="380"/>
      <c r="E307" s="380"/>
      <c r="F307" s="380"/>
      <c r="G307" s="380"/>
      <c r="H307" s="429"/>
      <c r="I307" s="380"/>
      <c r="J307" s="380"/>
    </row>
    <row r="308" spans="2:10">
      <c r="B308" s="903"/>
      <c r="C308" s="380"/>
      <c r="D308" s="380"/>
      <c r="E308" s="380"/>
      <c r="F308" s="380"/>
      <c r="G308" s="380"/>
      <c r="H308" s="429"/>
      <c r="I308" s="380"/>
      <c r="J308" s="380"/>
    </row>
    <row r="309" spans="2:10">
      <c r="B309" s="903"/>
      <c r="C309" s="380"/>
      <c r="D309" s="380"/>
      <c r="E309" s="380"/>
      <c r="F309" s="380"/>
      <c r="G309" s="380"/>
      <c r="H309" s="429"/>
      <c r="I309" s="380"/>
      <c r="J309" s="380"/>
    </row>
    <row r="310" spans="2:10">
      <c r="B310" s="903"/>
      <c r="C310" s="380"/>
      <c r="D310" s="380"/>
      <c r="E310" s="380"/>
      <c r="F310" s="380"/>
      <c r="G310" s="380"/>
      <c r="H310" s="429"/>
      <c r="I310" s="380"/>
      <c r="J310" s="380"/>
    </row>
    <row r="311" spans="2:10">
      <c r="B311" s="903"/>
      <c r="C311" s="380"/>
      <c r="D311" s="380"/>
      <c r="E311" s="380"/>
      <c r="F311" s="380"/>
      <c r="G311" s="380"/>
      <c r="H311" s="429"/>
      <c r="I311" s="380"/>
      <c r="J311" s="380"/>
    </row>
    <row r="312" spans="2:10">
      <c r="B312" s="903"/>
      <c r="C312" s="380"/>
      <c r="D312" s="380"/>
      <c r="E312" s="380"/>
      <c r="F312" s="380"/>
      <c r="G312" s="380"/>
      <c r="H312" s="429"/>
      <c r="I312" s="380"/>
      <c r="J312" s="380"/>
    </row>
    <row r="313" spans="2:10">
      <c r="B313" s="903"/>
      <c r="C313" s="380"/>
      <c r="D313" s="380"/>
      <c r="E313" s="380"/>
      <c r="F313" s="380"/>
      <c r="G313" s="380"/>
      <c r="H313" s="429"/>
      <c r="I313" s="380"/>
      <c r="J313" s="380"/>
    </row>
    <row r="314" spans="2:10">
      <c r="B314" s="903"/>
      <c r="C314" s="380"/>
      <c r="D314" s="380"/>
      <c r="E314" s="380"/>
      <c r="F314" s="380"/>
      <c r="G314" s="380"/>
      <c r="H314" s="429"/>
      <c r="I314" s="380"/>
      <c r="J314" s="380"/>
    </row>
    <row r="315" spans="2:10">
      <c r="B315" s="903"/>
      <c r="C315" s="380"/>
      <c r="D315" s="380"/>
      <c r="E315" s="380"/>
      <c r="F315" s="380"/>
      <c r="G315" s="380"/>
      <c r="H315" s="429"/>
      <c r="I315" s="380"/>
      <c r="J315" s="380"/>
    </row>
    <row r="316" spans="2:10">
      <c r="B316" s="903"/>
      <c r="C316" s="380"/>
      <c r="D316" s="380"/>
      <c r="E316" s="380"/>
      <c r="F316" s="380"/>
      <c r="G316" s="380"/>
      <c r="H316" s="429"/>
      <c r="I316" s="380"/>
      <c r="J316" s="380"/>
    </row>
    <row r="317" spans="2:10">
      <c r="B317" s="903"/>
      <c r="C317" s="380"/>
      <c r="D317" s="380"/>
      <c r="E317" s="380"/>
      <c r="F317" s="380"/>
      <c r="G317" s="380"/>
      <c r="H317" s="429"/>
      <c r="I317" s="380"/>
      <c r="J317" s="380"/>
    </row>
    <row r="318" spans="2:10">
      <c r="B318" s="902"/>
      <c r="C318" s="433"/>
      <c r="D318" s="433"/>
      <c r="E318" s="433"/>
      <c r="F318" s="433"/>
      <c r="G318" s="433"/>
      <c r="H318" s="432"/>
      <c r="I318" s="433"/>
      <c r="J318" s="433"/>
    </row>
    <row r="319" spans="2:10">
      <c r="B319" s="903"/>
      <c r="C319" s="380"/>
      <c r="D319" s="380"/>
      <c r="E319" s="380"/>
      <c r="F319" s="380"/>
      <c r="G319" s="380"/>
      <c r="H319" s="429"/>
      <c r="I319" s="380"/>
      <c r="J319" s="380"/>
    </row>
    <row r="320" spans="2:10">
      <c r="B320" s="903"/>
      <c r="C320" s="380"/>
      <c r="D320" s="380"/>
      <c r="E320" s="380"/>
      <c r="F320" s="380"/>
      <c r="G320" s="380"/>
      <c r="H320" s="429"/>
      <c r="I320" s="380"/>
      <c r="J320" s="380"/>
    </row>
    <row r="321" spans="2:12">
      <c r="B321" s="903"/>
      <c r="C321" s="380"/>
      <c r="D321" s="380"/>
      <c r="E321" s="380"/>
      <c r="F321" s="380"/>
      <c r="G321" s="380"/>
      <c r="H321" s="429"/>
      <c r="I321" s="380"/>
      <c r="J321" s="380"/>
    </row>
    <row r="322" spans="2:12">
      <c r="B322" s="903"/>
      <c r="C322" s="380"/>
      <c r="D322" s="380"/>
      <c r="E322" s="380"/>
      <c r="F322" s="380"/>
      <c r="G322" s="380"/>
      <c r="H322" s="429"/>
      <c r="I322" s="380"/>
      <c r="J322" s="380"/>
    </row>
    <row r="323" spans="2:12">
      <c r="B323" s="903"/>
      <c r="C323" s="380"/>
      <c r="D323" s="380"/>
      <c r="E323" s="380"/>
      <c r="F323" s="380"/>
      <c r="G323" s="380"/>
      <c r="H323" s="429"/>
      <c r="I323" s="380"/>
      <c r="J323" s="380"/>
      <c r="K323" s="411"/>
      <c r="L323" s="411"/>
    </row>
    <row r="324" spans="2:12">
      <c r="B324" s="903"/>
      <c r="C324" s="380"/>
      <c r="D324" s="380"/>
      <c r="E324" s="380"/>
      <c r="F324" s="380"/>
      <c r="G324" s="380"/>
      <c r="H324" s="429"/>
      <c r="I324" s="380"/>
      <c r="J324" s="380"/>
      <c r="K324" s="411"/>
      <c r="L324" s="411"/>
    </row>
    <row r="325" spans="2:12">
      <c r="B325" s="903"/>
      <c r="C325" s="380"/>
      <c r="D325" s="380"/>
      <c r="E325" s="380"/>
      <c r="F325" s="380"/>
      <c r="G325" s="380"/>
      <c r="H325" s="429"/>
      <c r="I325" s="380"/>
      <c r="J325" s="380"/>
      <c r="K325" s="411"/>
      <c r="L325" s="411"/>
    </row>
    <row r="326" spans="2:12">
      <c r="B326" s="903"/>
      <c r="C326" s="380"/>
      <c r="D326" s="380"/>
      <c r="E326" s="380"/>
      <c r="F326" s="380"/>
      <c r="G326" s="380"/>
      <c r="H326" s="429"/>
      <c r="I326" s="380"/>
      <c r="J326" s="380"/>
      <c r="K326" s="411"/>
      <c r="L326" s="411"/>
    </row>
    <row r="327" spans="2:12">
      <c r="B327" s="903"/>
      <c r="C327" s="380"/>
      <c r="D327" s="380"/>
      <c r="E327" s="380"/>
      <c r="F327" s="380"/>
      <c r="G327" s="380"/>
      <c r="H327" s="429"/>
      <c r="I327" s="380"/>
      <c r="J327" s="380"/>
      <c r="K327" s="411"/>
      <c r="L327" s="411"/>
    </row>
    <row r="328" spans="2:12">
      <c r="B328" s="903"/>
      <c r="C328" s="380"/>
      <c r="D328" s="380"/>
      <c r="E328" s="380"/>
      <c r="F328" s="380"/>
      <c r="G328" s="380"/>
      <c r="H328" s="429"/>
      <c r="I328" s="380"/>
      <c r="J328" s="380"/>
      <c r="K328" s="411"/>
      <c r="L328" s="411"/>
    </row>
    <row r="329" spans="2:12">
      <c r="B329" s="903"/>
      <c r="C329" s="380"/>
      <c r="D329" s="380"/>
      <c r="E329" s="380"/>
      <c r="F329" s="380"/>
      <c r="G329" s="380"/>
      <c r="H329" s="429"/>
      <c r="I329" s="380"/>
      <c r="J329" s="380"/>
      <c r="K329" s="411"/>
      <c r="L329" s="411"/>
    </row>
    <row r="330" spans="2:12">
      <c r="B330" s="380"/>
      <c r="C330" s="380"/>
      <c r="D330" s="380"/>
      <c r="E330" s="380"/>
      <c r="F330" s="380"/>
      <c r="G330" s="380"/>
      <c r="H330" s="429"/>
      <c r="I330" s="380"/>
      <c r="J330" s="380"/>
      <c r="K330" s="411"/>
      <c r="L330" s="411"/>
    </row>
    <row r="331" spans="2:12">
      <c r="B331" s="380"/>
      <c r="C331" s="380"/>
      <c r="D331" s="380"/>
      <c r="E331" s="380"/>
      <c r="F331" s="380"/>
      <c r="G331" s="380"/>
      <c r="H331" s="429"/>
      <c r="I331" s="380"/>
      <c r="J331" s="380"/>
      <c r="K331" s="411"/>
      <c r="L331" s="411"/>
    </row>
    <row r="332" spans="2:12">
      <c r="B332" s="890"/>
      <c r="C332" s="890"/>
      <c r="D332" s="890"/>
      <c r="E332" s="890"/>
      <c r="F332" s="890"/>
      <c r="G332" s="890"/>
      <c r="H332" s="890"/>
      <c r="I332" s="890"/>
      <c r="J332" s="890"/>
      <c r="K332" s="416"/>
      <c r="L332" s="411"/>
    </row>
    <row r="333" spans="2:12">
      <c r="B333" s="902"/>
      <c r="C333" s="433"/>
      <c r="D333" s="433"/>
      <c r="E333" s="433"/>
      <c r="F333" s="433"/>
      <c r="G333" s="433"/>
      <c r="H333" s="432"/>
      <c r="I333" s="433"/>
      <c r="J333" s="433"/>
      <c r="K333" s="889"/>
      <c r="L333" s="418"/>
    </row>
    <row r="334" spans="2:12">
      <c r="B334" s="902"/>
      <c r="C334" s="433"/>
      <c r="D334" s="433"/>
      <c r="E334" s="433"/>
      <c r="F334" s="433"/>
      <c r="G334" s="433"/>
      <c r="H334" s="432"/>
      <c r="I334" s="433"/>
      <c r="J334" s="433"/>
      <c r="K334" s="889"/>
      <c r="L334" s="411"/>
    </row>
    <row r="335" spans="2:12">
      <c r="B335" s="902"/>
      <c r="C335" s="433"/>
      <c r="D335" s="433"/>
      <c r="E335" s="433"/>
      <c r="F335" s="433"/>
      <c r="G335" s="433"/>
      <c r="H335" s="432"/>
      <c r="I335" s="433"/>
      <c r="J335" s="433"/>
      <c r="K335" s="889"/>
      <c r="L335" s="411"/>
    </row>
    <row r="336" spans="2:12">
      <c r="B336" s="902"/>
      <c r="C336" s="433"/>
      <c r="D336" s="433"/>
      <c r="E336" s="433"/>
      <c r="F336" s="433"/>
      <c r="G336" s="433"/>
      <c r="H336" s="432"/>
      <c r="I336" s="433"/>
      <c r="J336" s="433"/>
      <c r="K336" s="889"/>
      <c r="L336" s="411"/>
    </row>
    <row r="337" spans="2:12">
      <c r="B337" s="902"/>
      <c r="C337" s="433"/>
      <c r="D337" s="433"/>
      <c r="E337" s="433"/>
      <c r="F337" s="433"/>
      <c r="G337" s="433"/>
      <c r="H337" s="432"/>
      <c r="I337" s="433"/>
      <c r="J337" s="433"/>
      <c r="K337" s="889"/>
      <c r="L337" s="411"/>
    </row>
    <row r="338" spans="2:12">
      <c r="B338" s="902"/>
      <c r="C338" s="433"/>
      <c r="D338" s="433"/>
      <c r="E338" s="433"/>
      <c r="F338" s="433"/>
      <c r="G338" s="433"/>
      <c r="H338" s="432"/>
      <c r="I338" s="433"/>
      <c r="J338" s="433"/>
      <c r="K338" s="889"/>
      <c r="L338" s="411"/>
    </row>
    <row r="339" spans="2:12">
      <c r="B339" s="902"/>
      <c r="C339" s="433"/>
      <c r="D339" s="433"/>
      <c r="E339" s="433"/>
      <c r="F339" s="433"/>
      <c r="G339" s="433"/>
      <c r="H339" s="432"/>
      <c r="I339" s="433"/>
      <c r="J339" s="433"/>
      <c r="K339" s="889"/>
      <c r="L339" s="411"/>
    </row>
    <row r="340" spans="2:12">
      <c r="B340" s="902"/>
      <c r="C340" s="433"/>
      <c r="D340" s="433"/>
      <c r="E340" s="433"/>
      <c r="F340" s="433"/>
      <c r="G340" s="433"/>
      <c r="H340" s="432"/>
      <c r="I340" s="433"/>
      <c r="J340" s="433"/>
      <c r="K340" s="889"/>
      <c r="L340" s="411"/>
    </row>
    <row r="341" spans="2:12">
      <c r="B341" s="902"/>
      <c r="C341" s="433"/>
      <c r="D341" s="433"/>
      <c r="E341" s="433"/>
      <c r="F341" s="433"/>
      <c r="G341" s="433"/>
      <c r="H341" s="432"/>
      <c r="I341" s="433"/>
      <c r="J341" s="433"/>
      <c r="K341" s="889"/>
      <c r="L341" s="411"/>
    </row>
    <row r="342" spans="2:12">
      <c r="B342" s="902"/>
      <c r="C342" s="433"/>
      <c r="D342" s="433"/>
      <c r="E342" s="433"/>
      <c r="F342" s="433"/>
      <c r="G342" s="433"/>
      <c r="H342" s="432"/>
      <c r="I342" s="433"/>
      <c r="J342" s="433"/>
      <c r="K342" s="889"/>
      <c r="L342" s="418"/>
    </row>
    <row r="343" spans="2:12">
      <c r="B343" s="902"/>
      <c r="C343" s="433"/>
      <c r="D343" s="433"/>
      <c r="E343" s="433"/>
      <c r="F343" s="433"/>
      <c r="G343" s="433"/>
      <c r="H343" s="432"/>
      <c r="I343" s="433"/>
      <c r="J343" s="433"/>
      <c r="K343" s="889"/>
      <c r="L343" s="411"/>
    </row>
    <row r="344" spans="2:12">
      <c r="B344" s="902"/>
      <c r="C344" s="433"/>
      <c r="D344" s="433"/>
      <c r="E344" s="433"/>
      <c r="F344" s="433"/>
      <c r="G344" s="433"/>
      <c r="H344" s="432"/>
      <c r="I344" s="433"/>
      <c r="J344" s="433"/>
      <c r="K344" s="889"/>
      <c r="L344" s="411"/>
    </row>
    <row r="345" spans="2:12">
      <c r="B345" s="902"/>
      <c r="C345" s="433"/>
      <c r="D345" s="433"/>
      <c r="E345" s="433"/>
      <c r="F345" s="433"/>
      <c r="G345" s="433"/>
      <c r="H345" s="432"/>
      <c r="I345" s="433"/>
      <c r="J345" s="433"/>
      <c r="K345" s="889"/>
      <c r="L345" s="411"/>
    </row>
    <row r="346" spans="2:12">
      <c r="B346" s="902"/>
      <c r="C346" s="433"/>
      <c r="D346" s="433"/>
      <c r="E346" s="433"/>
      <c r="F346" s="433"/>
      <c r="G346" s="433"/>
      <c r="H346" s="432"/>
      <c r="I346" s="433"/>
      <c r="J346" s="433"/>
      <c r="K346" s="889"/>
      <c r="L346" s="411"/>
    </row>
    <row r="347" spans="2:12">
      <c r="B347" s="902"/>
      <c r="C347" s="433"/>
      <c r="D347" s="433"/>
      <c r="E347" s="433"/>
      <c r="F347" s="433"/>
      <c r="G347" s="433"/>
      <c r="H347" s="432"/>
      <c r="I347" s="433"/>
      <c r="J347" s="433"/>
      <c r="K347" s="889"/>
      <c r="L347" s="411"/>
    </row>
    <row r="348" spans="2:12">
      <c r="B348" s="902"/>
      <c r="C348" s="433"/>
      <c r="D348" s="433"/>
      <c r="E348" s="433"/>
      <c r="F348" s="433"/>
      <c r="G348" s="433"/>
      <c r="H348" s="432"/>
      <c r="I348" s="433"/>
      <c r="J348" s="433"/>
      <c r="K348" s="889"/>
      <c r="L348" s="411"/>
    </row>
    <row r="349" spans="2:12">
      <c r="B349" s="902"/>
      <c r="C349" s="433"/>
      <c r="D349" s="433"/>
      <c r="E349" s="433"/>
      <c r="F349" s="433"/>
      <c r="G349" s="433"/>
      <c r="H349" s="432"/>
      <c r="I349" s="433"/>
      <c r="J349" s="433"/>
      <c r="K349" s="889"/>
      <c r="L349" s="411"/>
    </row>
    <row r="350" spans="2:12">
      <c r="B350" s="902"/>
      <c r="C350" s="433"/>
      <c r="D350" s="433"/>
      <c r="E350" s="433"/>
      <c r="F350" s="433"/>
      <c r="G350" s="433"/>
      <c r="H350" s="432"/>
      <c r="I350" s="433"/>
      <c r="J350" s="433"/>
      <c r="K350" s="889"/>
      <c r="L350" s="411"/>
    </row>
    <row r="351" spans="2:12">
      <c r="B351" s="902"/>
      <c r="C351" s="433"/>
      <c r="D351" s="433"/>
      <c r="E351" s="433"/>
      <c r="F351" s="433"/>
      <c r="G351" s="433"/>
      <c r="H351" s="432"/>
      <c r="I351" s="433"/>
      <c r="J351" s="433"/>
      <c r="K351" s="889"/>
      <c r="L351" s="418"/>
    </row>
    <row r="352" spans="2:12">
      <c r="B352" s="902"/>
      <c r="C352" s="433"/>
      <c r="D352" s="433"/>
      <c r="E352" s="433"/>
      <c r="F352" s="433"/>
      <c r="G352" s="433"/>
      <c r="H352" s="432"/>
      <c r="I352" s="433"/>
      <c r="J352" s="433"/>
      <c r="K352" s="889"/>
      <c r="L352" s="411"/>
    </row>
    <row r="353" spans="2:12">
      <c r="B353" s="902"/>
      <c r="C353" s="433"/>
      <c r="D353" s="433"/>
      <c r="E353" s="433"/>
      <c r="F353" s="433"/>
      <c r="G353" s="433"/>
      <c r="H353" s="432"/>
      <c r="I353" s="433"/>
      <c r="J353" s="433"/>
      <c r="K353" s="889"/>
      <c r="L353" s="411"/>
    </row>
    <row r="354" spans="2:12">
      <c r="B354" s="902"/>
      <c r="C354" s="433"/>
      <c r="D354" s="433"/>
      <c r="E354" s="433"/>
      <c r="F354" s="433"/>
      <c r="G354" s="433"/>
      <c r="H354" s="432"/>
      <c r="I354" s="433"/>
      <c r="J354" s="433"/>
      <c r="K354" s="889"/>
      <c r="L354" s="411"/>
    </row>
    <row r="355" spans="2:12">
      <c r="B355" s="902"/>
      <c r="C355" s="433"/>
      <c r="D355" s="433"/>
      <c r="E355" s="433"/>
      <c r="F355" s="433"/>
      <c r="G355" s="433"/>
      <c r="H355" s="432"/>
      <c r="I355" s="433"/>
      <c r="J355" s="433"/>
      <c r="K355" s="889"/>
      <c r="L355" s="411"/>
    </row>
    <row r="356" spans="2:12">
      <c r="B356" s="902"/>
      <c r="C356" s="433"/>
      <c r="D356" s="433"/>
      <c r="E356" s="433"/>
      <c r="F356" s="433"/>
      <c r="G356" s="433"/>
      <c r="H356" s="432"/>
      <c r="I356" s="433"/>
      <c r="J356" s="433"/>
      <c r="K356" s="889"/>
      <c r="L356" s="411"/>
    </row>
    <row r="357" spans="2:12">
      <c r="B357" s="902"/>
      <c r="C357" s="433"/>
      <c r="D357" s="433"/>
      <c r="E357" s="433"/>
      <c r="F357" s="433"/>
      <c r="G357" s="433"/>
      <c r="H357" s="432"/>
      <c r="I357" s="433"/>
      <c r="J357" s="433"/>
      <c r="K357" s="889"/>
      <c r="L357" s="411"/>
    </row>
    <row r="358" spans="2:12">
      <c r="B358" s="902"/>
      <c r="C358" s="433"/>
      <c r="D358" s="433"/>
      <c r="E358" s="433"/>
      <c r="F358" s="433"/>
      <c r="G358" s="433"/>
      <c r="H358" s="432"/>
      <c r="I358" s="433"/>
      <c r="J358" s="433"/>
      <c r="K358" s="889"/>
      <c r="L358" s="411"/>
    </row>
    <row r="359" spans="2:12">
      <c r="B359" s="902"/>
      <c r="C359" s="433"/>
      <c r="D359" s="433"/>
      <c r="E359" s="433"/>
      <c r="F359" s="433"/>
      <c r="G359" s="433"/>
      <c r="H359" s="432"/>
      <c r="I359" s="433"/>
      <c r="J359" s="433"/>
      <c r="K359" s="889"/>
      <c r="L359" s="411"/>
    </row>
    <row r="360" spans="2:12">
      <c r="B360" s="902"/>
      <c r="C360" s="433"/>
      <c r="D360" s="433"/>
      <c r="E360" s="433"/>
      <c r="F360" s="433"/>
      <c r="G360" s="433"/>
      <c r="H360" s="432"/>
      <c r="I360" s="433"/>
      <c r="J360" s="433"/>
      <c r="K360" s="889"/>
      <c r="L360" s="418"/>
    </row>
    <row r="361" spans="2:12">
      <c r="B361" s="902"/>
      <c r="C361" s="433"/>
      <c r="D361" s="433"/>
      <c r="E361" s="433"/>
      <c r="F361" s="433"/>
      <c r="G361" s="433"/>
      <c r="H361" s="432"/>
      <c r="I361" s="433"/>
      <c r="J361" s="433"/>
      <c r="K361" s="889"/>
      <c r="L361" s="411"/>
    </row>
    <row r="362" spans="2:12">
      <c r="B362" s="902"/>
      <c r="C362" s="433"/>
      <c r="D362" s="433"/>
      <c r="E362" s="433"/>
      <c r="F362" s="433"/>
      <c r="G362" s="433"/>
      <c r="H362" s="432"/>
      <c r="I362" s="433"/>
      <c r="J362" s="433"/>
      <c r="K362" s="889"/>
      <c r="L362" s="411"/>
    </row>
    <row r="363" spans="2:12">
      <c r="B363" s="902"/>
      <c r="C363" s="433"/>
      <c r="D363" s="433"/>
      <c r="E363" s="433"/>
      <c r="F363" s="433"/>
      <c r="G363" s="433"/>
      <c r="H363" s="432"/>
      <c r="I363" s="433"/>
      <c r="J363" s="433"/>
      <c r="K363" s="889"/>
      <c r="L363" s="411"/>
    </row>
    <row r="364" spans="2:12">
      <c r="B364" s="902"/>
      <c r="C364" s="433"/>
      <c r="D364" s="433"/>
      <c r="E364" s="433"/>
      <c r="F364" s="433"/>
      <c r="G364" s="433"/>
      <c r="H364" s="432"/>
      <c r="I364" s="433"/>
      <c r="J364" s="433"/>
      <c r="K364" s="889"/>
      <c r="L364" s="411"/>
    </row>
    <row r="365" spans="2:12">
      <c r="B365" s="902"/>
      <c r="C365" s="433"/>
      <c r="D365" s="433"/>
      <c r="E365" s="433"/>
      <c r="F365" s="433"/>
      <c r="G365" s="433"/>
      <c r="H365" s="432"/>
      <c r="I365" s="433"/>
      <c r="J365" s="433"/>
      <c r="K365" s="889"/>
      <c r="L365" s="411"/>
    </row>
    <row r="366" spans="2:12">
      <c r="B366" s="902"/>
      <c r="C366" s="433"/>
      <c r="D366" s="433"/>
      <c r="E366" s="433"/>
      <c r="F366" s="433"/>
      <c r="G366" s="433"/>
      <c r="H366" s="432"/>
      <c r="I366" s="433"/>
      <c r="J366" s="433"/>
      <c r="K366" s="889"/>
      <c r="L366" s="411"/>
    </row>
    <row r="367" spans="2:12">
      <c r="B367" s="902"/>
      <c r="C367" s="433"/>
      <c r="D367" s="433"/>
      <c r="E367" s="433"/>
      <c r="F367" s="433"/>
      <c r="G367" s="433"/>
      <c r="H367" s="432"/>
      <c r="I367" s="433"/>
      <c r="J367" s="433"/>
      <c r="K367" s="889"/>
      <c r="L367" s="411"/>
    </row>
    <row r="368" spans="2:12">
      <c r="B368" s="902"/>
      <c r="C368" s="433"/>
      <c r="D368" s="433"/>
      <c r="E368" s="433"/>
      <c r="F368" s="433"/>
      <c r="G368" s="433"/>
      <c r="H368" s="432"/>
      <c r="I368" s="433"/>
      <c r="J368" s="433"/>
      <c r="K368" s="889"/>
      <c r="L368" s="411"/>
    </row>
    <row r="369" spans="2:12">
      <c r="B369" s="902"/>
      <c r="C369" s="433"/>
      <c r="D369" s="433"/>
      <c r="E369" s="433"/>
      <c r="F369" s="433"/>
      <c r="G369" s="433"/>
      <c r="H369" s="432"/>
      <c r="I369" s="433"/>
      <c r="J369" s="433"/>
      <c r="K369" s="889"/>
      <c r="L369" s="418"/>
    </row>
    <row r="370" spans="2:12">
      <c r="B370" s="902"/>
      <c r="C370" s="433"/>
      <c r="D370" s="433"/>
      <c r="E370" s="433"/>
      <c r="F370" s="433"/>
      <c r="G370" s="433"/>
      <c r="H370" s="432"/>
      <c r="I370" s="433"/>
      <c r="J370" s="433"/>
      <c r="K370" s="889"/>
      <c r="L370" s="411"/>
    </row>
    <row r="371" spans="2:12">
      <c r="B371" s="902"/>
      <c r="C371" s="433"/>
      <c r="D371" s="433"/>
      <c r="E371" s="433"/>
      <c r="F371" s="433"/>
      <c r="G371" s="433"/>
      <c r="H371" s="432"/>
      <c r="I371" s="433"/>
      <c r="J371" s="433"/>
      <c r="K371" s="889"/>
      <c r="L371" s="411"/>
    </row>
    <row r="372" spans="2:12">
      <c r="B372" s="902"/>
      <c r="C372" s="433"/>
      <c r="D372" s="433"/>
      <c r="E372" s="433"/>
      <c r="F372" s="433"/>
      <c r="G372" s="433"/>
      <c r="H372" s="432"/>
      <c r="I372" s="433"/>
      <c r="J372" s="433"/>
      <c r="K372" s="889"/>
      <c r="L372" s="411"/>
    </row>
    <row r="373" spans="2:12">
      <c r="B373" s="902"/>
      <c r="C373" s="433"/>
      <c r="D373" s="433"/>
      <c r="E373" s="433"/>
      <c r="F373" s="433"/>
      <c r="G373" s="433"/>
      <c r="H373" s="432"/>
      <c r="I373" s="433"/>
      <c r="J373" s="433"/>
      <c r="K373" s="889"/>
      <c r="L373" s="411"/>
    </row>
    <row r="374" spans="2:12">
      <c r="B374" s="902"/>
      <c r="C374" s="433"/>
      <c r="D374" s="433"/>
      <c r="E374" s="433"/>
      <c r="F374" s="433"/>
      <c r="G374" s="433"/>
      <c r="H374" s="432"/>
      <c r="I374" s="433"/>
      <c r="J374" s="433"/>
      <c r="K374" s="889"/>
      <c r="L374" s="411"/>
    </row>
    <row r="375" spans="2:12">
      <c r="B375" s="902"/>
      <c r="C375" s="433"/>
      <c r="D375" s="433"/>
      <c r="E375" s="433"/>
      <c r="F375" s="433"/>
      <c r="G375" s="433"/>
      <c r="H375" s="432"/>
      <c r="I375" s="433"/>
      <c r="J375" s="433"/>
      <c r="K375" s="889"/>
      <c r="L375" s="411"/>
    </row>
    <row r="376" spans="2:12">
      <c r="B376" s="902"/>
      <c r="C376" s="433"/>
      <c r="D376" s="433"/>
      <c r="E376" s="433"/>
      <c r="F376" s="433"/>
      <c r="G376" s="433"/>
      <c r="H376" s="432"/>
      <c r="I376" s="433"/>
      <c r="J376" s="433"/>
      <c r="K376" s="889"/>
      <c r="L376" s="411"/>
    </row>
    <row r="377" spans="2:12">
      <c r="B377" s="902"/>
      <c r="C377" s="433"/>
      <c r="D377" s="433"/>
      <c r="E377" s="433"/>
      <c r="F377" s="433"/>
      <c r="G377" s="433"/>
      <c r="H377" s="432"/>
      <c r="I377" s="433"/>
      <c r="J377" s="433"/>
      <c r="K377" s="889"/>
      <c r="L377" s="411"/>
    </row>
    <row r="378" spans="2:12">
      <c r="B378" s="902"/>
      <c r="C378" s="433"/>
      <c r="D378" s="433"/>
      <c r="E378" s="433"/>
      <c r="F378" s="433"/>
      <c r="G378" s="433"/>
      <c r="H378" s="432"/>
      <c r="I378" s="433"/>
      <c r="J378" s="433"/>
      <c r="K378" s="889"/>
      <c r="L378" s="418"/>
    </row>
    <row r="379" spans="2:12">
      <c r="B379" s="902"/>
      <c r="C379" s="433"/>
      <c r="D379" s="433"/>
      <c r="E379" s="433"/>
      <c r="F379" s="433"/>
      <c r="G379" s="433"/>
      <c r="H379" s="432"/>
      <c r="I379" s="433"/>
      <c r="J379" s="433"/>
      <c r="K379" s="889"/>
      <c r="L379" s="411"/>
    </row>
    <row r="380" spans="2:12">
      <c r="B380" s="902"/>
      <c r="C380" s="433"/>
      <c r="D380" s="433"/>
      <c r="E380" s="433"/>
      <c r="F380" s="433"/>
      <c r="G380" s="433"/>
      <c r="H380" s="432"/>
      <c r="I380" s="433"/>
      <c r="J380" s="433"/>
      <c r="K380" s="889"/>
      <c r="L380" s="411"/>
    </row>
    <row r="381" spans="2:12">
      <c r="B381" s="902"/>
      <c r="C381" s="433"/>
      <c r="D381" s="433"/>
      <c r="E381" s="433"/>
      <c r="F381" s="433"/>
      <c r="G381" s="433"/>
      <c r="H381" s="432"/>
      <c r="I381" s="433"/>
      <c r="J381" s="433"/>
      <c r="K381" s="889"/>
      <c r="L381" s="411"/>
    </row>
    <row r="382" spans="2:12">
      <c r="B382" s="902"/>
      <c r="C382" s="433"/>
      <c r="D382" s="433"/>
      <c r="E382" s="433"/>
      <c r="F382" s="433"/>
      <c r="G382" s="433"/>
      <c r="H382" s="432"/>
      <c r="I382" s="433"/>
      <c r="J382" s="433"/>
      <c r="K382" s="889"/>
      <c r="L382" s="411"/>
    </row>
    <row r="383" spans="2:12">
      <c r="B383" s="902"/>
      <c r="C383" s="433"/>
      <c r="D383" s="433"/>
      <c r="E383" s="433"/>
      <c r="F383" s="433"/>
      <c r="G383" s="433"/>
      <c r="H383" s="432"/>
      <c r="I383" s="433"/>
      <c r="J383" s="433"/>
      <c r="K383" s="889"/>
      <c r="L383" s="411"/>
    </row>
    <row r="384" spans="2:12">
      <c r="B384" s="903"/>
      <c r="C384" s="380"/>
      <c r="D384" s="380"/>
      <c r="E384" s="380"/>
      <c r="F384" s="380"/>
      <c r="G384" s="380"/>
      <c r="H384" s="429"/>
      <c r="I384" s="380"/>
      <c r="J384" s="380"/>
      <c r="K384" s="889"/>
      <c r="L384" s="411"/>
    </row>
    <row r="385" spans="2:12">
      <c r="B385" s="903"/>
      <c r="C385" s="380"/>
      <c r="D385" s="380"/>
      <c r="E385" s="380"/>
      <c r="F385" s="380"/>
      <c r="G385" s="380"/>
      <c r="H385" s="429"/>
      <c r="I385" s="380"/>
      <c r="J385" s="380"/>
      <c r="K385" s="889"/>
      <c r="L385" s="411"/>
    </row>
    <row r="386" spans="2:12">
      <c r="B386" s="903"/>
      <c r="C386" s="380"/>
      <c r="D386" s="380"/>
      <c r="E386" s="380"/>
      <c r="F386" s="380"/>
      <c r="G386" s="380"/>
      <c r="H386" s="429"/>
      <c r="I386" s="380"/>
      <c r="J386" s="380"/>
      <c r="K386" s="889"/>
      <c r="L386" s="411"/>
    </row>
  </sheetData>
  <mergeCells count="68">
    <mergeCell ref="B174:J174"/>
    <mergeCell ref="B4:B5"/>
    <mergeCell ref="C4:C5"/>
    <mergeCell ref="D4:F4"/>
    <mergeCell ref="H4:H5"/>
    <mergeCell ref="J4:J5"/>
    <mergeCell ref="B175:B183"/>
    <mergeCell ref="K175:K177"/>
    <mergeCell ref="K178:K180"/>
    <mergeCell ref="K181:K183"/>
    <mergeCell ref="B184:B192"/>
    <mergeCell ref="K184:K186"/>
    <mergeCell ref="K187:K189"/>
    <mergeCell ref="K190:K192"/>
    <mergeCell ref="B193:B201"/>
    <mergeCell ref="K193:K195"/>
    <mergeCell ref="K196:K198"/>
    <mergeCell ref="K199:K201"/>
    <mergeCell ref="B202:B213"/>
    <mergeCell ref="K202:K204"/>
    <mergeCell ref="K205:K207"/>
    <mergeCell ref="K208:K210"/>
    <mergeCell ref="K211:K213"/>
    <mergeCell ref="B246:B257"/>
    <mergeCell ref="B214:B222"/>
    <mergeCell ref="K214:K216"/>
    <mergeCell ref="K217:K219"/>
    <mergeCell ref="K220:K222"/>
    <mergeCell ref="B223:B232"/>
    <mergeCell ref="K223:K225"/>
    <mergeCell ref="K226:K228"/>
    <mergeCell ref="K229:K231"/>
    <mergeCell ref="B233:B242"/>
    <mergeCell ref="K233:K235"/>
    <mergeCell ref="K236:K238"/>
    <mergeCell ref="K239:K241"/>
    <mergeCell ref="B245:J245"/>
    <mergeCell ref="B342:B350"/>
    <mergeCell ref="K342:K344"/>
    <mergeCell ref="K345:K347"/>
    <mergeCell ref="K348:K350"/>
    <mergeCell ref="B258:B269"/>
    <mergeCell ref="B270:B281"/>
    <mergeCell ref="B282:B293"/>
    <mergeCell ref="B294:B305"/>
    <mergeCell ref="B306:B317"/>
    <mergeCell ref="B318:B329"/>
    <mergeCell ref="B332:J332"/>
    <mergeCell ref="B333:B341"/>
    <mergeCell ref="K333:K335"/>
    <mergeCell ref="K336:K338"/>
    <mergeCell ref="K339:K341"/>
    <mergeCell ref="B351:B359"/>
    <mergeCell ref="K351:K353"/>
    <mergeCell ref="K354:K356"/>
    <mergeCell ref="K357:K359"/>
    <mergeCell ref="B360:B368"/>
    <mergeCell ref="K360:K362"/>
    <mergeCell ref="K363:K365"/>
    <mergeCell ref="K366:K368"/>
    <mergeCell ref="B369:B377"/>
    <mergeCell ref="K369:K371"/>
    <mergeCell ref="K372:K374"/>
    <mergeCell ref="K375:K377"/>
    <mergeCell ref="B378:B386"/>
    <mergeCell ref="K378:K380"/>
    <mergeCell ref="K381:K383"/>
    <mergeCell ref="K384:K386"/>
  </mergeCells>
  <phoneticPr fontId="4"/>
  <pageMargins left="0.59055118110236227" right="0.59055118110236227" top="0.78740157480314965" bottom="0.78740157480314965" header="0.39370078740157483" footer="0.39370078740157483"/>
  <pageSetup paperSize="9" scale="99" fitToHeight="0" orientation="portrait" r:id="rId1"/>
  <headerFooter alignWithMargins="0">
    <oddHeader>&amp;R&amp;"ＭＳ Ｐゴシック,標準"&amp;11 2.人      口</oddHeader>
    <oddFooter>&amp;C&amp;"ＭＳ Ｐゴシック,標準"&amp;11-19-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showGridLines="0" view="pageBreakPreview" zoomScaleNormal="100" zoomScaleSheetLayoutView="100" workbookViewId="0"/>
  </sheetViews>
  <sheetFormatPr defaultRowHeight="13.5"/>
  <cols>
    <col min="1" max="1" width="2.1640625" style="459" customWidth="1"/>
    <col min="2" max="8" width="16.6640625" style="459" customWidth="1"/>
    <col min="9" max="9" width="8" style="459" hidden="1" customWidth="1"/>
    <col min="10" max="16384" width="9.33203125" style="459"/>
  </cols>
  <sheetData>
    <row r="1" spans="1:9" ht="30" customHeight="1">
      <c r="A1" s="458" t="s">
        <v>684</v>
      </c>
    </row>
    <row r="2" spans="1:9" ht="7.5" customHeight="1">
      <c r="A2" s="458"/>
    </row>
    <row r="3" spans="1:9" ht="22.5" customHeight="1">
      <c r="B3" s="829" t="s">
        <v>871</v>
      </c>
    </row>
    <row r="4" spans="1:9" s="460" customFormat="1" ht="15" customHeight="1">
      <c r="B4" s="910" t="s">
        <v>685</v>
      </c>
      <c r="C4" s="913" t="s">
        <v>686</v>
      </c>
      <c r="D4" s="913"/>
      <c r="E4" s="914" t="s">
        <v>687</v>
      </c>
      <c r="F4" s="914"/>
      <c r="G4" s="914"/>
      <c r="H4" s="914"/>
      <c r="I4" s="915" t="s">
        <v>688</v>
      </c>
    </row>
    <row r="5" spans="1:9" s="460" customFormat="1" ht="15" customHeight="1">
      <c r="B5" s="911"/>
      <c r="C5" s="913" t="s">
        <v>689</v>
      </c>
      <c r="D5" s="913" t="s">
        <v>690</v>
      </c>
      <c r="E5" s="918" t="s">
        <v>690</v>
      </c>
      <c r="F5" s="919"/>
      <c r="G5" s="919"/>
      <c r="H5" s="914" t="s">
        <v>691</v>
      </c>
      <c r="I5" s="916"/>
    </row>
    <row r="6" spans="1:9" s="460" customFormat="1" ht="13.5" customHeight="1">
      <c r="B6" s="912"/>
      <c r="C6" s="913"/>
      <c r="D6" s="913"/>
      <c r="E6" s="461" t="s">
        <v>692</v>
      </c>
      <c r="F6" s="462" t="s">
        <v>0</v>
      </c>
      <c r="G6" s="463" t="s">
        <v>1</v>
      </c>
      <c r="H6" s="914"/>
      <c r="I6" s="917"/>
    </row>
    <row r="7" spans="1:9" s="464" customFormat="1" ht="15" hidden="1" customHeight="1">
      <c r="B7" s="465" t="s">
        <v>693</v>
      </c>
      <c r="C7" s="466" t="s">
        <v>694</v>
      </c>
      <c r="D7" s="466" t="s">
        <v>694</v>
      </c>
      <c r="E7" s="467">
        <f>SUM(E8:E11)</f>
        <v>90232</v>
      </c>
      <c r="F7" s="468">
        <f>SUM(F8:F11)</f>
        <v>43768</v>
      </c>
      <c r="G7" s="469">
        <f>SUM(G8:G11)</f>
        <v>46464</v>
      </c>
      <c r="H7" s="467">
        <f>SUM(H8:H11)</f>
        <v>25076</v>
      </c>
      <c r="I7" s="470" t="s">
        <v>694</v>
      </c>
    </row>
    <row r="8" spans="1:9" s="464" customFormat="1" ht="15" hidden="1" customHeight="1">
      <c r="B8" s="471" t="s">
        <v>87</v>
      </c>
      <c r="C8" s="472">
        <v>11377</v>
      </c>
      <c r="D8" s="472">
        <v>29707</v>
      </c>
      <c r="E8" s="473">
        <f>SUM(F8:G8)</f>
        <v>24261</v>
      </c>
      <c r="F8" s="474">
        <v>11633</v>
      </c>
      <c r="G8" s="475">
        <v>12628</v>
      </c>
      <c r="H8" s="473">
        <v>7087</v>
      </c>
      <c r="I8" s="476" t="s">
        <v>694</v>
      </c>
    </row>
    <row r="9" spans="1:9" s="464" customFormat="1" ht="15" hidden="1" customHeight="1">
      <c r="B9" s="471" t="s">
        <v>695</v>
      </c>
      <c r="C9" s="472" t="s">
        <v>694</v>
      </c>
      <c r="D9" s="472" t="s">
        <v>694</v>
      </c>
      <c r="E9" s="473">
        <f>SUM(F9:G9)</f>
        <v>30535</v>
      </c>
      <c r="F9" s="474">
        <v>14896</v>
      </c>
      <c r="G9" s="475">
        <v>15639</v>
      </c>
      <c r="H9" s="473">
        <v>8544</v>
      </c>
      <c r="I9" s="476" t="s">
        <v>694</v>
      </c>
    </row>
    <row r="10" spans="1:9" s="464" customFormat="1" ht="15" hidden="1" customHeight="1">
      <c r="B10" s="471" t="s">
        <v>674</v>
      </c>
      <c r="C10" s="472">
        <v>8110</v>
      </c>
      <c r="D10" s="472">
        <v>22064</v>
      </c>
      <c r="E10" s="473">
        <f>SUM(F10:G10)</f>
        <v>22699</v>
      </c>
      <c r="F10" s="474">
        <v>11100</v>
      </c>
      <c r="G10" s="475">
        <v>11599</v>
      </c>
      <c r="H10" s="473">
        <v>6264</v>
      </c>
      <c r="I10" s="476" t="s">
        <v>694</v>
      </c>
    </row>
    <row r="11" spans="1:9" s="464" customFormat="1" ht="15" hidden="1" customHeight="1">
      <c r="B11" s="477" t="s">
        <v>675</v>
      </c>
      <c r="C11" s="478" t="s">
        <v>694</v>
      </c>
      <c r="D11" s="478" t="s">
        <v>694</v>
      </c>
      <c r="E11" s="479">
        <f>SUM(F11:G11)</f>
        <v>12737</v>
      </c>
      <c r="F11" s="480">
        <v>6139</v>
      </c>
      <c r="G11" s="481">
        <v>6598</v>
      </c>
      <c r="H11" s="479">
        <v>3181</v>
      </c>
      <c r="I11" s="482" t="s">
        <v>694</v>
      </c>
    </row>
    <row r="12" spans="1:9" s="464" customFormat="1" ht="15" hidden="1" customHeight="1">
      <c r="B12" s="465" t="s">
        <v>696</v>
      </c>
      <c r="C12" s="466">
        <f t="shared" ref="C12:H12" si="0">SUM(C13:C16)</f>
        <v>37103</v>
      </c>
      <c r="D12" s="466">
        <f t="shared" si="0"/>
        <v>95505</v>
      </c>
      <c r="E12" s="467">
        <f t="shared" si="0"/>
        <v>91021</v>
      </c>
      <c r="F12" s="468">
        <f t="shared" si="0"/>
        <v>44122</v>
      </c>
      <c r="G12" s="469">
        <f t="shared" si="0"/>
        <v>46899</v>
      </c>
      <c r="H12" s="467">
        <f t="shared" si="0"/>
        <v>25489</v>
      </c>
      <c r="I12" s="470" t="s">
        <v>694</v>
      </c>
    </row>
    <row r="13" spans="1:9" s="464" customFormat="1" ht="15" hidden="1" customHeight="1">
      <c r="B13" s="471" t="s">
        <v>87</v>
      </c>
      <c r="C13" s="472">
        <v>11402</v>
      </c>
      <c r="D13" s="472">
        <v>26567</v>
      </c>
      <c r="E13" s="473">
        <f>SUM(F13:G13)</f>
        <v>24197</v>
      </c>
      <c r="F13" s="474">
        <v>11592</v>
      </c>
      <c r="G13" s="475">
        <v>12605</v>
      </c>
      <c r="H13" s="473">
        <v>7108</v>
      </c>
      <c r="I13" s="476" t="s">
        <v>694</v>
      </c>
    </row>
    <row r="14" spans="1:9" s="464" customFormat="1" ht="15" hidden="1" customHeight="1">
      <c r="B14" s="471" t="s">
        <v>695</v>
      </c>
      <c r="C14" s="472">
        <v>12041</v>
      </c>
      <c r="D14" s="472">
        <v>32593</v>
      </c>
      <c r="E14" s="473">
        <f>SUM(F14:G14)</f>
        <v>30992</v>
      </c>
      <c r="F14" s="474">
        <v>15111</v>
      </c>
      <c r="G14" s="475">
        <v>15881</v>
      </c>
      <c r="H14" s="473">
        <v>8745</v>
      </c>
      <c r="I14" s="476" t="s">
        <v>694</v>
      </c>
    </row>
    <row r="15" spans="1:9" s="464" customFormat="1" ht="15" hidden="1" customHeight="1">
      <c r="B15" s="471" t="s">
        <v>674</v>
      </c>
      <c r="C15" s="472">
        <v>8237</v>
      </c>
      <c r="D15" s="472">
        <v>22277</v>
      </c>
      <c r="E15" s="473">
        <f>SUM(F15:G15)</f>
        <v>22970</v>
      </c>
      <c r="F15" s="474">
        <v>11225</v>
      </c>
      <c r="G15" s="475">
        <v>11745</v>
      </c>
      <c r="H15" s="473">
        <v>6382</v>
      </c>
      <c r="I15" s="476" t="s">
        <v>694</v>
      </c>
    </row>
    <row r="16" spans="1:9" s="464" customFormat="1" ht="15" hidden="1" customHeight="1">
      <c r="B16" s="477" t="s">
        <v>675</v>
      </c>
      <c r="C16" s="478">
        <v>5423</v>
      </c>
      <c r="D16" s="478">
        <v>14068</v>
      </c>
      <c r="E16" s="479">
        <f>SUM(F16:G16)</f>
        <v>12862</v>
      </c>
      <c r="F16" s="480">
        <v>6194</v>
      </c>
      <c r="G16" s="481">
        <v>6668</v>
      </c>
      <c r="H16" s="479">
        <v>3254</v>
      </c>
      <c r="I16" s="482"/>
    </row>
    <row r="17" spans="1:10" s="464" customFormat="1" ht="15" hidden="1" customHeight="1">
      <c r="A17" s="483"/>
      <c r="B17" s="465" t="s">
        <v>697</v>
      </c>
      <c r="C17" s="466">
        <f t="shared" ref="C17:H17" si="1">SUM(C18:C21)</f>
        <v>37338</v>
      </c>
      <c r="D17" s="466">
        <f t="shared" si="1"/>
        <v>98717</v>
      </c>
      <c r="E17" s="467">
        <f t="shared" si="1"/>
        <v>91871</v>
      </c>
      <c r="F17" s="468">
        <f t="shared" si="1"/>
        <v>44553</v>
      </c>
      <c r="G17" s="469">
        <f t="shared" si="1"/>
        <v>47318</v>
      </c>
      <c r="H17" s="467">
        <f t="shared" si="1"/>
        <v>25950</v>
      </c>
      <c r="I17" s="470" t="s">
        <v>694</v>
      </c>
    </row>
    <row r="18" spans="1:10" s="464" customFormat="1" ht="15" hidden="1" customHeight="1">
      <c r="A18" s="483"/>
      <c r="B18" s="471" t="s">
        <v>87</v>
      </c>
      <c r="C18" s="472">
        <v>11390</v>
      </c>
      <c r="D18" s="472">
        <v>29379</v>
      </c>
      <c r="E18" s="473">
        <f>SUM(F18:G18)</f>
        <v>24203</v>
      </c>
      <c r="F18" s="474">
        <v>11624</v>
      </c>
      <c r="G18" s="475">
        <v>12579</v>
      </c>
      <c r="H18" s="473">
        <v>7160</v>
      </c>
      <c r="I18" s="476" t="s">
        <v>694</v>
      </c>
    </row>
    <row r="19" spans="1:10" s="464" customFormat="1" ht="15" hidden="1" customHeight="1">
      <c r="A19" s="483"/>
      <c r="B19" s="471" t="s">
        <v>695</v>
      </c>
      <c r="C19" s="472">
        <v>12142</v>
      </c>
      <c r="D19" s="472">
        <v>32719</v>
      </c>
      <c r="E19" s="473">
        <f>SUM(F19:G19)</f>
        <v>31430</v>
      </c>
      <c r="F19" s="474">
        <v>15316</v>
      </c>
      <c r="G19" s="475">
        <v>16114</v>
      </c>
      <c r="H19" s="473">
        <v>8949</v>
      </c>
      <c r="I19" s="476" t="s">
        <v>694</v>
      </c>
    </row>
    <row r="20" spans="1:10" s="464" customFormat="1" ht="15" hidden="1" customHeight="1">
      <c r="A20" s="483"/>
      <c r="B20" s="471" t="s">
        <v>674</v>
      </c>
      <c r="C20" s="472">
        <v>8356</v>
      </c>
      <c r="D20" s="472">
        <v>22543</v>
      </c>
      <c r="E20" s="473">
        <f>SUM(F20:G20)</f>
        <v>23176</v>
      </c>
      <c r="F20" s="474">
        <v>11352</v>
      </c>
      <c r="G20" s="475">
        <v>11824</v>
      </c>
      <c r="H20" s="473">
        <v>6523</v>
      </c>
      <c r="I20" s="476" t="s">
        <v>694</v>
      </c>
    </row>
    <row r="21" spans="1:10" s="464" customFormat="1" ht="15" hidden="1" customHeight="1">
      <c r="A21" s="483"/>
      <c r="B21" s="477" t="s">
        <v>675</v>
      </c>
      <c r="C21" s="478">
        <v>5450</v>
      </c>
      <c r="D21" s="478">
        <v>14076</v>
      </c>
      <c r="E21" s="479">
        <f>SUM(F21:G21)</f>
        <v>13062</v>
      </c>
      <c r="F21" s="480">
        <v>6261</v>
      </c>
      <c r="G21" s="481">
        <v>6801</v>
      </c>
      <c r="H21" s="479">
        <v>3318</v>
      </c>
      <c r="I21" s="482" t="s">
        <v>694</v>
      </c>
    </row>
    <row r="22" spans="1:10" s="464" customFormat="1" ht="15" hidden="1" customHeight="1">
      <c r="A22" s="483"/>
      <c r="B22" s="465" t="s">
        <v>698</v>
      </c>
      <c r="C22" s="466">
        <f t="shared" ref="C22:H22" si="2">SUM(C23:C26)</f>
        <v>37584</v>
      </c>
      <c r="D22" s="466">
        <f t="shared" si="2"/>
        <v>98885</v>
      </c>
      <c r="E22" s="467">
        <f t="shared" si="2"/>
        <v>92557</v>
      </c>
      <c r="F22" s="468">
        <f t="shared" si="2"/>
        <v>44854</v>
      </c>
      <c r="G22" s="469">
        <f t="shared" si="2"/>
        <v>47703</v>
      </c>
      <c r="H22" s="467">
        <f t="shared" si="2"/>
        <v>26283</v>
      </c>
      <c r="I22" s="470" t="s">
        <v>694</v>
      </c>
    </row>
    <row r="23" spans="1:10" s="464" customFormat="1" ht="15" hidden="1" customHeight="1">
      <c r="A23" s="483"/>
      <c r="B23" s="471" t="s">
        <v>87</v>
      </c>
      <c r="C23" s="472">
        <v>11401</v>
      </c>
      <c r="D23" s="472">
        <v>29264</v>
      </c>
      <c r="E23" s="473">
        <f>SUM(F23:G23)</f>
        <v>24217</v>
      </c>
      <c r="F23" s="474">
        <v>11626</v>
      </c>
      <c r="G23" s="475">
        <v>12591</v>
      </c>
      <c r="H23" s="473">
        <v>7187</v>
      </c>
      <c r="I23" s="476" t="s">
        <v>694</v>
      </c>
    </row>
    <row r="24" spans="1:10" s="464" customFormat="1" ht="15" hidden="1" customHeight="1">
      <c r="A24" s="483"/>
      <c r="B24" s="471" t="s">
        <v>695</v>
      </c>
      <c r="C24" s="472">
        <v>12271</v>
      </c>
      <c r="D24" s="472">
        <v>32871</v>
      </c>
      <c r="E24" s="473">
        <f>SUM(F24:G24)</f>
        <v>31697</v>
      </c>
      <c r="F24" s="474">
        <v>15455</v>
      </c>
      <c r="G24" s="475">
        <v>16242</v>
      </c>
      <c r="H24" s="473">
        <v>9070</v>
      </c>
      <c r="I24" s="476" t="s">
        <v>694</v>
      </c>
    </row>
    <row r="25" spans="1:10" s="464" customFormat="1" ht="15" hidden="1" customHeight="1">
      <c r="A25" s="483"/>
      <c r="B25" s="471" t="s">
        <v>674</v>
      </c>
      <c r="C25" s="472">
        <v>8455</v>
      </c>
      <c r="D25" s="472">
        <v>22672</v>
      </c>
      <c r="E25" s="473">
        <f>SUM(F25:G25)</f>
        <v>23497</v>
      </c>
      <c r="F25" s="474">
        <v>11491</v>
      </c>
      <c r="G25" s="475">
        <v>12006</v>
      </c>
      <c r="H25" s="473">
        <v>6672</v>
      </c>
      <c r="I25" s="476" t="s">
        <v>694</v>
      </c>
    </row>
    <row r="26" spans="1:10" s="464" customFormat="1" ht="15" hidden="1" customHeight="1">
      <c r="A26" s="483"/>
      <c r="B26" s="477" t="s">
        <v>675</v>
      </c>
      <c r="C26" s="478">
        <v>5457</v>
      </c>
      <c r="D26" s="478">
        <v>14078</v>
      </c>
      <c r="E26" s="479">
        <f>SUM(F26:G26)</f>
        <v>13146</v>
      </c>
      <c r="F26" s="480">
        <v>6282</v>
      </c>
      <c r="G26" s="481">
        <v>6864</v>
      </c>
      <c r="H26" s="479">
        <v>3354</v>
      </c>
      <c r="I26" s="482" t="s">
        <v>694</v>
      </c>
    </row>
    <row r="27" spans="1:10" s="464" customFormat="1" ht="15" hidden="1" customHeight="1">
      <c r="A27" s="483"/>
      <c r="B27" s="465" t="s">
        <v>699</v>
      </c>
      <c r="C27" s="466">
        <f t="shared" ref="C27:I27" si="3">SUM(C28:C31)</f>
        <v>37876</v>
      </c>
      <c r="D27" s="466">
        <f t="shared" si="3"/>
        <v>99205</v>
      </c>
      <c r="E27" s="467">
        <f t="shared" si="3"/>
        <v>92950</v>
      </c>
      <c r="F27" s="468">
        <f t="shared" si="3"/>
        <v>44969</v>
      </c>
      <c r="G27" s="469">
        <f t="shared" si="3"/>
        <v>47981</v>
      </c>
      <c r="H27" s="467">
        <f t="shared" si="3"/>
        <v>26584</v>
      </c>
      <c r="I27" s="467">
        <f t="shared" si="3"/>
        <v>679</v>
      </c>
    </row>
    <row r="28" spans="1:10" s="464" customFormat="1" ht="15" hidden="1" customHeight="1">
      <c r="A28" s="483"/>
      <c r="B28" s="471" t="s">
        <v>87</v>
      </c>
      <c r="C28" s="472">
        <v>11391</v>
      </c>
      <c r="D28" s="472">
        <v>29071</v>
      </c>
      <c r="E28" s="473">
        <f>SUM(F28:G28)</f>
        <v>24165</v>
      </c>
      <c r="F28" s="474">
        <v>11595</v>
      </c>
      <c r="G28" s="475">
        <v>12570</v>
      </c>
      <c r="H28" s="473">
        <v>7244</v>
      </c>
      <c r="I28" s="484">
        <v>115</v>
      </c>
    </row>
    <row r="29" spans="1:10" s="464" customFormat="1" ht="15" hidden="1" customHeight="1">
      <c r="A29" s="483"/>
      <c r="B29" s="471" t="s">
        <v>695</v>
      </c>
      <c r="C29" s="472">
        <v>12372</v>
      </c>
      <c r="D29" s="472">
        <v>32986</v>
      </c>
      <c r="E29" s="473">
        <f>SUM(F29:G29)</f>
        <v>31784</v>
      </c>
      <c r="F29" s="474">
        <v>15419</v>
      </c>
      <c r="G29" s="475">
        <v>16365</v>
      </c>
      <c r="H29" s="473">
        <v>9154</v>
      </c>
      <c r="I29" s="484">
        <v>259</v>
      </c>
      <c r="J29" s="485"/>
    </row>
    <row r="30" spans="1:10" s="464" customFormat="1" ht="15" hidden="1" customHeight="1">
      <c r="A30" s="483"/>
      <c r="B30" s="471" t="s">
        <v>674</v>
      </c>
      <c r="C30" s="472">
        <v>8611</v>
      </c>
      <c r="D30" s="472">
        <v>22953</v>
      </c>
      <c r="E30" s="486">
        <f>SUM(F30:G30)</f>
        <v>23749</v>
      </c>
      <c r="F30" s="487">
        <v>11600</v>
      </c>
      <c r="G30" s="488">
        <v>12149</v>
      </c>
      <c r="H30" s="486">
        <v>6788</v>
      </c>
      <c r="I30" s="484">
        <v>239</v>
      </c>
      <c r="J30" s="485"/>
    </row>
    <row r="31" spans="1:10" s="464" customFormat="1" ht="15" hidden="1" customHeight="1">
      <c r="A31" s="483"/>
      <c r="B31" s="477" t="s">
        <v>675</v>
      </c>
      <c r="C31" s="478">
        <v>5502</v>
      </c>
      <c r="D31" s="478">
        <v>14195</v>
      </c>
      <c r="E31" s="489">
        <f>SUM(F31:G31)</f>
        <v>13252</v>
      </c>
      <c r="F31" s="490">
        <v>6355</v>
      </c>
      <c r="G31" s="491">
        <v>6897</v>
      </c>
      <c r="H31" s="489">
        <v>3398</v>
      </c>
      <c r="I31" s="492">
        <v>66</v>
      </c>
    </row>
    <row r="32" spans="1:10" s="464" customFormat="1" ht="15" hidden="1" customHeight="1">
      <c r="A32" s="483"/>
      <c r="B32" s="465" t="s">
        <v>700</v>
      </c>
      <c r="C32" s="466">
        <f t="shared" ref="C32:I32" si="4">SUM(C33:C36)</f>
        <v>38128</v>
      </c>
      <c r="D32" s="466">
        <f t="shared" si="4"/>
        <v>99422</v>
      </c>
      <c r="E32" s="493">
        <f t="shared" si="4"/>
        <v>93342</v>
      </c>
      <c r="F32" s="494">
        <f t="shared" si="4"/>
        <v>45219</v>
      </c>
      <c r="G32" s="495">
        <f t="shared" si="4"/>
        <v>48123</v>
      </c>
      <c r="H32" s="493">
        <f t="shared" si="4"/>
        <v>26944</v>
      </c>
      <c r="I32" s="467">
        <f t="shared" si="4"/>
        <v>735</v>
      </c>
    </row>
    <row r="33" spans="1:10" s="464" customFormat="1" ht="15" hidden="1" customHeight="1">
      <c r="A33" s="483"/>
      <c r="B33" s="471" t="s">
        <v>87</v>
      </c>
      <c r="C33" s="472">
        <v>11401</v>
      </c>
      <c r="D33" s="472">
        <v>28930</v>
      </c>
      <c r="E33" s="486">
        <f>SUM(F33:G33)</f>
        <v>24019</v>
      </c>
      <c r="F33" s="487">
        <v>11528</v>
      </c>
      <c r="G33" s="488">
        <v>12491</v>
      </c>
      <c r="H33" s="486">
        <v>7270</v>
      </c>
      <c r="I33" s="484">
        <v>136</v>
      </c>
    </row>
    <row r="34" spans="1:10" s="464" customFormat="1" ht="15" hidden="1" customHeight="1">
      <c r="A34" s="483"/>
      <c r="B34" s="471" t="s">
        <v>695</v>
      </c>
      <c r="C34" s="472">
        <v>12476</v>
      </c>
      <c r="D34" s="472">
        <v>33176</v>
      </c>
      <c r="E34" s="486">
        <f>SUM(F34:G34)</f>
        <v>32066</v>
      </c>
      <c r="F34" s="487">
        <v>15590</v>
      </c>
      <c r="G34" s="488">
        <v>16476</v>
      </c>
      <c r="H34" s="486">
        <v>9301</v>
      </c>
      <c r="I34" s="484">
        <v>248</v>
      </c>
      <c r="J34" s="485"/>
    </row>
    <row r="35" spans="1:10" s="464" customFormat="1" ht="15" hidden="1" customHeight="1">
      <c r="A35" s="483"/>
      <c r="B35" s="471" t="s">
        <v>674</v>
      </c>
      <c r="C35" s="472">
        <v>8701</v>
      </c>
      <c r="D35" s="472">
        <v>23042</v>
      </c>
      <c r="E35" s="486">
        <f>SUM(F35:G35)</f>
        <v>23949</v>
      </c>
      <c r="F35" s="487">
        <v>11708</v>
      </c>
      <c r="G35" s="488">
        <v>12241</v>
      </c>
      <c r="H35" s="486">
        <v>6941</v>
      </c>
      <c r="I35" s="484">
        <v>259</v>
      </c>
      <c r="J35" s="485"/>
    </row>
    <row r="36" spans="1:10" s="464" customFormat="1" ht="15" hidden="1" customHeight="1">
      <c r="A36" s="483"/>
      <c r="B36" s="477" t="s">
        <v>675</v>
      </c>
      <c r="C36" s="478">
        <v>5550</v>
      </c>
      <c r="D36" s="478">
        <v>14274</v>
      </c>
      <c r="E36" s="489">
        <f>SUM(F36:G36)</f>
        <v>13308</v>
      </c>
      <c r="F36" s="490">
        <v>6393</v>
      </c>
      <c r="G36" s="491">
        <v>6915</v>
      </c>
      <c r="H36" s="489">
        <v>3432</v>
      </c>
      <c r="I36" s="492">
        <v>92</v>
      </c>
    </row>
    <row r="37" spans="1:10" s="464" customFormat="1" ht="15" hidden="1" customHeight="1">
      <c r="A37" s="483"/>
      <c r="B37" s="465" t="s">
        <v>701</v>
      </c>
      <c r="C37" s="496">
        <f t="shared" ref="C37:I37" si="5">SUM(C38:C41)</f>
        <v>38215</v>
      </c>
      <c r="D37" s="496">
        <f t="shared" si="5"/>
        <v>99486</v>
      </c>
      <c r="E37" s="493">
        <f t="shared" si="5"/>
        <v>93554</v>
      </c>
      <c r="F37" s="494">
        <f t="shared" si="5"/>
        <v>45432</v>
      </c>
      <c r="G37" s="495">
        <f t="shared" si="5"/>
        <v>48122</v>
      </c>
      <c r="H37" s="493">
        <f t="shared" si="5"/>
        <v>27329</v>
      </c>
      <c r="I37" s="467">
        <f t="shared" si="5"/>
        <v>790</v>
      </c>
    </row>
    <row r="38" spans="1:10" s="464" customFormat="1" ht="15" hidden="1" customHeight="1">
      <c r="A38" s="483"/>
      <c r="B38" s="471" t="s">
        <v>87</v>
      </c>
      <c r="C38" s="497">
        <v>11368</v>
      </c>
      <c r="D38" s="497">
        <v>28653</v>
      </c>
      <c r="E38" s="486">
        <f>SUM(F38:G38)</f>
        <v>23763</v>
      </c>
      <c r="F38" s="487">
        <v>11458</v>
      </c>
      <c r="G38" s="488">
        <v>12305</v>
      </c>
      <c r="H38" s="486">
        <v>7288</v>
      </c>
      <c r="I38" s="484">
        <v>116</v>
      </c>
      <c r="J38" s="485"/>
    </row>
    <row r="39" spans="1:10" s="464" customFormat="1" ht="15" hidden="1" customHeight="1">
      <c r="A39" s="483"/>
      <c r="B39" s="471" t="s">
        <v>695</v>
      </c>
      <c r="C39" s="497">
        <v>12550</v>
      </c>
      <c r="D39" s="497">
        <v>33295</v>
      </c>
      <c r="E39" s="486">
        <f>SUM(F39:G39)</f>
        <v>32419</v>
      </c>
      <c r="F39" s="487">
        <v>15803</v>
      </c>
      <c r="G39" s="488">
        <v>16616</v>
      </c>
      <c r="H39" s="486">
        <v>9552</v>
      </c>
      <c r="I39" s="484">
        <v>272</v>
      </c>
      <c r="J39" s="485"/>
    </row>
    <row r="40" spans="1:10" s="464" customFormat="1" ht="15" hidden="1" customHeight="1">
      <c r="A40" s="483"/>
      <c r="B40" s="471" t="s">
        <v>674</v>
      </c>
      <c r="C40" s="497">
        <v>8765</v>
      </c>
      <c r="D40" s="497">
        <v>23260</v>
      </c>
      <c r="E40" s="486">
        <f>SUM(F40:G40)</f>
        <v>24043</v>
      </c>
      <c r="F40" s="487">
        <v>11772</v>
      </c>
      <c r="G40" s="488">
        <v>12271</v>
      </c>
      <c r="H40" s="486">
        <v>7034</v>
      </c>
      <c r="I40" s="484">
        <v>288</v>
      </c>
      <c r="J40" s="485"/>
    </row>
    <row r="41" spans="1:10" s="464" customFormat="1" ht="15" hidden="1" customHeight="1">
      <c r="A41" s="483"/>
      <c r="B41" s="477" t="s">
        <v>675</v>
      </c>
      <c r="C41" s="498">
        <v>5532</v>
      </c>
      <c r="D41" s="498">
        <v>14278</v>
      </c>
      <c r="E41" s="489">
        <f>SUM(F41:G41)</f>
        <v>13329</v>
      </c>
      <c r="F41" s="490">
        <v>6399</v>
      </c>
      <c r="G41" s="491">
        <v>6930</v>
      </c>
      <c r="H41" s="489">
        <v>3455</v>
      </c>
      <c r="I41" s="492">
        <v>114</v>
      </c>
      <c r="J41" s="485"/>
    </row>
    <row r="42" spans="1:10" s="464" customFormat="1" ht="15" hidden="1" customHeight="1">
      <c r="B42" s="465" t="s">
        <v>702</v>
      </c>
      <c r="C42" s="496">
        <f t="shared" ref="C42:I42" si="6">SUM(C43:C46)</f>
        <v>38345</v>
      </c>
      <c r="D42" s="496">
        <f t="shared" si="6"/>
        <v>99453</v>
      </c>
      <c r="E42" s="493">
        <f t="shared" si="6"/>
        <v>93671</v>
      </c>
      <c r="F42" s="494">
        <f t="shared" si="6"/>
        <v>45475</v>
      </c>
      <c r="G42" s="495">
        <f t="shared" si="6"/>
        <v>48196</v>
      </c>
      <c r="H42" s="493">
        <f t="shared" si="6"/>
        <v>27607</v>
      </c>
      <c r="I42" s="467">
        <f t="shared" si="6"/>
        <v>862</v>
      </c>
    </row>
    <row r="43" spans="1:10" s="464" customFormat="1" ht="15" hidden="1" customHeight="1">
      <c r="B43" s="471" t="s">
        <v>87</v>
      </c>
      <c r="C43" s="497">
        <v>11328</v>
      </c>
      <c r="D43" s="497">
        <v>28450</v>
      </c>
      <c r="E43" s="486">
        <f>SUM(F43:G43)</f>
        <v>23625</v>
      </c>
      <c r="F43" s="487">
        <v>11372</v>
      </c>
      <c r="G43" s="488">
        <v>12253</v>
      </c>
      <c r="H43" s="486">
        <v>7272</v>
      </c>
      <c r="I43" s="484">
        <v>87</v>
      </c>
      <c r="J43" s="485"/>
    </row>
    <row r="44" spans="1:10" s="464" customFormat="1" ht="15" hidden="1" customHeight="1">
      <c r="B44" s="471" t="s">
        <v>695</v>
      </c>
      <c r="C44" s="497">
        <v>12607</v>
      </c>
      <c r="D44" s="497">
        <v>33356</v>
      </c>
      <c r="E44" s="486">
        <f>SUM(F44:G44)</f>
        <v>32592</v>
      </c>
      <c r="F44" s="487">
        <v>15880</v>
      </c>
      <c r="G44" s="488">
        <v>16712</v>
      </c>
      <c r="H44" s="486">
        <v>9706</v>
      </c>
      <c r="I44" s="484">
        <v>314</v>
      </c>
      <c r="J44" s="485"/>
    </row>
    <row r="45" spans="1:10" s="464" customFormat="1" ht="15" hidden="1" customHeight="1">
      <c r="B45" s="471" t="s">
        <v>674</v>
      </c>
      <c r="C45" s="497">
        <v>8840</v>
      </c>
      <c r="D45" s="497">
        <v>23338</v>
      </c>
      <c r="E45" s="486">
        <f>SUM(F45:G45)</f>
        <v>24110</v>
      </c>
      <c r="F45" s="487">
        <v>11829</v>
      </c>
      <c r="G45" s="488">
        <v>12281</v>
      </c>
      <c r="H45" s="486">
        <v>7135</v>
      </c>
      <c r="I45" s="484">
        <v>333</v>
      </c>
      <c r="J45" s="485"/>
    </row>
    <row r="46" spans="1:10" s="464" customFormat="1" ht="15" hidden="1" customHeight="1">
      <c r="B46" s="477" t="s">
        <v>675</v>
      </c>
      <c r="C46" s="498">
        <v>5570</v>
      </c>
      <c r="D46" s="498">
        <v>14309</v>
      </c>
      <c r="E46" s="489">
        <f>SUM(F46:G46)</f>
        <v>13344</v>
      </c>
      <c r="F46" s="490">
        <v>6394</v>
      </c>
      <c r="G46" s="491">
        <v>6950</v>
      </c>
      <c r="H46" s="489">
        <v>3494</v>
      </c>
      <c r="I46" s="492">
        <v>128</v>
      </c>
      <c r="J46" s="485"/>
    </row>
    <row r="47" spans="1:10" s="464" customFormat="1" ht="15" hidden="1" customHeight="1">
      <c r="B47" s="465" t="s">
        <v>703</v>
      </c>
      <c r="C47" s="496">
        <v>38496</v>
      </c>
      <c r="D47" s="496">
        <v>99936</v>
      </c>
      <c r="E47" s="494">
        <f>SUM(E48:E51)</f>
        <v>93556</v>
      </c>
      <c r="F47" s="494">
        <f>SUM(F48:F51)</f>
        <v>45443</v>
      </c>
      <c r="G47" s="495">
        <f>SUM(G48:G51)</f>
        <v>48113</v>
      </c>
      <c r="H47" s="493">
        <f>SUM(H48:H51)</f>
        <v>27819</v>
      </c>
      <c r="I47" s="499">
        <v>927</v>
      </c>
    </row>
    <row r="48" spans="1:10" s="464" customFormat="1" ht="15" hidden="1" customHeight="1">
      <c r="B48" s="471" t="s">
        <v>87</v>
      </c>
      <c r="C48" s="497" t="s">
        <v>694</v>
      </c>
      <c r="D48" s="497" t="s">
        <v>694</v>
      </c>
      <c r="E48" s="486">
        <f>SUM(F48:G48)</f>
        <v>23482</v>
      </c>
      <c r="F48" s="487">
        <v>11300</v>
      </c>
      <c r="G48" s="488">
        <v>12182</v>
      </c>
      <c r="H48" s="486">
        <v>7302</v>
      </c>
      <c r="I48" s="484">
        <v>87</v>
      </c>
      <c r="J48" s="485"/>
    </row>
    <row r="49" spans="2:10" s="464" customFormat="1" ht="15" hidden="1" customHeight="1">
      <c r="B49" s="471" t="s">
        <v>695</v>
      </c>
      <c r="C49" s="497" t="s">
        <v>694</v>
      </c>
      <c r="D49" s="497" t="s">
        <v>694</v>
      </c>
      <c r="E49" s="486">
        <f>SUM(F49:G49)</f>
        <v>32624</v>
      </c>
      <c r="F49" s="487">
        <v>15883</v>
      </c>
      <c r="G49" s="488">
        <v>16741</v>
      </c>
      <c r="H49" s="486">
        <v>9779</v>
      </c>
      <c r="I49" s="484">
        <v>314</v>
      </c>
      <c r="J49" s="485"/>
    </row>
    <row r="50" spans="2:10" s="464" customFormat="1" ht="15" hidden="1" customHeight="1">
      <c r="B50" s="471" t="s">
        <v>674</v>
      </c>
      <c r="C50" s="497" t="s">
        <v>694</v>
      </c>
      <c r="D50" s="497" t="s">
        <v>694</v>
      </c>
      <c r="E50" s="486">
        <f>SUM(F50:G50)</f>
        <v>24110</v>
      </c>
      <c r="F50" s="487">
        <v>11852</v>
      </c>
      <c r="G50" s="488">
        <v>12258</v>
      </c>
      <c r="H50" s="486">
        <v>7215</v>
      </c>
      <c r="I50" s="484">
        <v>333</v>
      </c>
      <c r="J50" s="485"/>
    </row>
    <row r="51" spans="2:10" s="464" customFormat="1" ht="15" hidden="1" customHeight="1">
      <c r="B51" s="477" t="s">
        <v>675</v>
      </c>
      <c r="C51" s="498" t="s">
        <v>694</v>
      </c>
      <c r="D51" s="498" t="s">
        <v>694</v>
      </c>
      <c r="E51" s="489">
        <f>SUM(F51:G51)</f>
        <v>13340</v>
      </c>
      <c r="F51" s="490">
        <v>6408</v>
      </c>
      <c r="G51" s="491">
        <v>6932</v>
      </c>
      <c r="H51" s="489">
        <v>3523</v>
      </c>
      <c r="I51" s="492">
        <v>128</v>
      </c>
      <c r="J51" s="485"/>
    </row>
    <row r="52" spans="2:10" s="464" customFormat="1" ht="15" hidden="1" customHeight="1">
      <c r="B52" s="465" t="s">
        <v>704</v>
      </c>
      <c r="C52" s="496">
        <v>38652</v>
      </c>
      <c r="D52" s="496">
        <v>99924</v>
      </c>
      <c r="E52" s="494">
        <f>SUM(E53:E56)</f>
        <v>93642</v>
      </c>
      <c r="F52" s="494">
        <f>SUM(F53:F56)</f>
        <v>45497</v>
      </c>
      <c r="G52" s="495">
        <f>SUM(G53:G56)</f>
        <v>48145</v>
      </c>
      <c r="H52" s="493">
        <f>SUM(H53:H56)</f>
        <v>28075</v>
      </c>
      <c r="I52" s="499"/>
    </row>
    <row r="53" spans="2:10" s="464" customFormat="1" ht="14.25" hidden="1" customHeight="1">
      <c r="B53" s="471" t="s">
        <v>87</v>
      </c>
      <c r="C53" s="497" t="s">
        <v>694</v>
      </c>
      <c r="D53" s="497" t="s">
        <v>694</v>
      </c>
      <c r="E53" s="486">
        <f>SUM(F53:G53)</f>
        <v>23320</v>
      </c>
      <c r="F53" s="487">
        <v>11221</v>
      </c>
      <c r="G53" s="488">
        <v>12099</v>
      </c>
      <c r="H53" s="486">
        <v>7306</v>
      </c>
      <c r="I53" s="484">
        <v>87</v>
      </c>
      <c r="J53" s="485"/>
    </row>
    <row r="54" spans="2:10" s="464" customFormat="1" ht="14.1" hidden="1" customHeight="1">
      <c r="B54" s="471" t="s">
        <v>695</v>
      </c>
      <c r="C54" s="497" t="s">
        <v>694</v>
      </c>
      <c r="D54" s="497" t="s">
        <v>694</v>
      </c>
      <c r="E54" s="486">
        <f>SUM(F54:G54)</f>
        <v>32738</v>
      </c>
      <c r="F54" s="487">
        <v>15942</v>
      </c>
      <c r="G54" s="488">
        <v>16796</v>
      </c>
      <c r="H54" s="486">
        <v>9910</v>
      </c>
      <c r="I54" s="484">
        <v>314</v>
      </c>
      <c r="J54" s="485"/>
    </row>
    <row r="55" spans="2:10" s="464" customFormat="1" ht="14.1" hidden="1" customHeight="1">
      <c r="B55" s="471" t="s">
        <v>674</v>
      </c>
      <c r="C55" s="497" t="s">
        <v>694</v>
      </c>
      <c r="D55" s="497" t="s">
        <v>694</v>
      </c>
      <c r="E55" s="486">
        <f>SUM(F55:G55)</f>
        <v>24273</v>
      </c>
      <c r="F55" s="487">
        <v>11944</v>
      </c>
      <c r="G55" s="488">
        <v>12329</v>
      </c>
      <c r="H55" s="486">
        <v>7308</v>
      </c>
      <c r="I55" s="484">
        <v>333</v>
      </c>
      <c r="J55" s="485"/>
    </row>
    <row r="56" spans="2:10" s="464" customFormat="1" ht="14.1" hidden="1" customHeight="1">
      <c r="B56" s="477" t="s">
        <v>675</v>
      </c>
      <c r="C56" s="498" t="s">
        <v>694</v>
      </c>
      <c r="D56" s="498" t="s">
        <v>694</v>
      </c>
      <c r="E56" s="489">
        <f>SUM(F56:G56)</f>
        <v>13311</v>
      </c>
      <c r="F56" s="490">
        <v>6390</v>
      </c>
      <c r="G56" s="491">
        <v>6921</v>
      </c>
      <c r="H56" s="489">
        <v>3551</v>
      </c>
      <c r="I56" s="492">
        <v>128</v>
      </c>
      <c r="J56" s="485"/>
    </row>
    <row r="57" spans="2:10" s="464" customFormat="1" ht="15" hidden="1" customHeight="1">
      <c r="B57" s="465" t="s">
        <v>705</v>
      </c>
      <c r="C57" s="496">
        <v>38823</v>
      </c>
      <c r="D57" s="496">
        <v>99932</v>
      </c>
      <c r="E57" s="494">
        <f>SUM(E58:E61)</f>
        <v>93624</v>
      </c>
      <c r="F57" s="494">
        <f>SUM(F58:F61)</f>
        <v>45539</v>
      </c>
      <c r="G57" s="495">
        <f>SUM(G58:G61)</f>
        <v>48085</v>
      </c>
      <c r="H57" s="493">
        <f>SUM(H58:H61)</f>
        <v>28306</v>
      </c>
      <c r="I57" s="499"/>
    </row>
    <row r="58" spans="2:10" s="464" customFormat="1" ht="14.1" hidden="1" customHeight="1">
      <c r="B58" s="471" t="s">
        <v>87</v>
      </c>
      <c r="C58" s="497" t="s">
        <v>694</v>
      </c>
      <c r="D58" s="497" t="s">
        <v>694</v>
      </c>
      <c r="E58" s="486">
        <f>SUM(F58:G58)</f>
        <v>23119</v>
      </c>
      <c r="F58" s="487">
        <v>11124</v>
      </c>
      <c r="G58" s="488">
        <v>11995</v>
      </c>
      <c r="H58" s="486">
        <v>7315</v>
      </c>
      <c r="I58" s="484">
        <v>87</v>
      </c>
      <c r="J58" s="485"/>
    </row>
    <row r="59" spans="2:10" s="464" customFormat="1" ht="14.1" hidden="1" customHeight="1">
      <c r="B59" s="471" t="s">
        <v>695</v>
      </c>
      <c r="C59" s="497" t="s">
        <v>694</v>
      </c>
      <c r="D59" s="497" t="s">
        <v>694</v>
      </c>
      <c r="E59" s="486">
        <f>SUM(F59:G59)</f>
        <v>32794</v>
      </c>
      <c r="F59" s="487">
        <v>15998</v>
      </c>
      <c r="G59" s="488">
        <v>16796</v>
      </c>
      <c r="H59" s="486">
        <v>10002</v>
      </c>
      <c r="I59" s="484">
        <v>314</v>
      </c>
      <c r="J59" s="485"/>
    </row>
    <row r="60" spans="2:10" s="464" customFormat="1" ht="14.1" hidden="1" customHeight="1">
      <c r="B60" s="471" t="s">
        <v>674</v>
      </c>
      <c r="C60" s="497" t="s">
        <v>694</v>
      </c>
      <c r="D60" s="497" t="s">
        <v>694</v>
      </c>
      <c r="E60" s="486">
        <f>SUM(F60:G60)</f>
        <v>24466</v>
      </c>
      <c r="F60" s="487">
        <v>12045</v>
      </c>
      <c r="G60" s="488">
        <v>12421</v>
      </c>
      <c r="H60" s="486">
        <v>7439</v>
      </c>
      <c r="I60" s="484">
        <v>333</v>
      </c>
      <c r="J60" s="485"/>
    </row>
    <row r="61" spans="2:10" s="464" customFormat="1" ht="14.1" hidden="1" customHeight="1">
      <c r="B61" s="477" t="s">
        <v>675</v>
      </c>
      <c r="C61" s="498" t="s">
        <v>694</v>
      </c>
      <c r="D61" s="498" t="s">
        <v>694</v>
      </c>
      <c r="E61" s="489">
        <f>SUM(F61:G61)</f>
        <v>13245</v>
      </c>
      <c r="F61" s="490">
        <v>6372</v>
      </c>
      <c r="G61" s="491">
        <v>6873</v>
      </c>
      <c r="H61" s="489">
        <v>3550</v>
      </c>
      <c r="I61" s="492">
        <v>128</v>
      </c>
      <c r="J61" s="485"/>
    </row>
    <row r="62" spans="2:10" s="464" customFormat="1" ht="14.25" hidden="1" customHeight="1">
      <c r="B62" s="465" t="s">
        <v>706</v>
      </c>
      <c r="C62" s="496">
        <v>38956</v>
      </c>
      <c r="D62" s="496">
        <v>99904</v>
      </c>
      <c r="E62" s="494">
        <f>SUM(E63:E66)</f>
        <v>93590</v>
      </c>
      <c r="F62" s="494">
        <f>SUM(F63:F66)</f>
        <v>45523</v>
      </c>
      <c r="G62" s="495">
        <f>SUM(G63:G66)</f>
        <v>48067</v>
      </c>
      <c r="H62" s="493">
        <f>SUM(H63:H66)</f>
        <v>28532</v>
      </c>
      <c r="I62" s="467"/>
    </row>
    <row r="63" spans="2:10" s="464" customFormat="1" ht="14.1" hidden="1" customHeight="1">
      <c r="B63" s="471" t="s">
        <v>87</v>
      </c>
      <c r="C63" s="497" t="s">
        <v>694</v>
      </c>
      <c r="D63" s="497" t="s">
        <v>694</v>
      </c>
      <c r="E63" s="486">
        <f>SUM(F63:G63)</f>
        <v>22971</v>
      </c>
      <c r="F63" s="487">
        <v>11064</v>
      </c>
      <c r="G63" s="488">
        <v>11907</v>
      </c>
      <c r="H63" s="486">
        <v>7358</v>
      </c>
      <c r="I63" s="484">
        <v>87</v>
      </c>
      <c r="J63" s="485"/>
    </row>
    <row r="64" spans="2:10" s="464" customFormat="1" ht="14.1" hidden="1" customHeight="1">
      <c r="B64" s="471" t="s">
        <v>695</v>
      </c>
      <c r="C64" s="497" t="s">
        <v>694</v>
      </c>
      <c r="D64" s="497" t="s">
        <v>694</v>
      </c>
      <c r="E64" s="486">
        <f>SUM(F64:G64)</f>
        <v>32731</v>
      </c>
      <c r="F64" s="487">
        <v>15970</v>
      </c>
      <c r="G64" s="488">
        <v>16761</v>
      </c>
      <c r="H64" s="486">
        <v>10066</v>
      </c>
      <c r="I64" s="484">
        <v>314</v>
      </c>
      <c r="J64" s="485"/>
    </row>
    <row r="65" spans="2:10" s="464" customFormat="1" ht="14.1" hidden="1" customHeight="1">
      <c r="B65" s="471" t="s">
        <v>674</v>
      </c>
      <c r="C65" s="497" t="s">
        <v>694</v>
      </c>
      <c r="D65" s="497" t="s">
        <v>694</v>
      </c>
      <c r="E65" s="486">
        <f>SUM(F65:G65)</f>
        <v>24639</v>
      </c>
      <c r="F65" s="487">
        <v>12120</v>
      </c>
      <c r="G65" s="488">
        <v>12519</v>
      </c>
      <c r="H65" s="486">
        <v>7526</v>
      </c>
      <c r="I65" s="484">
        <v>333</v>
      </c>
      <c r="J65" s="485"/>
    </row>
    <row r="66" spans="2:10" s="464" customFormat="1" ht="14.1" hidden="1" customHeight="1">
      <c r="B66" s="477" t="s">
        <v>675</v>
      </c>
      <c r="C66" s="498" t="s">
        <v>694</v>
      </c>
      <c r="D66" s="498" t="s">
        <v>694</v>
      </c>
      <c r="E66" s="489">
        <f>SUM(F66:G66)</f>
        <v>13249</v>
      </c>
      <c r="F66" s="490">
        <v>6369</v>
      </c>
      <c r="G66" s="491">
        <v>6880</v>
      </c>
      <c r="H66" s="489">
        <v>3582</v>
      </c>
      <c r="I66" s="492">
        <v>128</v>
      </c>
      <c r="J66" s="485"/>
    </row>
    <row r="67" spans="2:10" s="464" customFormat="1" ht="13.5" hidden="1" customHeight="1">
      <c r="B67" s="465" t="s">
        <v>707</v>
      </c>
      <c r="C67" s="496">
        <v>39070</v>
      </c>
      <c r="D67" s="496">
        <v>99867</v>
      </c>
      <c r="E67" s="494">
        <f>SUM(E68:E71)</f>
        <v>93452</v>
      </c>
      <c r="F67" s="494">
        <f>SUM(F68:F71)</f>
        <v>45425</v>
      </c>
      <c r="G67" s="495">
        <f>SUM(G68:G71)</f>
        <v>48027</v>
      </c>
      <c r="H67" s="493">
        <f>SUM(H68:H71)</f>
        <v>28746</v>
      </c>
      <c r="I67" s="467"/>
    </row>
    <row r="68" spans="2:10" s="464" customFormat="1" ht="13.5" hidden="1" customHeight="1">
      <c r="B68" s="471" t="s">
        <v>87</v>
      </c>
      <c r="C68" s="497" t="s">
        <v>694</v>
      </c>
      <c r="D68" s="497" t="s">
        <v>694</v>
      </c>
      <c r="E68" s="486">
        <f>SUM(F68:G68)</f>
        <v>22828</v>
      </c>
      <c r="F68" s="487">
        <v>10988</v>
      </c>
      <c r="G68" s="488">
        <v>11840</v>
      </c>
      <c r="H68" s="486">
        <v>7399</v>
      </c>
      <c r="I68" s="484">
        <v>87</v>
      </c>
      <c r="J68" s="485"/>
    </row>
    <row r="69" spans="2:10" s="464" customFormat="1" ht="13.5" hidden="1" customHeight="1">
      <c r="B69" s="471" t="s">
        <v>695</v>
      </c>
      <c r="C69" s="497" t="s">
        <v>694</v>
      </c>
      <c r="D69" s="497" t="s">
        <v>694</v>
      </c>
      <c r="E69" s="486">
        <f>SUM(F69:G69)</f>
        <v>32710</v>
      </c>
      <c r="F69" s="487">
        <v>15962</v>
      </c>
      <c r="G69" s="488">
        <v>16748</v>
      </c>
      <c r="H69" s="486">
        <v>10139</v>
      </c>
      <c r="I69" s="484">
        <v>314</v>
      </c>
      <c r="J69" s="485"/>
    </row>
    <row r="70" spans="2:10" s="464" customFormat="1" ht="13.5" hidden="1" customHeight="1">
      <c r="B70" s="471" t="s">
        <v>674</v>
      </c>
      <c r="C70" s="497" t="s">
        <v>694</v>
      </c>
      <c r="D70" s="497" t="s">
        <v>694</v>
      </c>
      <c r="E70" s="486">
        <f>SUM(F70:G70)</f>
        <v>24667</v>
      </c>
      <c r="F70" s="487">
        <v>12093</v>
      </c>
      <c r="G70" s="488">
        <v>12574</v>
      </c>
      <c r="H70" s="486">
        <v>7583</v>
      </c>
      <c r="I70" s="484">
        <v>333</v>
      </c>
      <c r="J70" s="485"/>
    </row>
    <row r="71" spans="2:10" s="464" customFormat="1" ht="13.5" hidden="1" customHeight="1">
      <c r="B71" s="477" t="s">
        <v>675</v>
      </c>
      <c r="C71" s="498" t="s">
        <v>694</v>
      </c>
      <c r="D71" s="498" t="s">
        <v>694</v>
      </c>
      <c r="E71" s="489">
        <f>SUM(F71:G71)</f>
        <v>13247</v>
      </c>
      <c r="F71" s="490">
        <v>6382</v>
      </c>
      <c r="G71" s="491">
        <v>6865</v>
      </c>
      <c r="H71" s="489">
        <v>3625</v>
      </c>
      <c r="I71" s="492">
        <v>128</v>
      </c>
      <c r="J71" s="485"/>
    </row>
    <row r="72" spans="2:10" s="464" customFormat="1" ht="13.5" hidden="1" customHeight="1">
      <c r="B72" s="465" t="s">
        <v>708</v>
      </c>
      <c r="C72" s="496">
        <v>38983</v>
      </c>
      <c r="D72" s="496">
        <v>99546</v>
      </c>
      <c r="E72" s="494">
        <f>SUM(E73:E76)</f>
        <v>93167</v>
      </c>
      <c r="F72" s="494">
        <f>SUM(F73:F76)</f>
        <v>45231</v>
      </c>
      <c r="G72" s="495">
        <f>SUM(G73:G76)</f>
        <v>47936</v>
      </c>
      <c r="H72" s="493">
        <f>SUM(H73:H76)</f>
        <v>28908</v>
      </c>
      <c r="I72" s="467"/>
    </row>
    <row r="73" spans="2:10" s="464" customFormat="1" ht="13.5" hidden="1" customHeight="1">
      <c r="B73" s="471" t="s">
        <v>87</v>
      </c>
      <c r="C73" s="497" t="s">
        <v>694</v>
      </c>
      <c r="D73" s="497" t="s">
        <v>694</v>
      </c>
      <c r="E73" s="486">
        <f>SUM(F73:G73)</f>
        <v>22633</v>
      </c>
      <c r="F73" s="487">
        <v>10869</v>
      </c>
      <c r="G73" s="488">
        <v>11764</v>
      </c>
      <c r="H73" s="486">
        <v>7387</v>
      </c>
      <c r="I73" s="484">
        <v>87</v>
      </c>
      <c r="J73" s="485"/>
    </row>
    <row r="74" spans="2:10" s="464" customFormat="1" ht="13.5" hidden="1" customHeight="1">
      <c r="B74" s="471" t="s">
        <v>695</v>
      </c>
      <c r="C74" s="497" t="s">
        <v>694</v>
      </c>
      <c r="D74" s="497" t="s">
        <v>694</v>
      </c>
      <c r="E74" s="486">
        <f>SUM(F74:G74)</f>
        <v>32599</v>
      </c>
      <c r="F74" s="487">
        <v>15885</v>
      </c>
      <c r="G74" s="488">
        <v>16714</v>
      </c>
      <c r="H74" s="486">
        <v>10171</v>
      </c>
      <c r="I74" s="484">
        <v>314</v>
      </c>
      <c r="J74" s="485"/>
    </row>
    <row r="75" spans="2:10" s="464" customFormat="1" ht="13.5" hidden="1" customHeight="1">
      <c r="B75" s="471" t="s">
        <v>674</v>
      </c>
      <c r="C75" s="497" t="s">
        <v>694</v>
      </c>
      <c r="D75" s="497" t="s">
        <v>694</v>
      </c>
      <c r="E75" s="486">
        <f>SUM(F75:G75)</f>
        <v>24667</v>
      </c>
      <c r="F75" s="487">
        <v>12091</v>
      </c>
      <c r="G75" s="488">
        <v>12576</v>
      </c>
      <c r="H75" s="486">
        <v>7670</v>
      </c>
      <c r="I75" s="484">
        <v>333</v>
      </c>
      <c r="J75" s="485"/>
    </row>
    <row r="76" spans="2:10" s="464" customFormat="1" ht="13.5" hidden="1" customHeight="1">
      <c r="B76" s="477" t="s">
        <v>675</v>
      </c>
      <c r="C76" s="498" t="s">
        <v>694</v>
      </c>
      <c r="D76" s="498" t="s">
        <v>694</v>
      </c>
      <c r="E76" s="489">
        <f>SUM(F76:G76)</f>
        <v>13268</v>
      </c>
      <c r="F76" s="490">
        <v>6386</v>
      </c>
      <c r="G76" s="491">
        <v>6882</v>
      </c>
      <c r="H76" s="489">
        <v>3680</v>
      </c>
      <c r="I76" s="492">
        <v>128</v>
      </c>
      <c r="J76" s="485"/>
    </row>
    <row r="77" spans="2:10" s="464" customFormat="1" ht="13.5" customHeight="1">
      <c r="B77" s="465" t="s">
        <v>709</v>
      </c>
      <c r="C77" s="496">
        <v>38912</v>
      </c>
      <c r="D77" s="496">
        <v>99249</v>
      </c>
      <c r="E77" s="494">
        <f>SUM(E78:E81)</f>
        <v>93080</v>
      </c>
      <c r="F77" s="494">
        <f>SUM(F78:F81)</f>
        <v>45188</v>
      </c>
      <c r="G77" s="495">
        <f>SUM(G78:G81)</f>
        <v>47892</v>
      </c>
      <c r="H77" s="493">
        <f>SUM(H78:H81)</f>
        <v>29178</v>
      </c>
      <c r="I77" s="467"/>
    </row>
    <row r="78" spans="2:10" s="464" customFormat="1" ht="13.5" customHeight="1">
      <c r="B78" s="471" t="s">
        <v>87</v>
      </c>
      <c r="C78" s="497" t="s">
        <v>694</v>
      </c>
      <c r="D78" s="497" t="s">
        <v>694</v>
      </c>
      <c r="E78" s="486">
        <f>SUM(F78:G78)</f>
        <v>22480</v>
      </c>
      <c r="F78" s="487">
        <v>10787</v>
      </c>
      <c r="G78" s="488">
        <v>11693</v>
      </c>
      <c r="H78" s="486">
        <v>7429</v>
      </c>
      <c r="I78" s="484">
        <v>87</v>
      </c>
      <c r="J78" s="485"/>
    </row>
    <row r="79" spans="2:10" s="464" customFormat="1" ht="13.5" customHeight="1">
      <c r="B79" s="471" t="s">
        <v>695</v>
      </c>
      <c r="C79" s="497" t="s">
        <v>694</v>
      </c>
      <c r="D79" s="497" t="s">
        <v>694</v>
      </c>
      <c r="E79" s="486">
        <f>SUM(F79:G79)</f>
        <v>32575</v>
      </c>
      <c r="F79" s="487">
        <v>15883</v>
      </c>
      <c r="G79" s="488">
        <v>16692</v>
      </c>
      <c r="H79" s="486">
        <v>10230</v>
      </c>
      <c r="I79" s="484">
        <v>314</v>
      </c>
      <c r="J79" s="485"/>
    </row>
    <row r="80" spans="2:10" s="464" customFormat="1" ht="13.5" customHeight="1">
      <c r="B80" s="471" t="s">
        <v>674</v>
      </c>
      <c r="C80" s="497" t="s">
        <v>694</v>
      </c>
      <c r="D80" s="497" t="s">
        <v>694</v>
      </c>
      <c r="E80" s="486">
        <f>SUM(F80:G80)</f>
        <v>24819</v>
      </c>
      <c r="F80" s="487">
        <v>12168</v>
      </c>
      <c r="G80" s="488">
        <v>12651</v>
      </c>
      <c r="H80" s="486">
        <v>7808</v>
      </c>
      <c r="I80" s="484">
        <v>333</v>
      </c>
      <c r="J80" s="485"/>
    </row>
    <row r="81" spans="2:10" s="464" customFormat="1" ht="13.5" customHeight="1">
      <c r="B81" s="477" t="s">
        <v>675</v>
      </c>
      <c r="C81" s="498" t="s">
        <v>694</v>
      </c>
      <c r="D81" s="498" t="s">
        <v>694</v>
      </c>
      <c r="E81" s="489">
        <f>SUM(F81:G81)</f>
        <v>13206</v>
      </c>
      <c r="F81" s="490">
        <v>6350</v>
      </c>
      <c r="G81" s="491">
        <v>6856</v>
      </c>
      <c r="H81" s="489">
        <v>3711</v>
      </c>
      <c r="I81" s="492">
        <v>128</v>
      </c>
      <c r="J81" s="485"/>
    </row>
    <row r="82" spans="2:10" s="464" customFormat="1" ht="13.5" customHeight="1">
      <c r="B82" s="465" t="s">
        <v>710</v>
      </c>
      <c r="C82" s="496">
        <v>38977</v>
      </c>
      <c r="D82" s="496">
        <v>99090</v>
      </c>
      <c r="E82" s="494">
        <v>94010</v>
      </c>
      <c r="F82" s="494">
        <v>45500</v>
      </c>
      <c r="G82" s="495">
        <v>48510</v>
      </c>
      <c r="H82" s="493">
        <v>30225</v>
      </c>
      <c r="I82" s="467"/>
    </row>
    <row r="83" spans="2:10" s="464" customFormat="1" ht="13.5" customHeight="1">
      <c r="B83" s="471" t="s">
        <v>87</v>
      </c>
      <c r="C83" s="497" t="s">
        <v>694</v>
      </c>
      <c r="D83" s="497" t="s">
        <v>694</v>
      </c>
      <c r="E83" s="486">
        <v>22454</v>
      </c>
      <c r="F83" s="487">
        <v>10778</v>
      </c>
      <c r="G83" s="488">
        <v>11676</v>
      </c>
      <c r="H83" s="486">
        <v>7569</v>
      </c>
      <c r="I83" s="484">
        <v>87</v>
      </c>
      <c r="J83" s="485"/>
    </row>
    <row r="84" spans="2:10" s="464" customFormat="1" ht="13.5" customHeight="1">
      <c r="B84" s="471" t="s">
        <v>695</v>
      </c>
      <c r="C84" s="497" t="s">
        <v>694</v>
      </c>
      <c r="D84" s="497" t="s">
        <v>694</v>
      </c>
      <c r="E84" s="486">
        <v>33073</v>
      </c>
      <c r="F84" s="487">
        <v>16085</v>
      </c>
      <c r="G84" s="488">
        <v>16988</v>
      </c>
      <c r="H84" s="486">
        <v>10672</v>
      </c>
      <c r="I84" s="484">
        <v>314</v>
      </c>
      <c r="J84" s="485"/>
    </row>
    <row r="85" spans="2:10" s="464" customFormat="1" ht="13.5" customHeight="1">
      <c r="B85" s="471" t="s">
        <v>674</v>
      </c>
      <c r="C85" s="497" t="s">
        <v>694</v>
      </c>
      <c r="D85" s="497" t="s">
        <v>694</v>
      </c>
      <c r="E85" s="486">
        <v>25152</v>
      </c>
      <c r="F85" s="487">
        <v>12237</v>
      </c>
      <c r="G85" s="488">
        <v>12915</v>
      </c>
      <c r="H85" s="486">
        <v>8151</v>
      </c>
      <c r="I85" s="484">
        <v>333</v>
      </c>
      <c r="J85" s="485"/>
    </row>
    <row r="86" spans="2:10" s="464" customFormat="1" ht="13.5" customHeight="1">
      <c r="B86" s="477" t="s">
        <v>675</v>
      </c>
      <c r="C86" s="498" t="s">
        <v>694</v>
      </c>
      <c r="D86" s="498" t="s">
        <v>694</v>
      </c>
      <c r="E86" s="489">
        <v>13331</v>
      </c>
      <c r="F86" s="490">
        <v>6400</v>
      </c>
      <c r="G86" s="491">
        <v>6931</v>
      </c>
      <c r="H86" s="489">
        <v>3833</v>
      </c>
      <c r="I86" s="492">
        <v>128</v>
      </c>
      <c r="J86" s="485"/>
    </row>
    <row r="87" spans="2:10" s="464" customFormat="1" ht="13.5" customHeight="1">
      <c r="B87" s="465" t="s">
        <v>711</v>
      </c>
      <c r="C87" s="496">
        <v>39017</v>
      </c>
      <c r="D87" s="496">
        <v>98966</v>
      </c>
      <c r="E87" s="494">
        <f>SUM(E88:E91)</f>
        <v>93818</v>
      </c>
      <c r="F87" s="494">
        <f>SUM(F88:F91)</f>
        <v>45460</v>
      </c>
      <c r="G87" s="500">
        <f>SUM(G88:G91)</f>
        <v>48358</v>
      </c>
      <c r="H87" s="493">
        <f>SUM(H88:H91)</f>
        <v>30476</v>
      </c>
      <c r="I87" s="467"/>
    </row>
    <row r="88" spans="2:10" s="464" customFormat="1" ht="13.5" customHeight="1">
      <c r="B88" s="471" t="s">
        <v>87</v>
      </c>
      <c r="C88" s="497" t="s">
        <v>694</v>
      </c>
      <c r="D88" s="497" t="s">
        <v>694</v>
      </c>
      <c r="E88" s="486">
        <f>SUM(F88:G88)</f>
        <v>22280</v>
      </c>
      <c r="F88" s="487">
        <v>10714</v>
      </c>
      <c r="G88" s="501">
        <v>11566</v>
      </c>
      <c r="H88" s="486">
        <v>7598</v>
      </c>
      <c r="I88" s="484">
        <v>87</v>
      </c>
      <c r="J88" s="485"/>
    </row>
    <row r="89" spans="2:10" s="464" customFormat="1" ht="13.5" customHeight="1">
      <c r="B89" s="471" t="s">
        <v>695</v>
      </c>
      <c r="C89" s="497" t="s">
        <v>694</v>
      </c>
      <c r="D89" s="497" t="s">
        <v>694</v>
      </c>
      <c r="E89" s="486">
        <f>SUM(F89:G89)</f>
        <v>33032</v>
      </c>
      <c r="F89" s="487">
        <v>16100</v>
      </c>
      <c r="G89" s="501">
        <v>16932</v>
      </c>
      <c r="H89" s="486">
        <v>10774</v>
      </c>
      <c r="I89" s="484">
        <v>314</v>
      </c>
      <c r="J89" s="485"/>
    </row>
    <row r="90" spans="2:10" s="464" customFormat="1" ht="13.5" customHeight="1">
      <c r="B90" s="471" t="s">
        <v>674</v>
      </c>
      <c r="C90" s="497" t="s">
        <v>694</v>
      </c>
      <c r="D90" s="497" t="s">
        <v>694</v>
      </c>
      <c r="E90" s="486">
        <f>SUM(F90:G90)</f>
        <v>25151</v>
      </c>
      <c r="F90" s="487">
        <v>12244</v>
      </c>
      <c r="G90" s="501">
        <v>12907</v>
      </c>
      <c r="H90" s="486">
        <v>8236</v>
      </c>
      <c r="I90" s="484">
        <v>333</v>
      </c>
      <c r="J90" s="485"/>
    </row>
    <row r="91" spans="2:10" s="464" customFormat="1" ht="13.5" customHeight="1">
      <c r="B91" s="477" t="s">
        <v>675</v>
      </c>
      <c r="C91" s="498" t="s">
        <v>694</v>
      </c>
      <c r="D91" s="498" t="s">
        <v>694</v>
      </c>
      <c r="E91" s="486">
        <f>SUM(F91:G91)</f>
        <v>13355</v>
      </c>
      <c r="F91" s="490">
        <v>6402</v>
      </c>
      <c r="G91" s="502">
        <v>6953</v>
      </c>
      <c r="H91" s="489">
        <v>3868</v>
      </c>
      <c r="I91" s="492">
        <v>128</v>
      </c>
      <c r="J91" s="485"/>
    </row>
    <row r="92" spans="2:10" s="464" customFormat="1" ht="13.5" customHeight="1">
      <c r="B92" s="465" t="s">
        <v>86</v>
      </c>
      <c r="C92" s="496">
        <v>38974</v>
      </c>
      <c r="D92" s="496">
        <v>98594</v>
      </c>
      <c r="E92" s="494">
        <f>SUM(E93:E96)</f>
        <v>93099</v>
      </c>
      <c r="F92" s="494">
        <f>SUM(F93:F96)</f>
        <v>45123</v>
      </c>
      <c r="G92" s="500">
        <f>SUM(G93:G96)</f>
        <v>47976</v>
      </c>
      <c r="H92" s="493">
        <f>SUM(H93:H96)</f>
        <v>30585</v>
      </c>
      <c r="I92" s="484"/>
      <c r="J92" s="485"/>
    </row>
    <row r="93" spans="2:10" s="464" customFormat="1" ht="13.5" customHeight="1">
      <c r="B93" s="471" t="s">
        <v>712</v>
      </c>
      <c r="C93" s="497" t="s">
        <v>694</v>
      </c>
      <c r="D93" s="497" t="s">
        <v>694</v>
      </c>
      <c r="E93" s="486">
        <f>SUM(F93:G93)</f>
        <v>21928</v>
      </c>
      <c r="F93" s="487">
        <v>10540</v>
      </c>
      <c r="G93" s="488">
        <v>11388</v>
      </c>
      <c r="H93" s="486">
        <v>7567</v>
      </c>
      <c r="I93" s="484"/>
      <c r="J93" s="485"/>
    </row>
    <row r="94" spans="2:10" s="464" customFormat="1" ht="13.5" customHeight="1">
      <c r="B94" s="471" t="s">
        <v>695</v>
      </c>
      <c r="C94" s="497" t="s">
        <v>694</v>
      </c>
      <c r="D94" s="497" t="s">
        <v>694</v>
      </c>
      <c r="E94" s="486">
        <f>SUM(F94:G94)</f>
        <v>32733</v>
      </c>
      <c r="F94" s="487">
        <v>15945</v>
      </c>
      <c r="G94" s="488">
        <v>16788</v>
      </c>
      <c r="H94" s="486">
        <v>10793</v>
      </c>
      <c r="I94" s="484"/>
      <c r="J94" s="485"/>
    </row>
    <row r="95" spans="2:10" s="464" customFormat="1" ht="13.5" customHeight="1">
      <c r="B95" s="471" t="s">
        <v>674</v>
      </c>
      <c r="C95" s="497" t="s">
        <v>694</v>
      </c>
      <c r="D95" s="497" t="s">
        <v>694</v>
      </c>
      <c r="E95" s="486">
        <f>SUM(F95:G95)</f>
        <v>25115</v>
      </c>
      <c r="F95" s="487">
        <v>12229</v>
      </c>
      <c r="G95" s="488">
        <v>12886</v>
      </c>
      <c r="H95" s="486">
        <v>8332</v>
      </c>
      <c r="I95" s="484"/>
      <c r="J95" s="485"/>
    </row>
    <row r="96" spans="2:10" s="464" customFormat="1" ht="13.5" customHeight="1">
      <c r="B96" s="477" t="s">
        <v>675</v>
      </c>
      <c r="C96" s="498" t="s">
        <v>694</v>
      </c>
      <c r="D96" s="498" t="s">
        <v>694</v>
      </c>
      <c r="E96" s="489">
        <f>SUM(F96:G96)</f>
        <v>13323</v>
      </c>
      <c r="F96" s="490">
        <v>6409</v>
      </c>
      <c r="G96" s="491">
        <v>6914</v>
      </c>
      <c r="H96" s="489">
        <v>3893</v>
      </c>
      <c r="I96" s="484"/>
      <c r="J96" s="485"/>
    </row>
    <row r="97" spans="2:12" s="464" customFormat="1" ht="13.5" customHeight="1">
      <c r="B97" s="465" t="s">
        <v>713</v>
      </c>
      <c r="C97" s="496">
        <v>38978</v>
      </c>
      <c r="D97" s="496">
        <v>98362</v>
      </c>
      <c r="E97" s="494">
        <f>SUM(E98:E101)</f>
        <v>92761</v>
      </c>
      <c r="F97" s="494">
        <f>SUM(F98:F101)</f>
        <v>44985</v>
      </c>
      <c r="G97" s="500">
        <f>SUM(G98:G101)</f>
        <v>47776</v>
      </c>
      <c r="H97" s="493">
        <f>SUM(H98:H101)</f>
        <v>30844</v>
      </c>
      <c r="I97" s="484"/>
      <c r="J97" s="485"/>
    </row>
    <row r="98" spans="2:12" s="464" customFormat="1" ht="13.5" customHeight="1">
      <c r="B98" s="471" t="s">
        <v>712</v>
      </c>
      <c r="C98" s="497" t="s">
        <v>694</v>
      </c>
      <c r="D98" s="497" t="s">
        <v>694</v>
      </c>
      <c r="E98" s="486">
        <f>SUM(F98:G98)</f>
        <v>21815</v>
      </c>
      <c r="F98" s="487">
        <v>10510</v>
      </c>
      <c r="G98" s="488">
        <v>11305</v>
      </c>
      <c r="H98" s="486">
        <v>7590</v>
      </c>
      <c r="I98" s="484"/>
      <c r="J98" s="485"/>
    </row>
    <row r="99" spans="2:12" s="464" customFormat="1" ht="13.5" customHeight="1">
      <c r="B99" s="471" t="s">
        <v>695</v>
      </c>
      <c r="C99" s="497" t="s">
        <v>694</v>
      </c>
      <c r="D99" s="497" t="s">
        <v>694</v>
      </c>
      <c r="E99" s="486">
        <f>SUM(F99:G99)</f>
        <v>32437</v>
      </c>
      <c r="F99" s="487">
        <v>15826</v>
      </c>
      <c r="G99" s="488">
        <v>16611</v>
      </c>
      <c r="H99" s="486">
        <v>10824</v>
      </c>
      <c r="I99" s="484"/>
      <c r="J99" s="485"/>
    </row>
    <row r="100" spans="2:12" s="464" customFormat="1" ht="13.5" customHeight="1">
      <c r="B100" s="471" t="s">
        <v>674</v>
      </c>
      <c r="C100" s="497" t="s">
        <v>694</v>
      </c>
      <c r="D100" s="497" t="s">
        <v>694</v>
      </c>
      <c r="E100" s="486">
        <f>SUM(F100:G100)</f>
        <v>25190</v>
      </c>
      <c r="F100" s="487">
        <v>12258</v>
      </c>
      <c r="G100" s="488">
        <v>12932</v>
      </c>
      <c r="H100" s="486">
        <v>8486</v>
      </c>
      <c r="I100" s="484"/>
      <c r="J100" s="485"/>
    </row>
    <row r="101" spans="2:12" s="464" customFormat="1" ht="13.5" customHeight="1">
      <c r="B101" s="477" t="s">
        <v>675</v>
      </c>
      <c r="C101" s="498" t="s">
        <v>694</v>
      </c>
      <c r="D101" s="498" t="s">
        <v>694</v>
      </c>
      <c r="E101" s="489">
        <f>SUM(F101:G101)</f>
        <v>13319</v>
      </c>
      <c r="F101" s="490">
        <v>6391</v>
      </c>
      <c r="G101" s="491">
        <v>6928</v>
      </c>
      <c r="H101" s="489">
        <v>3944</v>
      </c>
      <c r="I101" s="484"/>
      <c r="J101" s="485"/>
    </row>
    <row r="102" spans="2:12" s="464" customFormat="1" ht="13.5" customHeight="1">
      <c r="B102" s="465" t="s">
        <v>714</v>
      </c>
      <c r="C102" s="496">
        <v>38881</v>
      </c>
      <c r="D102" s="496">
        <v>98038</v>
      </c>
      <c r="E102" s="494">
        <v>92478</v>
      </c>
      <c r="F102" s="494">
        <v>44877</v>
      </c>
      <c r="G102" s="500">
        <v>47601</v>
      </c>
      <c r="H102" s="493">
        <v>31104</v>
      </c>
      <c r="I102" s="484"/>
      <c r="J102" s="485"/>
    </row>
    <row r="103" spans="2:12" s="464" customFormat="1" ht="13.5" customHeight="1">
      <c r="B103" s="471" t="s">
        <v>712</v>
      </c>
      <c r="C103" s="497" t="s">
        <v>694</v>
      </c>
      <c r="D103" s="497" t="s">
        <v>694</v>
      </c>
      <c r="E103" s="486">
        <v>21652</v>
      </c>
      <c r="F103" s="487">
        <v>10440</v>
      </c>
      <c r="G103" s="488">
        <v>11212</v>
      </c>
      <c r="H103" s="486">
        <v>7603</v>
      </c>
      <c r="I103" s="484"/>
      <c r="J103" s="485"/>
      <c r="K103" s="483"/>
      <c r="L103" s="483"/>
    </row>
    <row r="104" spans="2:12" s="464" customFormat="1" ht="13.5" customHeight="1">
      <c r="B104" s="471" t="s">
        <v>695</v>
      </c>
      <c r="C104" s="497" t="s">
        <v>694</v>
      </c>
      <c r="D104" s="497" t="s">
        <v>694</v>
      </c>
      <c r="E104" s="486">
        <v>32286</v>
      </c>
      <c r="F104" s="487">
        <v>15762</v>
      </c>
      <c r="G104" s="488">
        <v>16524</v>
      </c>
      <c r="H104" s="486">
        <v>10875</v>
      </c>
      <c r="I104" s="484"/>
      <c r="J104" s="485"/>
      <c r="K104" s="483"/>
      <c r="L104" s="483"/>
    </row>
    <row r="105" spans="2:12" s="464" customFormat="1" ht="13.5" customHeight="1">
      <c r="B105" s="471" t="s">
        <v>674</v>
      </c>
      <c r="C105" s="497" t="s">
        <v>694</v>
      </c>
      <c r="D105" s="497" t="s">
        <v>694</v>
      </c>
      <c r="E105" s="486">
        <v>25287</v>
      </c>
      <c r="F105" s="487">
        <v>12325</v>
      </c>
      <c r="G105" s="488">
        <v>12962</v>
      </c>
      <c r="H105" s="486">
        <v>8648</v>
      </c>
      <c r="I105" s="484"/>
      <c r="J105" s="485"/>
      <c r="K105" s="483"/>
      <c r="L105" s="483"/>
    </row>
    <row r="106" spans="2:12" s="464" customFormat="1" ht="13.5" customHeight="1">
      <c r="B106" s="477" t="s">
        <v>675</v>
      </c>
      <c r="C106" s="498" t="s">
        <v>694</v>
      </c>
      <c r="D106" s="498" t="s">
        <v>694</v>
      </c>
      <c r="E106" s="489">
        <v>13253</v>
      </c>
      <c r="F106" s="490">
        <v>6350</v>
      </c>
      <c r="G106" s="491">
        <v>6903</v>
      </c>
      <c r="H106" s="489">
        <v>3978</v>
      </c>
      <c r="I106" s="484"/>
      <c r="J106" s="485"/>
      <c r="K106" s="483"/>
      <c r="L106" s="483"/>
    </row>
    <row r="107" spans="2:12" s="464" customFormat="1" ht="13.5" customHeight="1">
      <c r="B107" s="465" t="s">
        <v>715</v>
      </c>
      <c r="C107" s="496">
        <v>38862</v>
      </c>
      <c r="D107" s="496">
        <v>97655</v>
      </c>
      <c r="E107" s="494">
        <v>92134</v>
      </c>
      <c r="F107" s="494">
        <v>44650</v>
      </c>
      <c r="G107" s="500">
        <v>47484</v>
      </c>
      <c r="H107" s="493">
        <v>31441</v>
      </c>
      <c r="I107" s="484"/>
      <c r="J107" s="485"/>
      <c r="K107" s="483"/>
      <c r="L107" s="483"/>
    </row>
    <row r="108" spans="2:12" s="464" customFormat="1" ht="13.5" customHeight="1">
      <c r="B108" s="471" t="s">
        <v>712</v>
      </c>
      <c r="C108" s="497" t="s">
        <v>694</v>
      </c>
      <c r="D108" s="497" t="s">
        <v>694</v>
      </c>
      <c r="E108" s="486">
        <v>21500</v>
      </c>
      <c r="F108" s="487">
        <v>10358</v>
      </c>
      <c r="G108" s="488">
        <v>11142</v>
      </c>
      <c r="H108" s="486">
        <v>7668</v>
      </c>
      <c r="I108" s="484"/>
      <c r="J108" s="485"/>
      <c r="K108" s="483"/>
      <c r="L108" s="503"/>
    </row>
    <row r="109" spans="2:12" s="464" customFormat="1" ht="13.5" customHeight="1">
      <c r="B109" s="471" t="s">
        <v>695</v>
      </c>
      <c r="C109" s="497" t="s">
        <v>694</v>
      </c>
      <c r="D109" s="497" t="s">
        <v>694</v>
      </c>
      <c r="E109" s="486">
        <v>32067</v>
      </c>
      <c r="F109" s="487">
        <v>15635</v>
      </c>
      <c r="G109" s="488">
        <v>16432</v>
      </c>
      <c r="H109" s="486">
        <v>10946</v>
      </c>
      <c r="I109" s="484"/>
      <c r="J109" s="485"/>
      <c r="K109" s="483"/>
      <c r="L109" s="503"/>
    </row>
    <row r="110" spans="2:12" s="464" customFormat="1" ht="13.5" customHeight="1">
      <c r="B110" s="471" t="s">
        <v>674</v>
      </c>
      <c r="C110" s="497" t="s">
        <v>694</v>
      </c>
      <c r="D110" s="497" t="s">
        <v>694</v>
      </c>
      <c r="E110" s="486">
        <v>25416</v>
      </c>
      <c r="F110" s="487">
        <v>12394</v>
      </c>
      <c r="G110" s="488">
        <v>13022</v>
      </c>
      <c r="H110" s="486">
        <v>8817</v>
      </c>
      <c r="I110" s="484"/>
      <c r="J110" s="485"/>
      <c r="K110" s="483"/>
      <c r="L110" s="503"/>
    </row>
    <row r="111" spans="2:12" s="464" customFormat="1" ht="13.5" customHeight="1">
      <c r="B111" s="477" t="s">
        <v>675</v>
      </c>
      <c r="C111" s="498" t="s">
        <v>694</v>
      </c>
      <c r="D111" s="498" t="s">
        <v>694</v>
      </c>
      <c r="E111" s="489">
        <v>13151</v>
      </c>
      <c r="F111" s="490">
        <v>6263</v>
      </c>
      <c r="G111" s="491">
        <v>6888</v>
      </c>
      <c r="H111" s="489">
        <v>4010</v>
      </c>
      <c r="I111" s="484"/>
      <c r="J111" s="485"/>
      <c r="K111" s="483"/>
      <c r="L111" s="503"/>
    </row>
    <row r="112" spans="2:12" s="464" customFormat="1" ht="13.5" customHeight="1">
      <c r="B112" s="465" t="s">
        <v>716</v>
      </c>
      <c r="C112" s="496">
        <v>38747</v>
      </c>
      <c r="D112" s="496">
        <v>97305</v>
      </c>
      <c r="E112" s="494">
        <v>91638</v>
      </c>
      <c r="F112" s="494">
        <v>44438</v>
      </c>
      <c r="G112" s="500">
        <v>47200</v>
      </c>
      <c r="H112" s="493">
        <v>31777</v>
      </c>
      <c r="I112" s="484"/>
      <c r="J112" s="485"/>
      <c r="K112" s="483"/>
      <c r="L112" s="483"/>
    </row>
    <row r="113" spans="2:12" s="464" customFormat="1" ht="13.5" customHeight="1">
      <c r="B113" s="471" t="s">
        <v>712</v>
      </c>
      <c r="C113" s="497" t="s">
        <v>694</v>
      </c>
      <c r="D113" s="497" t="s">
        <v>694</v>
      </c>
      <c r="E113" s="486">
        <v>21244</v>
      </c>
      <c r="F113" s="487">
        <v>10262</v>
      </c>
      <c r="G113" s="488">
        <v>10982</v>
      </c>
      <c r="H113" s="486">
        <v>7679</v>
      </c>
      <c r="I113" s="484"/>
      <c r="J113" s="485"/>
      <c r="K113" s="483"/>
      <c r="L113" s="503"/>
    </row>
    <row r="114" spans="2:12" s="464" customFormat="1" ht="13.5" customHeight="1">
      <c r="B114" s="471" t="s">
        <v>695</v>
      </c>
      <c r="C114" s="497" t="s">
        <v>694</v>
      </c>
      <c r="D114" s="497" t="s">
        <v>694</v>
      </c>
      <c r="E114" s="486">
        <v>31822</v>
      </c>
      <c r="F114" s="487">
        <v>15557</v>
      </c>
      <c r="G114" s="488">
        <v>16265</v>
      </c>
      <c r="H114" s="486">
        <v>11046</v>
      </c>
      <c r="I114" s="484"/>
      <c r="J114" s="485"/>
      <c r="K114" s="483"/>
      <c r="L114" s="503"/>
    </row>
    <row r="115" spans="2:12" s="464" customFormat="1" ht="13.5" customHeight="1">
      <c r="B115" s="471" t="s">
        <v>674</v>
      </c>
      <c r="C115" s="497" t="s">
        <v>694</v>
      </c>
      <c r="D115" s="497" t="s">
        <v>694</v>
      </c>
      <c r="E115" s="486">
        <v>25536</v>
      </c>
      <c r="F115" s="487">
        <v>12404</v>
      </c>
      <c r="G115" s="488">
        <v>13132</v>
      </c>
      <c r="H115" s="486">
        <v>9003</v>
      </c>
      <c r="I115" s="484"/>
      <c r="J115" s="485"/>
      <c r="K115" s="483"/>
      <c r="L115" s="503"/>
    </row>
    <row r="116" spans="2:12" s="464" customFormat="1" ht="13.5" customHeight="1">
      <c r="B116" s="477" t="s">
        <v>675</v>
      </c>
      <c r="C116" s="498" t="s">
        <v>694</v>
      </c>
      <c r="D116" s="498" t="s">
        <v>694</v>
      </c>
      <c r="E116" s="489">
        <v>13036</v>
      </c>
      <c r="F116" s="490">
        <v>6215</v>
      </c>
      <c r="G116" s="491">
        <v>6821</v>
      </c>
      <c r="H116" s="489">
        <v>4049</v>
      </c>
      <c r="I116" s="484"/>
      <c r="J116" s="485"/>
      <c r="K116" s="483"/>
      <c r="L116" s="503"/>
    </row>
    <row r="117" spans="2:12" s="464" customFormat="1" ht="13.5" customHeight="1">
      <c r="B117" s="465" t="s">
        <v>88</v>
      </c>
      <c r="C117" s="496">
        <v>38715</v>
      </c>
      <c r="D117" s="496">
        <v>96747</v>
      </c>
      <c r="E117" s="494">
        <f>SUM(E118:E121)</f>
        <v>91069</v>
      </c>
      <c r="F117" s="504">
        <f>SUM(F118:F121)</f>
        <v>44255</v>
      </c>
      <c r="G117" s="495">
        <f>SUM(G118:G121)</f>
        <v>46814</v>
      </c>
      <c r="H117" s="493">
        <f>SUM(H118:H121)</f>
        <v>32147</v>
      </c>
      <c r="I117" s="484"/>
      <c r="J117" s="485"/>
      <c r="K117" s="483"/>
      <c r="L117" s="483"/>
    </row>
    <row r="118" spans="2:12" s="464" customFormat="1" ht="13.5" customHeight="1">
      <c r="B118" s="471" t="s">
        <v>712</v>
      </c>
      <c r="C118" s="497" t="s">
        <v>694</v>
      </c>
      <c r="D118" s="497" t="s">
        <v>694</v>
      </c>
      <c r="E118" s="486">
        <f>SUM(F118:G118)</f>
        <v>20939</v>
      </c>
      <c r="F118" s="487">
        <v>10134</v>
      </c>
      <c r="G118" s="488">
        <v>10805</v>
      </c>
      <c r="H118" s="486">
        <v>7688</v>
      </c>
      <c r="I118" s="484"/>
      <c r="J118" s="485"/>
      <c r="K118" s="483"/>
      <c r="L118" s="503"/>
    </row>
    <row r="119" spans="2:12" s="464" customFormat="1" ht="13.5" customHeight="1">
      <c r="B119" s="471" t="s">
        <v>695</v>
      </c>
      <c r="C119" s="497" t="s">
        <v>694</v>
      </c>
      <c r="D119" s="497" t="s">
        <v>694</v>
      </c>
      <c r="E119" s="486">
        <f>SUM(F119:G119)</f>
        <v>31563</v>
      </c>
      <c r="F119" s="487">
        <v>15457</v>
      </c>
      <c r="G119" s="488">
        <v>16106</v>
      </c>
      <c r="H119" s="486">
        <v>11156</v>
      </c>
      <c r="I119" s="484"/>
      <c r="J119" s="485"/>
      <c r="K119" s="483"/>
      <c r="L119" s="503"/>
    </row>
    <row r="120" spans="2:12" s="464" customFormat="1" ht="13.5" customHeight="1">
      <c r="B120" s="471" t="s">
        <v>674</v>
      </c>
      <c r="C120" s="497" t="s">
        <v>694</v>
      </c>
      <c r="D120" s="497" t="s">
        <v>694</v>
      </c>
      <c r="E120" s="486">
        <f>SUM(F120:G120)</f>
        <v>25610</v>
      </c>
      <c r="F120" s="487">
        <v>12476</v>
      </c>
      <c r="G120" s="488">
        <v>13134</v>
      </c>
      <c r="H120" s="486">
        <v>9189</v>
      </c>
      <c r="I120" s="484"/>
      <c r="J120" s="485"/>
      <c r="K120" s="483"/>
      <c r="L120" s="503"/>
    </row>
    <row r="121" spans="2:12" s="464" customFormat="1" ht="13.5" customHeight="1">
      <c r="B121" s="477" t="s">
        <v>675</v>
      </c>
      <c r="C121" s="498" t="s">
        <v>694</v>
      </c>
      <c r="D121" s="498" t="s">
        <v>694</v>
      </c>
      <c r="E121" s="489">
        <f>SUM(F121:G121)</f>
        <v>12957</v>
      </c>
      <c r="F121" s="490">
        <v>6188</v>
      </c>
      <c r="G121" s="491">
        <v>6769</v>
      </c>
      <c r="H121" s="489">
        <v>4114</v>
      </c>
      <c r="I121" s="484"/>
      <c r="J121" s="485"/>
      <c r="K121" s="483"/>
      <c r="L121" s="503"/>
    </row>
    <row r="122" spans="2:12" s="464" customFormat="1" ht="13.5" customHeight="1">
      <c r="B122" s="465" t="s">
        <v>717</v>
      </c>
      <c r="C122" s="466">
        <v>38607</v>
      </c>
      <c r="D122" s="466">
        <v>96238</v>
      </c>
      <c r="E122" s="494">
        <f>SUM(E123:E126)</f>
        <v>90491</v>
      </c>
      <c r="F122" s="504">
        <f>SUM(F123:F126)</f>
        <v>43963</v>
      </c>
      <c r="G122" s="495">
        <f>SUM(G123:G126)</f>
        <v>46528</v>
      </c>
      <c r="H122" s="493">
        <f>SUM(H123:H126)</f>
        <v>32475</v>
      </c>
      <c r="I122" s="484"/>
      <c r="J122" s="485"/>
      <c r="K122" s="483"/>
      <c r="L122" s="503"/>
    </row>
    <row r="123" spans="2:12" s="464" customFormat="1" ht="13.5" customHeight="1">
      <c r="B123" s="471" t="s">
        <v>712</v>
      </c>
      <c r="C123" s="472" t="s">
        <v>694</v>
      </c>
      <c r="D123" s="472" t="s">
        <v>694</v>
      </c>
      <c r="E123" s="486">
        <f>SUM(F123:G123)</f>
        <v>20729</v>
      </c>
      <c r="F123" s="487">
        <v>10039</v>
      </c>
      <c r="G123" s="488">
        <v>10690</v>
      </c>
      <c r="H123" s="486">
        <v>7779</v>
      </c>
      <c r="I123" s="484"/>
      <c r="J123" s="485"/>
      <c r="K123" s="483"/>
      <c r="L123" s="503"/>
    </row>
    <row r="124" spans="2:12" s="464" customFormat="1" ht="13.5" customHeight="1">
      <c r="B124" s="471" t="s">
        <v>695</v>
      </c>
      <c r="C124" s="472" t="s">
        <v>694</v>
      </c>
      <c r="D124" s="472" t="s">
        <v>694</v>
      </c>
      <c r="E124" s="486">
        <f>SUM(F124:G124)</f>
        <v>31240</v>
      </c>
      <c r="F124" s="487">
        <v>15288</v>
      </c>
      <c r="G124" s="488">
        <v>15952</v>
      </c>
      <c r="H124" s="486">
        <v>11212</v>
      </c>
      <c r="I124" s="484"/>
      <c r="J124" s="485"/>
      <c r="K124" s="483"/>
      <c r="L124" s="503"/>
    </row>
    <row r="125" spans="2:12" s="464" customFormat="1" ht="13.5" customHeight="1">
      <c r="B125" s="471" t="s">
        <v>674</v>
      </c>
      <c r="C125" s="472" t="s">
        <v>694</v>
      </c>
      <c r="D125" s="472" t="s">
        <v>694</v>
      </c>
      <c r="E125" s="486">
        <f>SUM(F125:G125)</f>
        <v>25650</v>
      </c>
      <c r="F125" s="487">
        <v>12479</v>
      </c>
      <c r="G125" s="488">
        <v>13171</v>
      </c>
      <c r="H125" s="486">
        <v>9327</v>
      </c>
      <c r="I125" s="484"/>
      <c r="J125" s="485"/>
      <c r="K125" s="483"/>
      <c r="L125" s="503"/>
    </row>
    <row r="126" spans="2:12" s="464" customFormat="1" ht="13.5" customHeight="1">
      <c r="B126" s="477" t="s">
        <v>675</v>
      </c>
      <c r="C126" s="478" t="s">
        <v>694</v>
      </c>
      <c r="D126" s="478" t="s">
        <v>694</v>
      </c>
      <c r="E126" s="489">
        <f>SUM(F126:G126)</f>
        <v>12872</v>
      </c>
      <c r="F126" s="490">
        <v>6157</v>
      </c>
      <c r="G126" s="491">
        <v>6715</v>
      </c>
      <c r="H126" s="489">
        <v>4157</v>
      </c>
      <c r="I126" s="484"/>
      <c r="J126" s="485"/>
      <c r="K126" s="483"/>
      <c r="L126" s="503"/>
    </row>
    <row r="127" spans="2:12" s="464" customFormat="1" ht="13.5" customHeight="1">
      <c r="B127" s="505" t="s">
        <v>596</v>
      </c>
      <c r="C127" s="459"/>
      <c r="D127" s="459"/>
      <c r="E127" s="506"/>
      <c r="F127" s="459"/>
      <c r="G127" s="459"/>
      <c r="H127" s="507"/>
      <c r="I127" s="484">
        <v>87</v>
      </c>
      <c r="J127" s="485"/>
      <c r="K127" s="483"/>
      <c r="L127" s="483"/>
    </row>
    <row r="128" spans="2:12" s="464" customFormat="1" ht="15" customHeight="1">
      <c r="B128" s="508"/>
      <c r="C128" s="459"/>
      <c r="D128" s="459"/>
      <c r="E128" s="459"/>
      <c r="F128" s="459"/>
      <c r="G128" s="459"/>
      <c r="H128" s="459"/>
      <c r="I128" s="484">
        <v>314</v>
      </c>
      <c r="J128" s="485"/>
      <c r="K128" s="483"/>
      <c r="L128" s="483"/>
    </row>
    <row r="129" spans="2:12" s="464" customFormat="1" ht="15" customHeight="1">
      <c r="B129" s="459"/>
      <c r="C129" s="459"/>
      <c r="D129" s="459"/>
      <c r="E129" s="459"/>
      <c r="F129" s="459"/>
      <c r="G129" s="459"/>
      <c r="H129" s="459"/>
      <c r="I129" s="484">
        <v>333</v>
      </c>
      <c r="J129" s="485"/>
      <c r="K129" s="483"/>
      <c r="L129" s="483"/>
    </row>
    <row r="130" spans="2:12" s="464" customFormat="1" ht="15" customHeight="1">
      <c r="B130" s="459"/>
      <c r="C130" s="459"/>
      <c r="D130" s="459"/>
      <c r="E130" s="459"/>
      <c r="F130" s="459"/>
      <c r="G130" s="459"/>
      <c r="H130" s="459"/>
      <c r="I130" s="492">
        <v>128</v>
      </c>
      <c r="J130" s="485"/>
      <c r="K130" s="483"/>
      <c r="L130" s="483"/>
    </row>
    <row r="131" spans="2:12" ht="15" customHeight="1"/>
  </sheetData>
  <mergeCells count="8">
    <mergeCell ref="B4:B6"/>
    <mergeCell ref="C4:D4"/>
    <mergeCell ref="E4:H4"/>
    <mergeCell ref="I4:I6"/>
    <mergeCell ref="C5:C6"/>
    <mergeCell ref="D5:D6"/>
    <mergeCell ref="E5:G5"/>
    <mergeCell ref="H5:H6"/>
  </mergeCells>
  <phoneticPr fontId="4"/>
  <pageMargins left="0.59055118110236227" right="0.59055118110236227" top="0.78740157480314965" bottom="0.78740157480314965" header="0.39370078740157483" footer="0.39370078740157483"/>
  <pageSetup paperSize="9" scale="94" fitToHeight="0" orientation="portrait" r:id="rId1"/>
  <headerFooter alignWithMargins="0">
    <oddHeader>&amp;R&amp;"ＭＳ Ｐゴシック,標準"&amp;11 2．人      口</oddHeader>
    <oddFooter>&amp;C&amp;"ＭＳ Ｐゴシック,標準"&amp;11-20-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showGridLines="0" view="pageBreakPreview" zoomScaleNormal="100" zoomScaleSheetLayoutView="100" workbookViewId="0"/>
  </sheetViews>
  <sheetFormatPr defaultRowHeight="13.5"/>
  <cols>
    <col min="1" max="1" width="2.1640625" style="459" customWidth="1"/>
    <col min="2" max="2" width="5.1640625" style="459" customWidth="1"/>
    <col min="3" max="3" width="11.6640625" style="459" customWidth="1"/>
    <col min="4" max="4" width="16.6640625" style="459" customWidth="1"/>
    <col min="5" max="6" width="15.83203125" style="459" customWidth="1"/>
    <col min="7" max="9" width="16.6640625" style="459" customWidth="1"/>
    <col min="10" max="16384" width="9.33203125" style="459"/>
  </cols>
  <sheetData>
    <row r="1" spans="1:9" ht="30" customHeight="1">
      <c r="A1" s="509" t="s">
        <v>718</v>
      </c>
      <c r="B1" s="509"/>
      <c r="D1" s="510"/>
      <c r="E1" s="510"/>
      <c r="F1" s="510"/>
      <c r="G1" s="510"/>
      <c r="H1" s="510"/>
      <c r="I1" s="510"/>
    </row>
    <row r="2" spans="1:9" ht="7.5" customHeight="1">
      <c r="A2" s="509"/>
      <c r="B2" s="509"/>
      <c r="D2" s="510"/>
      <c r="E2" s="510"/>
      <c r="F2" s="510"/>
      <c r="G2" s="510"/>
      <c r="H2" s="510"/>
      <c r="I2" s="510"/>
    </row>
    <row r="3" spans="1:9" ht="22.5" customHeight="1">
      <c r="B3" s="827" t="s">
        <v>868</v>
      </c>
      <c r="D3" s="511"/>
      <c r="E3" s="511"/>
      <c r="F3" s="511"/>
      <c r="G3" s="511"/>
      <c r="H3" s="510"/>
      <c r="I3" s="512"/>
    </row>
    <row r="4" spans="1:9" ht="15" customHeight="1">
      <c r="B4" s="513" t="s">
        <v>719</v>
      </c>
      <c r="C4" s="514"/>
      <c r="D4" s="926" t="s">
        <v>720</v>
      </c>
      <c r="E4" s="927"/>
      <c r="F4" s="928"/>
      <c r="G4" s="914" t="s">
        <v>721</v>
      </c>
      <c r="H4" s="515" t="s">
        <v>722</v>
      </c>
      <c r="I4" s="515" t="s">
        <v>723</v>
      </c>
    </row>
    <row r="5" spans="1:9" ht="15" customHeight="1">
      <c r="B5" s="516"/>
      <c r="C5" s="517" t="s">
        <v>724</v>
      </c>
      <c r="D5" s="518" t="s">
        <v>725</v>
      </c>
      <c r="E5" s="519" t="s">
        <v>726</v>
      </c>
      <c r="F5" s="520" t="s">
        <v>727</v>
      </c>
      <c r="G5" s="914"/>
      <c r="H5" s="521" t="s">
        <v>728</v>
      </c>
      <c r="I5" s="522" t="s">
        <v>729</v>
      </c>
    </row>
    <row r="6" spans="1:9" s="523" customFormat="1" ht="15" hidden="1" customHeight="1">
      <c r="B6" s="924" t="s">
        <v>730</v>
      </c>
      <c r="C6" s="925"/>
      <c r="D6" s="524">
        <v>404428</v>
      </c>
      <c r="E6" s="525">
        <v>195595</v>
      </c>
      <c r="F6" s="526">
        <v>208833</v>
      </c>
      <c r="G6" s="524">
        <v>134323</v>
      </c>
      <c r="H6" s="527">
        <f>SUM(H7:H18)</f>
        <v>957.41000000000008</v>
      </c>
      <c r="I6" s="528">
        <v>442.04</v>
      </c>
    </row>
    <row r="7" spans="1:9" ht="15" hidden="1" customHeight="1">
      <c r="B7" s="529"/>
      <c r="C7" s="530" t="s">
        <v>731</v>
      </c>
      <c r="D7" s="531">
        <v>252104</v>
      </c>
      <c r="E7" s="532">
        <v>122668</v>
      </c>
      <c r="F7" s="533">
        <v>129436</v>
      </c>
      <c r="G7" s="531">
        <v>87922</v>
      </c>
      <c r="H7" s="534">
        <v>340.6</v>
      </c>
      <c r="I7" s="534">
        <v>740.18</v>
      </c>
    </row>
    <row r="8" spans="1:9" ht="15" hidden="1" customHeight="1">
      <c r="B8" s="529"/>
      <c r="C8" s="530" t="s">
        <v>732</v>
      </c>
      <c r="D8" s="531">
        <v>31554</v>
      </c>
      <c r="E8" s="532">
        <v>14758</v>
      </c>
      <c r="F8" s="533">
        <v>16796</v>
      </c>
      <c r="G8" s="531">
        <v>9666</v>
      </c>
      <c r="H8" s="534">
        <v>116.99</v>
      </c>
      <c r="I8" s="534">
        <v>269.72000000000003</v>
      </c>
    </row>
    <row r="9" spans="1:9" ht="15" hidden="1" customHeight="1">
      <c r="B9" s="529"/>
      <c r="C9" s="530" t="s">
        <v>733</v>
      </c>
      <c r="D9" s="531">
        <v>5008</v>
      </c>
      <c r="E9" s="532">
        <v>2385</v>
      </c>
      <c r="F9" s="533">
        <v>2623</v>
      </c>
      <c r="G9" s="531">
        <v>1393</v>
      </c>
      <c r="H9" s="534">
        <v>137.72999999999999</v>
      </c>
      <c r="I9" s="534">
        <v>36.36</v>
      </c>
    </row>
    <row r="10" spans="1:9" ht="15" hidden="1" customHeight="1">
      <c r="B10" s="529"/>
      <c r="C10" s="530" t="s">
        <v>734</v>
      </c>
      <c r="D10" s="531">
        <v>11089</v>
      </c>
      <c r="E10" s="532">
        <v>5285</v>
      </c>
      <c r="F10" s="533">
        <v>5804</v>
      </c>
      <c r="G10" s="531">
        <v>4063</v>
      </c>
      <c r="H10" s="534">
        <v>18.59</v>
      </c>
      <c r="I10" s="534">
        <v>596.5</v>
      </c>
    </row>
    <row r="11" spans="1:9" ht="15" hidden="1" customHeight="1">
      <c r="B11" s="529"/>
      <c r="C11" s="530" t="s">
        <v>735</v>
      </c>
      <c r="D11" s="531">
        <v>6502</v>
      </c>
      <c r="E11" s="532">
        <v>3259</v>
      </c>
      <c r="F11" s="533">
        <v>3243</v>
      </c>
      <c r="G11" s="531">
        <v>1897</v>
      </c>
      <c r="H11" s="534">
        <v>50.4</v>
      </c>
      <c r="I11" s="534">
        <v>129.01</v>
      </c>
    </row>
    <row r="12" spans="1:9" ht="15" hidden="1" customHeight="1">
      <c r="B12" s="529"/>
      <c r="C12" s="530" t="s">
        <v>736</v>
      </c>
      <c r="D12" s="531">
        <v>3483</v>
      </c>
      <c r="E12" s="532">
        <v>1648</v>
      </c>
      <c r="F12" s="533">
        <v>1835</v>
      </c>
      <c r="G12" s="535">
        <v>905</v>
      </c>
      <c r="H12" s="534">
        <v>25.35</v>
      </c>
      <c r="I12" s="534">
        <v>137.4</v>
      </c>
    </row>
    <row r="13" spans="1:9" ht="15" hidden="1" customHeight="1">
      <c r="B13" s="529"/>
      <c r="C13" s="530" t="s">
        <v>738</v>
      </c>
      <c r="D13" s="531">
        <v>23147</v>
      </c>
      <c r="E13" s="532">
        <v>11141</v>
      </c>
      <c r="F13" s="533">
        <v>12006</v>
      </c>
      <c r="G13" s="531">
        <v>7294</v>
      </c>
      <c r="H13" s="534">
        <v>46.42</v>
      </c>
      <c r="I13" s="534">
        <v>498.64</v>
      </c>
    </row>
    <row r="14" spans="1:9" ht="15" hidden="1" customHeight="1">
      <c r="B14" s="529"/>
      <c r="C14" s="530" t="s">
        <v>740</v>
      </c>
      <c r="D14" s="531">
        <v>32670</v>
      </c>
      <c r="E14" s="532">
        <v>15766</v>
      </c>
      <c r="F14" s="533">
        <v>16904</v>
      </c>
      <c r="G14" s="531">
        <v>9803</v>
      </c>
      <c r="H14" s="534">
        <v>107.36</v>
      </c>
      <c r="I14" s="534">
        <v>304.3</v>
      </c>
    </row>
    <row r="15" spans="1:9" ht="15" hidden="1" customHeight="1">
      <c r="B15" s="529"/>
      <c r="C15" s="530" t="s">
        <v>742</v>
      </c>
      <c r="D15" s="531">
        <v>23979</v>
      </c>
      <c r="E15" s="532">
        <v>11651</v>
      </c>
      <c r="F15" s="533">
        <v>12328</v>
      </c>
      <c r="G15" s="531">
        <v>7318</v>
      </c>
      <c r="H15" s="534">
        <v>24.43</v>
      </c>
      <c r="I15" s="534">
        <v>981.54</v>
      </c>
    </row>
    <row r="16" spans="1:9" ht="15" hidden="1" customHeight="1">
      <c r="B16" s="529"/>
      <c r="C16" s="530" t="s">
        <v>744</v>
      </c>
      <c r="D16" s="531">
        <v>13099</v>
      </c>
      <c r="E16" s="532">
        <v>6189</v>
      </c>
      <c r="F16" s="533">
        <v>6910</v>
      </c>
      <c r="G16" s="531">
        <v>3468</v>
      </c>
      <c r="H16" s="534">
        <v>31.7</v>
      </c>
      <c r="I16" s="534">
        <v>413.22</v>
      </c>
    </row>
    <row r="17" spans="2:9" ht="15" hidden="1" customHeight="1">
      <c r="B17" s="529"/>
      <c r="C17" s="530" t="s">
        <v>745</v>
      </c>
      <c r="D17" s="531">
        <v>1793</v>
      </c>
      <c r="E17" s="536">
        <v>845</v>
      </c>
      <c r="F17" s="533">
        <v>948</v>
      </c>
      <c r="G17" s="535">
        <v>594</v>
      </c>
      <c r="H17" s="534">
        <v>15.35</v>
      </c>
      <c r="I17" s="534">
        <v>116.81</v>
      </c>
    </row>
    <row r="18" spans="2:9" ht="15" hidden="1" customHeight="1">
      <c r="B18" s="537"/>
      <c r="C18" s="538" t="s">
        <v>746</v>
      </c>
      <c r="D18" s="539">
        <v>10347</v>
      </c>
      <c r="E18" s="540">
        <v>5042</v>
      </c>
      <c r="F18" s="541">
        <v>5305</v>
      </c>
      <c r="G18" s="539">
        <v>2786</v>
      </c>
      <c r="H18" s="542">
        <v>42.49</v>
      </c>
      <c r="I18" s="542">
        <v>243.52</v>
      </c>
    </row>
    <row r="19" spans="2:9" s="523" customFormat="1" ht="15" hidden="1" customHeight="1">
      <c r="B19" s="924" t="s">
        <v>747</v>
      </c>
      <c r="C19" s="925"/>
      <c r="D19" s="524">
        <f>SUM(D20:D31)</f>
        <v>413305</v>
      </c>
      <c r="E19" s="525">
        <f>SUM(E20:E31)</f>
        <v>199742</v>
      </c>
      <c r="F19" s="526">
        <f>SUM(F20:F31)</f>
        <v>213563</v>
      </c>
      <c r="G19" s="524">
        <f>SUM(G20:G31)</f>
        <v>138157</v>
      </c>
      <c r="H19" s="543">
        <f>SUM(H20:H31)</f>
        <v>957.41000000000008</v>
      </c>
      <c r="I19" s="528">
        <f t="shared" ref="I19:I46" si="0">ROUND(D19/H19,2)</f>
        <v>431.69</v>
      </c>
    </row>
    <row r="20" spans="2:9" ht="15" hidden="1" customHeight="1">
      <c r="B20" s="529"/>
      <c r="C20" s="530" t="s">
        <v>731</v>
      </c>
      <c r="D20" s="531">
        <f>SUM(E20:F20)</f>
        <v>252224</v>
      </c>
      <c r="E20" s="532">
        <v>122737</v>
      </c>
      <c r="F20" s="533">
        <v>129487</v>
      </c>
      <c r="G20" s="531">
        <v>88867</v>
      </c>
      <c r="H20" s="534">
        <v>340.6</v>
      </c>
      <c r="I20" s="534">
        <f t="shared" si="0"/>
        <v>740.53</v>
      </c>
    </row>
    <row r="21" spans="2:9" ht="15" hidden="1" customHeight="1">
      <c r="B21" s="529"/>
      <c r="C21" s="530" t="s">
        <v>732</v>
      </c>
      <c r="D21" s="531">
        <f t="shared" ref="D21:D31" si="1">SUM(E21:F21)</f>
        <v>31080</v>
      </c>
      <c r="E21" s="532">
        <v>14493</v>
      </c>
      <c r="F21" s="533">
        <v>16587</v>
      </c>
      <c r="G21" s="531">
        <v>9647</v>
      </c>
      <c r="H21" s="534">
        <v>116.99</v>
      </c>
      <c r="I21" s="534">
        <f t="shared" si="0"/>
        <v>265.66000000000003</v>
      </c>
    </row>
    <row r="22" spans="2:9" ht="15" hidden="1" customHeight="1">
      <c r="B22" s="529"/>
      <c r="C22" s="530" t="s">
        <v>733</v>
      </c>
      <c r="D22" s="531">
        <f t="shared" si="1"/>
        <v>4941</v>
      </c>
      <c r="E22" s="532">
        <v>2327</v>
      </c>
      <c r="F22" s="533">
        <v>2614</v>
      </c>
      <c r="G22" s="531">
        <v>1378</v>
      </c>
      <c r="H22" s="534">
        <v>137.72999999999999</v>
      </c>
      <c r="I22" s="534">
        <f t="shared" si="0"/>
        <v>35.869999999999997</v>
      </c>
    </row>
    <row r="23" spans="2:9" ht="15" hidden="1" customHeight="1">
      <c r="B23" s="529"/>
      <c r="C23" s="530" t="s">
        <v>734</v>
      </c>
      <c r="D23" s="531">
        <f t="shared" si="1"/>
        <v>10966</v>
      </c>
      <c r="E23" s="532">
        <v>5298</v>
      </c>
      <c r="F23" s="533">
        <v>5668</v>
      </c>
      <c r="G23" s="531">
        <v>4060</v>
      </c>
      <c r="H23" s="534">
        <v>18.59</v>
      </c>
      <c r="I23" s="534">
        <f t="shared" si="0"/>
        <v>589.89</v>
      </c>
    </row>
    <row r="24" spans="2:9" ht="15" hidden="1" customHeight="1">
      <c r="B24" s="529"/>
      <c r="C24" s="530" t="s">
        <v>735</v>
      </c>
      <c r="D24" s="531">
        <f t="shared" si="1"/>
        <v>6386</v>
      </c>
      <c r="E24" s="532">
        <v>3183</v>
      </c>
      <c r="F24" s="533">
        <v>3203</v>
      </c>
      <c r="G24" s="531">
        <v>1899</v>
      </c>
      <c r="H24" s="534">
        <v>50.4</v>
      </c>
      <c r="I24" s="534">
        <f t="shared" si="0"/>
        <v>126.71</v>
      </c>
    </row>
    <row r="25" spans="2:9" ht="15" hidden="1" customHeight="1">
      <c r="B25" s="529"/>
      <c r="C25" s="530" t="s">
        <v>736</v>
      </c>
      <c r="D25" s="531">
        <f t="shared" si="1"/>
        <v>3414</v>
      </c>
      <c r="E25" s="532">
        <v>1597</v>
      </c>
      <c r="F25" s="533">
        <v>1817</v>
      </c>
      <c r="G25" s="535">
        <v>917</v>
      </c>
      <c r="H25" s="534">
        <v>25.35</v>
      </c>
      <c r="I25" s="534">
        <f t="shared" si="0"/>
        <v>134.66999999999999</v>
      </c>
    </row>
    <row r="26" spans="2:9" ht="15" hidden="1" customHeight="1">
      <c r="B26" s="529"/>
      <c r="C26" s="530" t="s">
        <v>738</v>
      </c>
      <c r="D26" s="531">
        <f t="shared" si="1"/>
        <v>22935</v>
      </c>
      <c r="E26" s="532">
        <v>10984</v>
      </c>
      <c r="F26" s="533">
        <v>11951</v>
      </c>
      <c r="G26" s="531">
        <v>7242</v>
      </c>
      <c r="H26" s="534">
        <v>46.42</v>
      </c>
      <c r="I26" s="534">
        <f t="shared" si="0"/>
        <v>494.08</v>
      </c>
    </row>
    <row r="27" spans="2:9" ht="15" hidden="1" customHeight="1">
      <c r="B27" s="529"/>
      <c r="C27" s="530" t="s">
        <v>740</v>
      </c>
      <c r="D27" s="531">
        <f t="shared" si="1"/>
        <v>32456</v>
      </c>
      <c r="E27" s="532">
        <v>15621</v>
      </c>
      <c r="F27" s="533">
        <v>16835</v>
      </c>
      <c r="G27" s="531">
        <v>9846</v>
      </c>
      <c r="H27" s="534">
        <v>107.36</v>
      </c>
      <c r="I27" s="534">
        <f t="shared" si="0"/>
        <v>302.31</v>
      </c>
    </row>
    <row r="28" spans="2:9" ht="15" hidden="1" customHeight="1">
      <c r="B28" s="529"/>
      <c r="C28" s="530" t="s">
        <v>742</v>
      </c>
      <c r="D28" s="531">
        <f t="shared" si="1"/>
        <v>23968</v>
      </c>
      <c r="E28" s="532">
        <v>11634</v>
      </c>
      <c r="F28" s="533">
        <v>12334</v>
      </c>
      <c r="G28" s="531">
        <v>7452</v>
      </c>
      <c r="H28" s="534">
        <v>24.43</v>
      </c>
      <c r="I28" s="534">
        <f t="shared" si="0"/>
        <v>981.09</v>
      </c>
    </row>
    <row r="29" spans="2:9" ht="15" hidden="1" customHeight="1">
      <c r="B29" s="529"/>
      <c r="C29" s="530" t="s">
        <v>744</v>
      </c>
      <c r="D29" s="531">
        <f t="shared" si="1"/>
        <v>12953</v>
      </c>
      <c r="E29" s="532">
        <v>6115</v>
      </c>
      <c r="F29" s="533">
        <v>6838</v>
      </c>
      <c r="G29" s="531">
        <v>3479</v>
      </c>
      <c r="H29" s="534">
        <v>31.7</v>
      </c>
      <c r="I29" s="534">
        <f t="shared" si="0"/>
        <v>408.61</v>
      </c>
    </row>
    <row r="30" spans="2:9" ht="15" hidden="1" customHeight="1">
      <c r="B30" s="529"/>
      <c r="C30" s="530" t="s">
        <v>745</v>
      </c>
      <c r="D30" s="531">
        <f t="shared" si="1"/>
        <v>1629</v>
      </c>
      <c r="E30" s="536">
        <v>758</v>
      </c>
      <c r="F30" s="533">
        <v>871</v>
      </c>
      <c r="G30" s="535">
        <v>556</v>
      </c>
      <c r="H30" s="534">
        <v>15.35</v>
      </c>
      <c r="I30" s="534">
        <f t="shared" si="0"/>
        <v>106.12</v>
      </c>
    </row>
    <row r="31" spans="2:9" ht="15" hidden="1" customHeight="1">
      <c r="B31" s="537"/>
      <c r="C31" s="538" t="s">
        <v>746</v>
      </c>
      <c r="D31" s="539">
        <f t="shared" si="1"/>
        <v>10353</v>
      </c>
      <c r="E31" s="540">
        <v>4995</v>
      </c>
      <c r="F31" s="541">
        <v>5358</v>
      </c>
      <c r="G31" s="539">
        <v>2814</v>
      </c>
      <c r="H31" s="542">
        <v>42.49</v>
      </c>
      <c r="I31" s="542">
        <f t="shared" si="0"/>
        <v>243.66</v>
      </c>
    </row>
    <row r="32" spans="2:9" s="523" customFormat="1" ht="12" hidden="1" customHeight="1">
      <c r="B32" s="924" t="s">
        <v>748</v>
      </c>
      <c r="C32" s="925"/>
      <c r="D32" s="524">
        <f>SUM(D33:D36)</f>
        <v>412880</v>
      </c>
      <c r="E32" s="525">
        <f>SUM(E33:E36)</f>
        <v>199608</v>
      </c>
      <c r="F32" s="526">
        <f>SUM(F33:F36)</f>
        <v>213272</v>
      </c>
      <c r="G32" s="524">
        <f>SUM(G33:G36)</f>
        <v>139625</v>
      </c>
      <c r="H32" s="543">
        <f>SUM(H33:H36)</f>
        <v>957.41000000000008</v>
      </c>
      <c r="I32" s="528">
        <f>ROUND(D32/H32,2)</f>
        <v>431.25</v>
      </c>
    </row>
    <row r="33" spans="2:9" ht="12" hidden="1" customHeight="1">
      <c r="B33" s="529"/>
      <c r="C33" s="544" t="s">
        <v>731</v>
      </c>
      <c r="D33" s="531">
        <v>268955</v>
      </c>
      <c r="E33" s="532">
        <v>130758</v>
      </c>
      <c r="F33" s="533">
        <v>138197</v>
      </c>
      <c r="G33" s="531">
        <v>94629</v>
      </c>
      <c r="H33" s="534">
        <f>+H20+H22+H30+H31</f>
        <v>536.17000000000007</v>
      </c>
      <c r="I33" s="534">
        <f t="shared" si="0"/>
        <v>501.62</v>
      </c>
    </row>
    <row r="34" spans="2:9" ht="12" hidden="1" customHeight="1">
      <c r="B34" s="529"/>
      <c r="C34" s="544" t="s">
        <v>749</v>
      </c>
      <c r="D34" s="531">
        <v>92468</v>
      </c>
      <c r="E34" s="532">
        <v>44458</v>
      </c>
      <c r="F34" s="533">
        <v>48010</v>
      </c>
      <c r="G34" s="531">
        <v>28422</v>
      </c>
      <c r="H34" s="534">
        <f>+H26+H27+H28+H29</f>
        <v>209.91</v>
      </c>
      <c r="I34" s="534">
        <f t="shared" si="0"/>
        <v>440.51</v>
      </c>
    </row>
    <row r="35" spans="2:9" ht="12" hidden="1" customHeight="1">
      <c r="B35" s="529"/>
      <c r="C35" s="544" t="s">
        <v>732</v>
      </c>
      <c r="D35" s="531">
        <v>30797</v>
      </c>
      <c r="E35" s="532">
        <v>14387</v>
      </c>
      <c r="F35" s="533">
        <v>16410</v>
      </c>
      <c r="G35" s="531">
        <v>9678</v>
      </c>
      <c r="H35" s="534">
        <f>+H21</f>
        <v>116.99</v>
      </c>
      <c r="I35" s="534">
        <f t="shared" si="0"/>
        <v>263.24</v>
      </c>
    </row>
    <row r="36" spans="2:9" ht="12" hidden="1" customHeight="1">
      <c r="B36" s="537"/>
      <c r="C36" s="545" t="s">
        <v>735</v>
      </c>
      <c r="D36" s="539">
        <v>20660</v>
      </c>
      <c r="E36" s="540">
        <v>10005</v>
      </c>
      <c r="F36" s="541">
        <v>10655</v>
      </c>
      <c r="G36" s="539">
        <v>6896</v>
      </c>
      <c r="H36" s="542">
        <f>+H23+H24+H25</f>
        <v>94.34</v>
      </c>
      <c r="I36" s="542">
        <f t="shared" si="0"/>
        <v>219</v>
      </c>
    </row>
    <row r="37" spans="2:9" s="523" customFormat="1" ht="12" hidden="1" customHeight="1">
      <c r="B37" s="924" t="s">
        <v>750</v>
      </c>
      <c r="C37" s="925"/>
      <c r="D37" s="524">
        <f>SUM(D38:D41)</f>
        <v>412289</v>
      </c>
      <c r="E37" s="525">
        <f>SUM(E38:E41)</f>
        <v>199264</v>
      </c>
      <c r="F37" s="526">
        <f>SUM(F38:F41)</f>
        <v>213025</v>
      </c>
      <c r="G37" s="524">
        <f>SUM(G38:G41)</f>
        <v>140621</v>
      </c>
      <c r="H37" s="543">
        <f>SUM(H38:H41)</f>
        <v>957.41</v>
      </c>
      <c r="I37" s="528">
        <f t="shared" si="0"/>
        <v>430.63</v>
      </c>
    </row>
    <row r="38" spans="2:9" ht="12" hidden="1" customHeight="1">
      <c r="B38" s="529"/>
      <c r="C38" s="544" t="s">
        <v>731</v>
      </c>
      <c r="D38" s="531">
        <f>+E38+F38</f>
        <v>268507</v>
      </c>
      <c r="E38" s="532">
        <v>130493</v>
      </c>
      <c r="F38" s="533">
        <v>138014</v>
      </c>
      <c r="G38" s="531">
        <v>95269</v>
      </c>
      <c r="H38" s="534">
        <v>536.16999999999996</v>
      </c>
      <c r="I38" s="534">
        <f t="shared" si="0"/>
        <v>500.79</v>
      </c>
    </row>
    <row r="39" spans="2:9" ht="12" hidden="1" customHeight="1">
      <c r="B39" s="529"/>
      <c r="C39" s="544" t="s">
        <v>749</v>
      </c>
      <c r="D39" s="531">
        <f>+E39+F39</f>
        <v>92434</v>
      </c>
      <c r="E39" s="532">
        <v>44473</v>
      </c>
      <c r="F39" s="533">
        <v>47961</v>
      </c>
      <c r="G39" s="531">
        <v>28638</v>
      </c>
      <c r="H39" s="534">
        <v>209.91</v>
      </c>
      <c r="I39" s="534">
        <f t="shared" si="0"/>
        <v>440.35</v>
      </c>
    </row>
    <row r="40" spans="2:9" ht="12" hidden="1" customHeight="1">
      <c r="B40" s="529"/>
      <c r="C40" s="544" t="s">
        <v>732</v>
      </c>
      <c r="D40" s="531">
        <f>+E40+F40</f>
        <v>30781</v>
      </c>
      <c r="E40" s="532">
        <v>14363</v>
      </c>
      <c r="F40" s="533">
        <v>16418</v>
      </c>
      <c r="G40" s="531">
        <v>9834</v>
      </c>
      <c r="H40" s="534">
        <v>116.99</v>
      </c>
      <c r="I40" s="534">
        <f t="shared" si="0"/>
        <v>263.11</v>
      </c>
    </row>
    <row r="41" spans="2:9" ht="12" hidden="1" customHeight="1">
      <c r="B41" s="537"/>
      <c r="C41" s="545" t="s">
        <v>735</v>
      </c>
      <c r="D41" s="539">
        <f>+E41+F41</f>
        <v>20567</v>
      </c>
      <c r="E41" s="540">
        <v>9935</v>
      </c>
      <c r="F41" s="541">
        <v>10632</v>
      </c>
      <c r="G41" s="539">
        <v>6880</v>
      </c>
      <c r="H41" s="542">
        <v>94.34</v>
      </c>
      <c r="I41" s="542">
        <f t="shared" si="0"/>
        <v>218.01</v>
      </c>
    </row>
    <row r="42" spans="2:9" s="523" customFormat="1" ht="12" hidden="1" customHeight="1">
      <c r="B42" s="924" t="s">
        <v>751</v>
      </c>
      <c r="C42" s="925"/>
      <c r="D42" s="524">
        <f>SUM(D43:D46)</f>
        <v>411602</v>
      </c>
      <c r="E42" s="525">
        <f>SUM(E43:E46)</f>
        <v>198956</v>
      </c>
      <c r="F42" s="526">
        <f>SUM(F43:F46)</f>
        <v>212646</v>
      </c>
      <c r="G42" s="524">
        <f>SUM(G43:G46)</f>
        <v>141661</v>
      </c>
      <c r="H42" s="543">
        <f>SUM(H43:H46)</f>
        <v>957.41</v>
      </c>
      <c r="I42" s="528">
        <f t="shared" si="0"/>
        <v>429.91</v>
      </c>
    </row>
    <row r="43" spans="2:9" ht="12" hidden="1" customHeight="1">
      <c r="B43" s="529"/>
      <c r="C43" s="544" t="s">
        <v>731</v>
      </c>
      <c r="D43" s="531">
        <f>+E43+F43</f>
        <v>268173</v>
      </c>
      <c r="E43" s="532">
        <v>130283</v>
      </c>
      <c r="F43" s="533">
        <v>137890</v>
      </c>
      <c r="G43" s="531">
        <v>96077</v>
      </c>
      <c r="H43" s="534">
        <v>536.16999999999996</v>
      </c>
      <c r="I43" s="534">
        <f t="shared" si="0"/>
        <v>500.16</v>
      </c>
    </row>
    <row r="44" spans="2:9" ht="12" hidden="1" customHeight="1">
      <c r="B44" s="529"/>
      <c r="C44" s="544" t="s">
        <v>749</v>
      </c>
      <c r="D44" s="531">
        <f>+E44+F44</f>
        <v>92300</v>
      </c>
      <c r="E44" s="532">
        <v>44485</v>
      </c>
      <c r="F44" s="533">
        <v>47815</v>
      </c>
      <c r="G44" s="531">
        <v>28832</v>
      </c>
      <c r="H44" s="534">
        <v>209.91</v>
      </c>
      <c r="I44" s="534">
        <f>ROUND(D44/H44,2)</f>
        <v>439.71</v>
      </c>
    </row>
    <row r="45" spans="2:9" ht="12" hidden="1" customHeight="1">
      <c r="B45" s="529"/>
      <c r="C45" s="544" t="s">
        <v>732</v>
      </c>
      <c r="D45" s="531">
        <f>+E45+F45</f>
        <v>30660</v>
      </c>
      <c r="E45" s="532">
        <v>14328</v>
      </c>
      <c r="F45" s="533">
        <v>16332</v>
      </c>
      <c r="G45" s="531">
        <v>9884</v>
      </c>
      <c r="H45" s="534">
        <v>116.99</v>
      </c>
      <c r="I45" s="534">
        <f t="shared" si="0"/>
        <v>262.07</v>
      </c>
    </row>
    <row r="46" spans="2:9" ht="12" hidden="1" customHeight="1">
      <c r="B46" s="537"/>
      <c r="C46" s="545" t="s">
        <v>735</v>
      </c>
      <c r="D46" s="539">
        <f>+E46+F46</f>
        <v>20469</v>
      </c>
      <c r="E46" s="540">
        <v>9860</v>
      </c>
      <c r="F46" s="541">
        <v>10609</v>
      </c>
      <c r="G46" s="539">
        <v>6868</v>
      </c>
      <c r="H46" s="542">
        <v>94.34</v>
      </c>
      <c r="I46" s="542">
        <f t="shared" si="0"/>
        <v>216.97</v>
      </c>
    </row>
    <row r="47" spans="2:9" s="523" customFormat="1" ht="12.75" hidden="1" customHeight="1">
      <c r="B47" s="924" t="s">
        <v>752</v>
      </c>
      <c r="C47" s="925"/>
      <c r="D47" s="524">
        <f>SUM(D48:D51)</f>
        <v>410163</v>
      </c>
      <c r="E47" s="525">
        <f>SUM(E48:E51)</f>
        <v>198238</v>
      </c>
      <c r="F47" s="526">
        <f>SUM(F48:F51)</f>
        <v>211925</v>
      </c>
      <c r="G47" s="524">
        <f>SUM(G48:G51)</f>
        <v>142481</v>
      </c>
      <c r="H47" s="543">
        <f>SUM(H48:H51)</f>
        <v>957.41</v>
      </c>
      <c r="I47" s="528">
        <f>ROUND(D47/H47,2)</f>
        <v>428.41</v>
      </c>
    </row>
    <row r="48" spans="2:9" ht="12.75" hidden="1" customHeight="1">
      <c r="B48" s="529"/>
      <c r="C48" s="544" t="s">
        <v>731</v>
      </c>
      <c r="D48" s="531">
        <v>267398</v>
      </c>
      <c r="E48" s="532">
        <v>129899</v>
      </c>
      <c r="F48" s="533">
        <v>137499</v>
      </c>
      <c r="G48" s="531">
        <v>96945</v>
      </c>
      <c r="H48" s="534">
        <v>536.16999999999996</v>
      </c>
      <c r="I48" s="534">
        <v>498.71868996773401</v>
      </c>
    </row>
    <row r="49" spans="2:9" ht="12.75" hidden="1" customHeight="1">
      <c r="B49" s="529"/>
      <c r="C49" s="544" t="s">
        <v>749</v>
      </c>
      <c r="D49" s="531">
        <v>92110</v>
      </c>
      <c r="E49" s="532">
        <v>44373</v>
      </c>
      <c r="F49" s="533">
        <v>47737</v>
      </c>
      <c r="G49" s="531">
        <v>28832</v>
      </c>
      <c r="H49" s="534">
        <v>209.91</v>
      </c>
      <c r="I49" s="534">
        <v>438.80710780810801</v>
      </c>
    </row>
    <row r="50" spans="2:9" ht="12.75" hidden="1" customHeight="1">
      <c r="B50" s="529"/>
      <c r="C50" s="544" t="s">
        <v>732</v>
      </c>
      <c r="D50" s="531">
        <v>30299</v>
      </c>
      <c r="E50" s="532">
        <v>14149</v>
      </c>
      <c r="F50" s="533">
        <v>16150</v>
      </c>
      <c r="G50" s="531">
        <v>9833</v>
      </c>
      <c r="H50" s="534">
        <v>116.99</v>
      </c>
      <c r="I50" s="534">
        <v>258.98794768783699</v>
      </c>
    </row>
    <row r="51" spans="2:9" ht="12.75" hidden="1" customHeight="1">
      <c r="B51" s="537"/>
      <c r="C51" s="545" t="s">
        <v>735</v>
      </c>
      <c r="D51" s="539">
        <v>20356</v>
      </c>
      <c r="E51" s="540">
        <v>9817</v>
      </c>
      <c r="F51" s="541">
        <v>10539</v>
      </c>
      <c r="G51" s="539">
        <v>6871</v>
      </c>
      <c r="H51" s="542">
        <v>94.34</v>
      </c>
      <c r="I51" s="542">
        <v>215.77273690905201</v>
      </c>
    </row>
    <row r="52" spans="2:9" s="523" customFormat="1" ht="12.75" hidden="1" customHeight="1">
      <c r="B52" s="924" t="s">
        <v>753</v>
      </c>
      <c r="C52" s="925"/>
      <c r="D52" s="524">
        <f>SUM(D53:D56)</f>
        <v>409332</v>
      </c>
      <c r="E52" s="546">
        <f>SUM(E53:E56)</f>
        <v>197034</v>
      </c>
      <c r="F52" s="526">
        <f>SUM(F53:F56)</f>
        <v>212298</v>
      </c>
      <c r="G52" s="524">
        <f>SUM(G53:G56)</f>
        <v>143038</v>
      </c>
      <c r="H52" s="543">
        <f>SUM(H53:H56)</f>
        <v>957.43000000000006</v>
      </c>
      <c r="I52" s="528">
        <f t="shared" ref="I52:I111" si="2">ROUND(D52/H52,2)</f>
        <v>427.53</v>
      </c>
    </row>
    <row r="53" spans="2:9" ht="12.75" hidden="1" customHeight="1">
      <c r="B53" s="529"/>
      <c r="C53" s="544" t="s">
        <v>731</v>
      </c>
      <c r="D53" s="531">
        <v>266796</v>
      </c>
      <c r="E53" s="547">
        <v>128692</v>
      </c>
      <c r="F53" s="548">
        <v>138104</v>
      </c>
      <c r="G53" s="531">
        <v>97339</v>
      </c>
      <c r="H53" s="534">
        <v>536.19000000000005</v>
      </c>
      <c r="I53" s="534">
        <f t="shared" si="2"/>
        <v>497.58</v>
      </c>
    </row>
    <row r="54" spans="2:9" ht="12.75" hidden="1" customHeight="1">
      <c r="B54" s="529"/>
      <c r="C54" s="544" t="s">
        <v>749</v>
      </c>
      <c r="D54" s="531">
        <v>91900</v>
      </c>
      <c r="E54" s="547">
        <v>44235</v>
      </c>
      <c r="F54" s="548">
        <v>47665</v>
      </c>
      <c r="G54" s="531">
        <v>28754</v>
      </c>
      <c r="H54" s="534">
        <v>209.91</v>
      </c>
      <c r="I54" s="534">
        <f t="shared" si="2"/>
        <v>437.81</v>
      </c>
    </row>
    <row r="55" spans="2:9" ht="12.75" hidden="1" customHeight="1">
      <c r="B55" s="529"/>
      <c r="C55" s="544" t="s">
        <v>732</v>
      </c>
      <c r="D55" s="531">
        <v>29989</v>
      </c>
      <c r="E55" s="547">
        <v>14081</v>
      </c>
      <c r="F55" s="548">
        <v>15908</v>
      </c>
      <c r="G55" s="531">
        <v>9732</v>
      </c>
      <c r="H55" s="534">
        <v>116.99</v>
      </c>
      <c r="I55" s="534">
        <f>ROUND(D55/H55,2)</f>
        <v>256.33999999999997</v>
      </c>
    </row>
    <row r="56" spans="2:9" ht="12.75" hidden="1" customHeight="1">
      <c r="B56" s="537"/>
      <c r="C56" s="545" t="s">
        <v>735</v>
      </c>
      <c r="D56" s="539">
        <v>20647</v>
      </c>
      <c r="E56" s="549">
        <v>10026</v>
      </c>
      <c r="F56" s="550">
        <v>10621</v>
      </c>
      <c r="G56" s="539">
        <v>7213</v>
      </c>
      <c r="H56" s="542">
        <v>94.34</v>
      </c>
      <c r="I56" s="542">
        <f t="shared" si="2"/>
        <v>218.86</v>
      </c>
    </row>
    <row r="57" spans="2:9" s="523" customFormat="1" ht="12.75" customHeight="1">
      <c r="B57" s="924" t="s">
        <v>754</v>
      </c>
      <c r="C57" s="925"/>
      <c r="D57" s="524">
        <f>SUM(D58:D61)</f>
        <v>408480</v>
      </c>
      <c r="E57" s="551">
        <f>SUM(E58:E61)</f>
        <v>196630</v>
      </c>
      <c r="F57" s="552">
        <f>SUM(F58:F61)</f>
        <v>211850</v>
      </c>
      <c r="G57" s="524">
        <f>SUM(G58:G61)</f>
        <v>144232</v>
      </c>
      <c r="H57" s="543">
        <f>SUM(H58:H61)</f>
        <v>957.43000000000006</v>
      </c>
      <c r="I57" s="528">
        <f t="shared" si="2"/>
        <v>426.64</v>
      </c>
    </row>
    <row r="58" spans="2:9" ht="12.75" customHeight="1">
      <c r="B58" s="529"/>
      <c r="C58" s="544" t="s">
        <v>731</v>
      </c>
      <c r="D58" s="531">
        <v>266540</v>
      </c>
      <c r="E58" s="547">
        <v>128614</v>
      </c>
      <c r="F58" s="548">
        <v>137926</v>
      </c>
      <c r="G58" s="531">
        <v>98320</v>
      </c>
      <c r="H58" s="534">
        <v>536.19000000000005</v>
      </c>
      <c r="I58" s="534">
        <f>ROUND(D58/H58,2)</f>
        <v>497.1</v>
      </c>
    </row>
    <row r="59" spans="2:9" ht="12.75" customHeight="1">
      <c r="B59" s="529"/>
      <c r="C59" s="544" t="s">
        <v>749</v>
      </c>
      <c r="D59" s="531">
        <v>91700</v>
      </c>
      <c r="E59" s="547">
        <v>44064</v>
      </c>
      <c r="F59" s="548">
        <v>47636</v>
      </c>
      <c r="G59" s="531">
        <v>28989</v>
      </c>
      <c r="H59" s="534">
        <v>209.91</v>
      </c>
      <c r="I59" s="534">
        <f t="shared" si="2"/>
        <v>436.85</v>
      </c>
    </row>
    <row r="60" spans="2:9" ht="12.75" customHeight="1">
      <c r="B60" s="529"/>
      <c r="C60" s="544" t="s">
        <v>732</v>
      </c>
      <c r="D60" s="531">
        <v>29697</v>
      </c>
      <c r="E60" s="547">
        <v>13939</v>
      </c>
      <c r="F60" s="548">
        <v>15758</v>
      </c>
      <c r="G60" s="531">
        <v>9680</v>
      </c>
      <c r="H60" s="534">
        <v>116.99</v>
      </c>
      <c r="I60" s="534">
        <f t="shared" si="2"/>
        <v>253.84</v>
      </c>
    </row>
    <row r="61" spans="2:9" ht="12.75" customHeight="1">
      <c r="B61" s="537"/>
      <c r="C61" s="545" t="s">
        <v>735</v>
      </c>
      <c r="D61" s="539">
        <v>20543</v>
      </c>
      <c r="E61" s="549">
        <v>10013</v>
      </c>
      <c r="F61" s="550">
        <v>10530</v>
      </c>
      <c r="G61" s="539">
        <v>7243</v>
      </c>
      <c r="H61" s="542">
        <v>94.34</v>
      </c>
      <c r="I61" s="542">
        <f t="shared" si="2"/>
        <v>217.75</v>
      </c>
    </row>
    <row r="62" spans="2:9" s="523" customFormat="1" ht="12.75" customHeight="1">
      <c r="B62" s="924" t="s">
        <v>755</v>
      </c>
      <c r="C62" s="925"/>
      <c r="D62" s="524">
        <f>SUM(D63:D66)</f>
        <v>407405</v>
      </c>
      <c r="E62" s="551">
        <f>SUM(E63:E66)</f>
        <v>196201</v>
      </c>
      <c r="F62" s="552">
        <f>SUM(F63:F66)</f>
        <v>211204</v>
      </c>
      <c r="G62" s="524">
        <f>SUM(G63:G66)</f>
        <v>144273</v>
      </c>
      <c r="H62" s="543">
        <f>SUM(H63:H66)</f>
        <v>957.43000000000006</v>
      </c>
      <c r="I62" s="528">
        <f t="shared" si="2"/>
        <v>425.52</v>
      </c>
    </row>
    <row r="63" spans="2:9" ht="12.75" customHeight="1">
      <c r="B63" s="529"/>
      <c r="C63" s="544" t="s">
        <v>731</v>
      </c>
      <c r="D63" s="531">
        <f>E63+F63</f>
        <v>266052</v>
      </c>
      <c r="E63" s="547">
        <v>128450</v>
      </c>
      <c r="F63" s="548">
        <v>137602</v>
      </c>
      <c r="G63" s="531">
        <v>98089</v>
      </c>
      <c r="H63" s="534">
        <v>536.19000000000005</v>
      </c>
      <c r="I63" s="534">
        <f t="shared" si="2"/>
        <v>496.19</v>
      </c>
    </row>
    <row r="64" spans="2:9" ht="12.75" customHeight="1">
      <c r="B64" s="529"/>
      <c r="C64" s="544" t="s">
        <v>749</v>
      </c>
      <c r="D64" s="531">
        <f>E64+F64</f>
        <v>91514</v>
      </c>
      <c r="E64" s="547">
        <v>43954</v>
      </c>
      <c r="F64" s="548">
        <v>47560</v>
      </c>
      <c r="G64" s="531">
        <v>29309</v>
      </c>
      <c r="H64" s="534">
        <v>209.91</v>
      </c>
      <c r="I64" s="534">
        <f t="shared" si="2"/>
        <v>435.97</v>
      </c>
    </row>
    <row r="65" spans="2:9" ht="12.75" customHeight="1">
      <c r="B65" s="529"/>
      <c r="C65" s="544" t="s">
        <v>732</v>
      </c>
      <c r="D65" s="531">
        <f>E65+F65</f>
        <v>29444</v>
      </c>
      <c r="E65" s="547">
        <v>13837</v>
      </c>
      <c r="F65" s="548">
        <v>15607</v>
      </c>
      <c r="G65" s="531">
        <v>9630</v>
      </c>
      <c r="H65" s="534">
        <v>116.99</v>
      </c>
      <c r="I65" s="534">
        <f t="shared" si="2"/>
        <v>251.68</v>
      </c>
    </row>
    <row r="66" spans="2:9" ht="12.75" customHeight="1">
      <c r="B66" s="537"/>
      <c r="C66" s="545" t="s">
        <v>735</v>
      </c>
      <c r="D66" s="539">
        <f>E66+F66</f>
        <v>20395</v>
      </c>
      <c r="E66" s="549">
        <v>9960</v>
      </c>
      <c r="F66" s="550">
        <v>10435</v>
      </c>
      <c r="G66" s="539">
        <v>7245</v>
      </c>
      <c r="H66" s="542">
        <v>94.34</v>
      </c>
      <c r="I66" s="542">
        <f t="shared" si="2"/>
        <v>216.19</v>
      </c>
    </row>
    <row r="67" spans="2:9" s="523" customFormat="1" ht="12.75" customHeight="1">
      <c r="B67" s="924" t="s">
        <v>756</v>
      </c>
      <c r="C67" s="925"/>
      <c r="D67" s="524">
        <f>SUM(D68:D71)</f>
        <v>405906</v>
      </c>
      <c r="E67" s="551">
        <f>SUM(E68:E71)</f>
        <v>195495</v>
      </c>
      <c r="F67" s="552">
        <f>SUM(F68:F71)</f>
        <v>210411</v>
      </c>
      <c r="G67" s="524">
        <f>SUM(G68:G71)</f>
        <v>145274</v>
      </c>
      <c r="H67" s="543">
        <f>SUM(H68:H71)</f>
        <v>957.43000000000006</v>
      </c>
      <c r="I67" s="528">
        <f t="shared" si="2"/>
        <v>423.95</v>
      </c>
    </row>
    <row r="68" spans="2:9" ht="12.75" customHeight="1">
      <c r="B68" s="529"/>
      <c r="C68" s="544" t="s">
        <v>731</v>
      </c>
      <c r="D68" s="531">
        <f>E68+F68</f>
        <v>265450</v>
      </c>
      <c r="E68" s="547">
        <v>128180</v>
      </c>
      <c r="F68" s="548">
        <v>137270</v>
      </c>
      <c r="G68" s="531">
        <v>98930</v>
      </c>
      <c r="H68" s="534">
        <v>536.19000000000005</v>
      </c>
      <c r="I68" s="534">
        <f>ROUND(D68/H68,2)</f>
        <v>495.07</v>
      </c>
    </row>
    <row r="69" spans="2:9" ht="12.75" customHeight="1">
      <c r="B69" s="529"/>
      <c r="C69" s="544" t="s">
        <v>749</v>
      </c>
      <c r="D69" s="531">
        <f>E69+F69</f>
        <v>91166</v>
      </c>
      <c r="E69" s="547">
        <v>43799</v>
      </c>
      <c r="F69" s="548">
        <v>47367</v>
      </c>
      <c r="G69" s="531">
        <v>29494</v>
      </c>
      <c r="H69" s="534">
        <v>209.91</v>
      </c>
      <c r="I69" s="534">
        <f t="shared" si="2"/>
        <v>434.31</v>
      </c>
    </row>
    <row r="70" spans="2:9" ht="12.75" customHeight="1">
      <c r="B70" s="529"/>
      <c r="C70" s="544" t="s">
        <v>732</v>
      </c>
      <c r="D70" s="531">
        <f>E70+F70</f>
        <v>29071</v>
      </c>
      <c r="E70" s="547">
        <v>13641</v>
      </c>
      <c r="F70" s="548">
        <v>15430</v>
      </c>
      <c r="G70" s="531">
        <v>9586</v>
      </c>
      <c r="H70" s="534">
        <v>116.99</v>
      </c>
      <c r="I70" s="534">
        <f t="shared" si="2"/>
        <v>248.49</v>
      </c>
    </row>
    <row r="71" spans="2:9" ht="12.75" customHeight="1">
      <c r="B71" s="537"/>
      <c r="C71" s="545" t="s">
        <v>735</v>
      </c>
      <c r="D71" s="539">
        <f>E71+F71</f>
        <v>20219</v>
      </c>
      <c r="E71" s="549">
        <v>9875</v>
      </c>
      <c r="F71" s="550">
        <v>10344</v>
      </c>
      <c r="G71" s="539">
        <v>7264</v>
      </c>
      <c r="H71" s="542">
        <v>94.34</v>
      </c>
      <c r="I71" s="542">
        <f t="shared" si="2"/>
        <v>214.32</v>
      </c>
    </row>
    <row r="72" spans="2:9" s="523" customFormat="1" ht="12.75" customHeight="1">
      <c r="B72" s="924" t="s">
        <v>757</v>
      </c>
      <c r="C72" s="925"/>
      <c r="D72" s="524">
        <f>SUM(D73:D76)</f>
        <v>404566</v>
      </c>
      <c r="E72" s="551">
        <f>SUM(E73:E76)</f>
        <v>194927</v>
      </c>
      <c r="F72" s="552">
        <f>SUM(F73:F76)</f>
        <v>209639</v>
      </c>
      <c r="G72" s="524">
        <f>SUM(G73:G76)</f>
        <v>147232</v>
      </c>
      <c r="H72" s="543">
        <f>SUM(H73:H76)</f>
        <v>957.49</v>
      </c>
      <c r="I72" s="528">
        <f t="shared" si="2"/>
        <v>422.53</v>
      </c>
    </row>
    <row r="73" spans="2:9" ht="12.75" customHeight="1">
      <c r="B73" s="529"/>
      <c r="C73" s="544" t="s">
        <v>731</v>
      </c>
      <c r="D73" s="531">
        <f>E73+F73</f>
        <v>264902</v>
      </c>
      <c r="E73" s="547">
        <v>127901</v>
      </c>
      <c r="F73" s="548">
        <v>137001</v>
      </c>
      <c r="G73" s="531">
        <v>100673</v>
      </c>
      <c r="H73" s="534">
        <v>536.41</v>
      </c>
      <c r="I73" s="534">
        <f t="shared" si="2"/>
        <v>493.84</v>
      </c>
    </row>
    <row r="74" spans="2:9" ht="12.75" customHeight="1">
      <c r="B74" s="529"/>
      <c r="C74" s="544" t="s">
        <v>749</v>
      </c>
      <c r="D74" s="531">
        <f>E74+F74</f>
        <v>90831</v>
      </c>
      <c r="E74" s="547">
        <v>43745</v>
      </c>
      <c r="F74" s="548">
        <v>47086</v>
      </c>
      <c r="G74" s="531">
        <v>29690</v>
      </c>
      <c r="H74" s="534">
        <v>209.67</v>
      </c>
      <c r="I74" s="534">
        <f t="shared" si="2"/>
        <v>433.21</v>
      </c>
    </row>
    <row r="75" spans="2:9" ht="12.75" customHeight="1">
      <c r="B75" s="529"/>
      <c r="C75" s="544" t="s">
        <v>732</v>
      </c>
      <c r="D75" s="531">
        <f>E75+F75</f>
        <v>28753</v>
      </c>
      <c r="E75" s="547">
        <v>13463</v>
      </c>
      <c r="F75" s="548">
        <v>15290</v>
      </c>
      <c r="G75" s="531">
        <v>9576</v>
      </c>
      <c r="H75" s="534">
        <v>116.98</v>
      </c>
      <c r="I75" s="534">
        <f t="shared" si="2"/>
        <v>245.79</v>
      </c>
    </row>
    <row r="76" spans="2:9" ht="12.75" customHeight="1">
      <c r="B76" s="537"/>
      <c r="C76" s="545" t="s">
        <v>735</v>
      </c>
      <c r="D76" s="539">
        <f>E76+F76</f>
        <v>20080</v>
      </c>
      <c r="E76" s="549">
        <v>9818</v>
      </c>
      <c r="F76" s="550">
        <v>10262</v>
      </c>
      <c r="G76" s="539">
        <v>7293</v>
      </c>
      <c r="H76" s="542">
        <v>94.43</v>
      </c>
      <c r="I76" s="542">
        <f t="shared" si="2"/>
        <v>212.64</v>
      </c>
    </row>
    <row r="77" spans="2:9" ht="12.75" customHeight="1">
      <c r="B77" s="920" t="s">
        <v>758</v>
      </c>
      <c r="C77" s="921"/>
      <c r="D77" s="524">
        <f>SUM(D78:D81)</f>
        <v>404948</v>
      </c>
      <c r="E77" s="551">
        <f>SUM(E78:E81)</f>
        <v>195577</v>
      </c>
      <c r="F77" s="552">
        <f>SUM(F78:F81)</f>
        <v>209371</v>
      </c>
      <c r="G77" s="524">
        <f>SUM(G78:G81)</f>
        <v>145987</v>
      </c>
      <c r="H77" s="543">
        <f>SUM(H78:H81)</f>
        <v>957.49</v>
      </c>
      <c r="I77" s="528">
        <f t="shared" si="2"/>
        <v>422.93</v>
      </c>
    </row>
    <row r="78" spans="2:9" ht="12.75" customHeight="1">
      <c r="B78" s="529"/>
      <c r="C78" s="530" t="s">
        <v>731</v>
      </c>
      <c r="D78" s="531">
        <v>266002</v>
      </c>
      <c r="E78" s="547">
        <v>128882</v>
      </c>
      <c r="F78" s="548">
        <v>137120</v>
      </c>
      <c r="G78" s="531">
        <v>99554</v>
      </c>
      <c r="H78" s="534">
        <v>536.41</v>
      </c>
      <c r="I78" s="534">
        <f t="shared" si="2"/>
        <v>495.89</v>
      </c>
    </row>
    <row r="79" spans="2:9" ht="12.75" customHeight="1">
      <c r="B79" s="529"/>
      <c r="C79" s="530" t="s">
        <v>759</v>
      </c>
      <c r="D79" s="531">
        <v>90300</v>
      </c>
      <c r="E79" s="547">
        <v>43517</v>
      </c>
      <c r="F79" s="548">
        <v>46783</v>
      </c>
      <c r="G79" s="531">
        <v>29439</v>
      </c>
      <c r="H79" s="534">
        <v>209.67</v>
      </c>
      <c r="I79" s="534">
        <f t="shared" si="2"/>
        <v>430.68</v>
      </c>
    </row>
    <row r="80" spans="2:9" ht="12.75" customHeight="1">
      <c r="B80" s="529"/>
      <c r="C80" s="530" t="s">
        <v>732</v>
      </c>
      <c r="D80" s="531">
        <v>28756</v>
      </c>
      <c r="E80" s="547">
        <v>13562</v>
      </c>
      <c r="F80" s="548">
        <v>15194</v>
      </c>
      <c r="G80" s="531">
        <v>9699</v>
      </c>
      <c r="H80" s="534">
        <v>116.98</v>
      </c>
      <c r="I80" s="534">
        <f t="shared" si="2"/>
        <v>245.82</v>
      </c>
    </row>
    <row r="81" spans="2:9" ht="12.75" customHeight="1">
      <c r="B81" s="537"/>
      <c r="C81" s="538" t="s">
        <v>760</v>
      </c>
      <c r="D81" s="539">
        <v>19890</v>
      </c>
      <c r="E81" s="549">
        <v>9616</v>
      </c>
      <c r="F81" s="550">
        <v>10274</v>
      </c>
      <c r="G81" s="539">
        <v>7295</v>
      </c>
      <c r="H81" s="542">
        <v>94.43</v>
      </c>
      <c r="I81" s="542">
        <f t="shared" si="2"/>
        <v>210.63</v>
      </c>
    </row>
    <row r="82" spans="2:9" ht="12.75" customHeight="1">
      <c r="B82" s="920" t="s">
        <v>761</v>
      </c>
      <c r="C82" s="921"/>
      <c r="D82" s="524">
        <f>SUM(D83:D86)</f>
        <v>403321</v>
      </c>
      <c r="E82" s="551">
        <f>SUM(E83:E86)</f>
        <v>194895</v>
      </c>
      <c r="F82" s="552">
        <f>SUM(F83:F86)</f>
        <v>208426</v>
      </c>
      <c r="G82" s="524">
        <f>SUM(G83:G86)</f>
        <v>147636</v>
      </c>
      <c r="H82" s="543">
        <f>SUM(H83:H86)</f>
        <v>957.49</v>
      </c>
      <c r="I82" s="528">
        <f t="shared" si="2"/>
        <v>421.23</v>
      </c>
    </row>
    <row r="83" spans="2:9" ht="12.75" customHeight="1">
      <c r="B83" s="529"/>
      <c r="C83" s="530" t="s">
        <v>731</v>
      </c>
      <c r="D83" s="531">
        <v>265246</v>
      </c>
      <c r="E83" s="547">
        <v>128617</v>
      </c>
      <c r="F83" s="548">
        <v>136629</v>
      </c>
      <c r="G83" s="531">
        <v>100930</v>
      </c>
      <c r="H83" s="534">
        <v>536.41</v>
      </c>
      <c r="I83" s="534">
        <f t="shared" si="2"/>
        <v>494.48</v>
      </c>
    </row>
    <row r="84" spans="2:9" ht="12.75" customHeight="1">
      <c r="B84" s="529"/>
      <c r="C84" s="530" t="s">
        <v>759</v>
      </c>
      <c r="D84" s="531">
        <v>89985</v>
      </c>
      <c r="E84" s="547">
        <v>43358</v>
      </c>
      <c r="F84" s="548">
        <v>46627</v>
      </c>
      <c r="G84" s="531">
        <v>29731</v>
      </c>
      <c r="H84" s="534">
        <v>209.67</v>
      </c>
      <c r="I84" s="534">
        <f t="shared" si="2"/>
        <v>429.17</v>
      </c>
    </row>
    <row r="85" spans="2:9" ht="12.75" customHeight="1">
      <c r="B85" s="529"/>
      <c r="C85" s="530" t="s">
        <v>732</v>
      </c>
      <c r="D85" s="531">
        <v>28389</v>
      </c>
      <c r="E85" s="547">
        <v>13380</v>
      </c>
      <c r="F85" s="548">
        <v>15009</v>
      </c>
      <c r="G85" s="531">
        <v>9678</v>
      </c>
      <c r="H85" s="534">
        <v>116.98</v>
      </c>
      <c r="I85" s="534">
        <f t="shared" si="2"/>
        <v>242.68</v>
      </c>
    </row>
    <row r="86" spans="2:9" ht="12.75" customHeight="1">
      <c r="B86" s="537"/>
      <c r="C86" s="538" t="s">
        <v>760</v>
      </c>
      <c r="D86" s="539">
        <v>19701</v>
      </c>
      <c r="E86" s="549">
        <v>9540</v>
      </c>
      <c r="F86" s="550">
        <v>10161</v>
      </c>
      <c r="G86" s="539">
        <v>7297</v>
      </c>
      <c r="H86" s="542">
        <v>94.43</v>
      </c>
      <c r="I86" s="542">
        <f t="shared" si="2"/>
        <v>208.63</v>
      </c>
    </row>
    <row r="87" spans="2:9" ht="12.75" customHeight="1">
      <c r="B87" s="920" t="s">
        <v>762</v>
      </c>
      <c r="C87" s="921"/>
      <c r="D87" s="524">
        <f>SUM(D88:D91)</f>
        <v>401897</v>
      </c>
      <c r="E87" s="551">
        <f>SUM(E88:E91)</f>
        <v>194293</v>
      </c>
      <c r="F87" s="552">
        <f>SUM(F88:F91)</f>
        <v>207604</v>
      </c>
      <c r="G87" s="524">
        <f>SUM(G88:G91)</f>
        <v>149103</v>
      </c>
      <c r="H87" s="543">
        <f>SUM(H88:H91)</f>
        <v>957.49</v>
      </c>
      <c r="I87" s="528">
        <f t="shared" si="2"/>
        <v>419.74</v>
      </c>
    </row>
    <row r="88" spans="2:9" ht="12.75" customHeight="1">
      <c r="B88" s="529"/>
      <c r="C88" s="530" t="s">
        <v>731</v>
      </c>
      <c r="D88" s="531">
        <v>264520</v>
      </c>
      <c r="E88" s="547">
        <v>128342</v>
      </c>
      <c r="F88" s="548">
        <v>136178</v>
      </c>
      <c r="G88" s="531">
        <v>101983</v>
      </c>
      <c r="H88" s="534">
        <v>536.41</v>
      </c>
      <c r="I88" s="534">
        <f t="shared" si="2"/>
        <v>493.13</v>
      </c>
    </row>
    <row r="89" spans="2:9" ht="12.75" customHeight="1">
      <c r="B89" s="529"/>
      <c r="C89" s="530" t="s">
        <v>759</v>
      </c>
      <c r="D89" s="531">
        <v>89755</v>
      </c>
      <c r="E89" s="547">
        <v>43245</v>
      </c>
      <c r="F89" s="548">
        <v>46510</v>
      </c>
      <c r="G89" s="531">
        <v>30031</v>
      </c>
      <c r="H89" s="534">
        <v>209.67</v>
      </c>
      <c r="I89" s="534">
        <f t="shared" si="2"/>
        <v>428.08</v>
      </c>
    </row>
    <row r="90" spans="2:9" ht="12.75" customHeight="1">
      <c r="B90" s="529"/>
      <c r="C90" s="530" t="s">
        <v>732</v>
      </c>
      <c r="D90" s="531">
        <v>28159</v>
      </c>
      <c r="E90" s="547">
        <v>13268</v>
      </c>
      <c r="F90" s="548">
        <v>14891</v>
      </c>
      <c r="G90" s="531">
        <v>9776</v>
      </c>
      <c r="H90" s="534">
        <v>116.98</v>
      </c>
      <c r="I90" s="534">
        <f t="shared" si="2"/>
        <v>240.72</v>
      </c>
    </row>
    <row r="91" spans="2:9" ht="12.75" customHeight="1">
      <c r="B91" s="537"/>
      <c r="C91" s="538" t="s">
        <v>760</v>
      </c>
      <c r="D91" s="539">
        <v>19463</v>
      </c>
      <c r="E91" s="549">
        <v>9438</v>
      </c>
      <c r="F91" s="550">
        <v>10025</v>
      </c>
      <c r="G91" s="539">
        <v>7313</v>
      </c>
      <c r="H91" s="542">
        <v>94.43</v>
      </c>
      <c r="I91" s="542">
        <f t="shared" si="2"/>
        <v>206.11</v>
      </c>
    </row>
    <row r="92" spans="2:9" ht="12.75" customHeight="1">
      <c r="B92" s="920" t="s">
        <v>763</v>
      </c>
      <c r="C92" s="921"/>
      <c r="D92" s="524">
        <f>SUM(D93:D96)</f>
        <v>400022</v>
      </c>
      <c r="E92" s="551">
        <f>SUM(E93:E96)</f>
        <v>193399</v>
      </c>
      <c r="F92" s="552">
        <f>SUM(F93:F96)</f>
        <v>206623</v>
      </c>
      <c r="G92" s="524">
        <f>SUM(G93:G96)</f>
        <v>150445</v>
      </c>
      <c r="H92" s="553">
        <f>SUM(H93:H96)</f>
        <v>957.49</v>
      </c>
      <c r="I92" s="554">
        <f t="shared" si="2"/>
        <v>417.78</v>
      </c>
    </row>
    <row r="93" spans="2:9" ht="12.75" customHeight="1">
      <c r="B93" s="529"/>
      <c r="C93" s="530" t="s">
        <v>731</v>
      </c>
      <c r="D93" s="531">
        <v>263529</v>
      </c>
      <c r="E93" s="547">
        <v>127891</v>
      </c>
      <c r="F93" s="548">
        <v>135638</v>
      </c>
      <c r="G93" s="531">
        <v>102910</v>
      </c>
      <c r="H93" s="555">
        <v>536.41</v>
      </c>
      <c r="I93" s="555">
        <f t="shared" si="2"/>
        <v>491.28</v>
      </c>
    </row>
    <row r="94" spans="2:9" ht="12.75" customHeight="1">
      <c r="B94" s="529"/>
      <c r="C94" s="530" t="s">
        <v>759</v>
      </c>
      <c r="D94" s="531">
        <v>89303</v>
      </c>
      <c r="E94" s="547">
        <v>43018</v>
      </c>
      <c r="F94" s="548">
        <v>46285</v>
      </c>
      <c r="G94" s="531">
        <v>30391</v>
      </c>
      <c r="H94" s="555">
        <v>209.67</v>
      </c>
      <c r="I94" s="555">
        <f t="shared" si="2"/>
        <v>425.92</v>
      </c>
    </row>
    <row r="95" spans="2:9" ht="12.75" customHeight="1">
      <c r="B95" s="529"/>
      <c r="C95" s="530" t="s">
        <v>732</v>
      </c>
      <c r="D95" s="531">
        <v>27880</v>
      </c>
      <c r="E95" s="547">
        <v>13153</v>
      </c>
      <c r="F95" s="548">
        <v>14727</v>
      </c>
      <c r="G95" s="531">
        <v>9811</v>
      </c>
      <c r="H95" s="555">
        <v>116.98</v>
      </c>
      <c r="I95" s="555">
        <f t="shared" si="2"/>
        <v>238.33</v>
      </c>
    </row>
    <row r="96" spans="2:9" ht="12.75" customHeight="1">
      <c r="B96" s="537"/>
      <c r="C96" s="538" t="s">
        <v>760</v>
      </c>
      <c r="D96" s="539">
        <v>19310</v>
      </c>
      <c r="E96" s="549">
        <v>9337</v>
      </c>
      <c r="F96" s="550">
        <v>9973</v>
      </c>
      <c r="G96" s="539">
        <v>7333</v>
      </c>
      <c r="H96" s="556">
        <v>94.43</v>
      </c>
      <c r="I96" s="556">
        <f t="shared" si="2"/>
        <v>204.49</v>
      </c>
    </row>
    <row r="97" spans="2:9" ht="12.75" customHeight="1">
      <c r="B97" s="920" t="s">
        <v>764</v>
      </c>
      <c r="C97" s="921"/>
      <c r="D97" s="524">
        <f>SUM(D98:D101)</f>
        <v>398022</v>
      </c>
      <c r="E97" s="551">
        <f>SUM(E98:E101)</f>
        <v>192661</v>
      </c>
      <c r="F97" s="552">
        <f>SUM(F98:F101)</f>
        <v>205361</v>
      </c>
      <c r="G97" s="524">
        <f>SUM(G98:G101)</f>
        <v>151964</v>
      </c>
      <c r="H97" s="553">
        <f>SUM(H98:H101)</f>
        <v>957.49</v>
      </c>
      <c r="I97" s="554">
        <f t="shared" si="2"/>
        <v>415.69</v>
      </c>
    </row>
    <row r="98" spans="2:9" ht="12.75" customHeight="1">
      <c r="B98" s="529"/>
      <c r="C98" s="530" t="s">
        <v>731</v>
      </c>
      <c r="D98" s="531">
        <v>262530</v>
      </c>
      <c r="E98" s="547">
        <v>127531</v>
      </c>
      <c r="F98" s="548">
        <v>134999</v>
      </c>
      <c r="G98" s="531">
        <v>103954</v>
      </c>
      <c r="H98" s="555">
        <v>536.41</v>
      </c>
      <c r="I98" s="555">
        <f t="shared" si="2"/>
        <v>489.42</v>
      </c>
    </row>
    <row r="99" spans="2:9" ht="12.75" customHeight="1">
      <c r="B99" s="529"/>
      <c r="C99" s="530" t="s">
        <v>759</v>
      </c>
      <c r="D99" s="531">
        <v>88795</v>
      </c>
      <c r="E99" s="547">
        <v>42809</v>
      </c>
      <c r="F99" s="548">
        <v>45986</v>
      </c>
      <c r="G99" s="531">
        <v>30742</v>
      </c>
      <c r="H99" s="555">
        <v>209.67</v>
      </c>
      <c r="I99" s="555">
        <f t="shared" si="2"/>
        <v>423.5</v>
      </c>
    </row>
    <row r="100" spans="2:9" ht="12.75" customHeight="1">
      <c r="B100" s="529"/>
      <c r="C100" s="530" t="s">
        <v>732</v>
      </c>
      <c r="D100" s="531">
        <v>27577</v>
      </c>
      <c r="E100" s="547">
        <v>13033</v>
      </c>
      <c r="F100" s="548">
        <v>14544</v>
      </c>
      <c r="G100" s="531">
        <v>9866</v>
      </c>
      <c r="H100" s="555">
        <v>116.98</v>
      </c>
      <c r="I100" s="555">
        <f t="shared" si="2"/>
        <v>235.74</v>
      </c>
    </row>
    <row r="101" spans="2:9" ht="12.75" customHeight="1">
      <c r="B101" s="537"/>
      <c r="C101" s="538" t="s">
        <v>760</v>
      </c>
      <c r="D101" s="539">
        <v>19120</v>
      </c>
      <c r="E101" s="549">
        <v>9288</v>
      </c>
      <c r="F101" s="550">
        <v>9832</v>
      </c>
      <c r="G101" s="539">
        <v>7402</v>
      </c>
      <c r="H101" s="556">
        <v>94.43</v>
      </c>
      <c r="I101" s="556">
        <f t="shared" si="2"/>
        <v>202.48</v>
      </c>
    </row>
    <row r="102" spans="2:9" ht="12.75" customHeight="1">
      <c r="B102" s="920" t="s">
        <v>765</v>
      </c>
      <c r="C102" s="921"/>
      <c r="D102" s="524">
        <f>SUM(D103:D106)</f>
        <v>395556</v>
      </c>
      <c r="E102" s="551">
        <f>SUM(E103:E106)</f>
        <v>191665</v>
      </c>
      <c r="F102" s="552">
        <f>SUM(F103:F106)</f>
        <v>203891</v>
      </c>
      <c r="G102" s="524">
        <f>SUM(G103:G106)</f>
        <v>153261</v>
      </c>
      <c r="H102" s="553">
        <f>SUM(H103:H106)</f>
        <v>957.49</v>
      </c>
      <c r="I102" s="554">
        <f t="shared" si="2"/>
        <v>413.12</v>
      </c>
    </row>
    <row r="103" spans="2:9" ht="12.75" customHeight="1">
      <c r="B103" s="529"/>
      <c r="C103" s="530" t="s">
        <v>731</v>
      </c>
      <c r="D103" s="531">
        <v>261117</v>
      </c>
      <c r="E103" s="547">
        <v>126962</v>
      </c>
      <c r="F103" s="548">
        <v>134155</v>
      </c>
      <c r="G103" s="531">
        <v>104822</v>
      </c>
      <c r="H103" s="555">
        <v>536.41</v>
      </c>
      <c r="I103" s="555">
        <f t="shared" si="2"/>
        <v>486.79</v>
      </c>
    </row>
    <row r="104" spans="2:9" ht="12.75" customHeight="1">
      <c r="B104" s="529"/>
      <c r="C104" s="530" t="s">
        <v>759</v>
      </c>
      <c r="D104" s="531">
        <v>88176</v>
      </c>
      <c r="E104" s="547">
        <v>42551</v>
      </c>
      <c r="F104" s="548">
        <v>45625</v>
      </c>
      <c r="G104" s="531">
        <v>31044</v>
      </c>
      <c r="H104" s="555">
        <v>209.67</v>
      </c>
      <c r="I104" s="555">
        <f t="shared" si="2"/>
        <v>420.55</v>
      </c>
    </row>
    <row r="105" spans="2:9" ht="12.75" customHeight="1">
      <c r="B105" s="529"/>
      <c r="C105" s="530" t="s">
        <v>732</v>
      </c>
      <c r="D105" s="531">
        <v>27271</v>
      </c>
      <c r="E105" s="547">
        <v>12926</v>
      </c>
      <c r="F105" s="548">
        <v>14345</v>
      </c>
      <c r="G105" s="531">
        <v>9909</v>
      </c>
      <c r="H105" s="555">
        <v>116.98</v>
      </c>
      <c r="I105" s="555">
        <f t="shared" si="2"/>
        <v>233.13</v>
      </c>
    </row>
    <row r="106" spans="2:9" ht="12.75" customHeight="1">
      <c r="B106" s="537"/>
      <c r="C106" s="538" t="s">
        <v>760</v>
      </c>
      <c r="D106" s="539">
        <v>18992</v>
      </c>
      <c r="E106" s="549">
        <v>9226</v>
      </c>
      <c r="F106" s="550">
        <v>9766</v>
      </c>
      <c r="G106" s="539">
        <v>7486</v>
      </c>
      <c r="H106" s="556">
        <v>94.43</v>
      </c>
      <c r="I106" s="556">
        <f t="shared" si="2"/>
        <v>201.12</v>
      </c>
    </row>
    <row r="107" spans="2:9" ht="12.75" customHeight="1">
      <c r="B107" s="922" t="s">
        <v>766</v>
      </c>
      <c r="C107" s="923"/>
      <c r="D107" s="557">
        <f>SUM(D108:D111)</f>
        <v>394168</v>
      </c>
      <c r="E107" s="558">
        <f>SUM(E108:E111)</f>
        <v>191539</v>
      </c>
      <c r="F107" s="559">
        <f>SUM(F108:F111)</f>
        <v>202629</v>
      </c>
      <c r="G107" s="557">
        <f>SUM(G108:G111)</f>
        <v>153738</v>
      </c>
      <c r="H107" s="553">
        <f>SUM(H108:H111)</f>
        <v>957.49</v>
      </c>
      <c r="I107" s="554">
        <f t="shared" si="2"/>
        <v>411.67</v>
      </c>
    </row>
    <row r="108" spans="2:9" ht="12.75" customHeight="1">
      <c r="B108" s="560"/>
      <c r="C108" s="561" t="s">
        <v>731</v>
      </c>
      <c r="D108" s="562">
        <v>260507</v>
      </c>
      <c r="E108" s="563">
        <v>127134</v>
      </c>
      <c r="F108" s="564">
        <v>133373</v>
      </c>
      <c r="G108" s="562">
        <v>105147</v>
      </c>
      <c r="H108" s="555">
        <v>536.41</v>
      </c>
      <c r="I108" s="555">
        <f t="shared" si="2"/>
        <v>485.65</v>
      </c>
    </row>
    <row r="109" spans="2:9" ht="12.75" customHeight="1">
      <c r="B109" s="560"/>
      <c r="C109" s="561" t="s">
        <v>759</v>
      </c>
      <c r="D109" s="562">
        <v>87698</v>
      </c>
      <c r="E109" s="563">
        <v>42327</v>
      </c>
      <c r="F109" s="564">
        <v>45371</v>
      </c>
      <c r="G109" s="562">
        <v>31305</v>
      </c>
      <c r="H109" s="555">
        <v>209.67</v>
      </c>
      <c r="I109" s="555">
        <f t="shared" si="2"/>
        <v>418.27</v>
      </c>
    </row>
    <row r="110" spans="2:9" ht="12.75" customHeight="1">
      <c r="B110" s="560"/>
      <c r="C110" s="561" t="s">
        <v>732</v>
      </c>
      <c r="D110" s="562">
        <v>27142</v>
      </c>
      <c r="E110" s="563">
        <v>12920</v>
      </c>
      <c r="F110" s="564">
        <v>14222</v>
      </c>
      <c r="G110" s="562">
        <v>9946</v>
      </c>
      <c r="H110" s="555">
        <v>116.98</v>
      </c>
      <c r="I110" s="555">
        <f t="shared" si="2"/>
        <v>232.02</v>
      </c>
    </row>
    <row r="111" spans="2:9" ht="12.75" customHeight="1">
      <c r="B111" s="565"/>
      <c r="C111" s="566" t="s">
        <v>760</v>
      </c>
      <c r="D111" s="567">
        <v>18821</v>
      </c>
      <c r="E111" s="568">
        <v>9158</v>
      </c>
      <c r="F111" s="569">
        <v>9663</v>
      </c>
      <c r="G111" s="567">
        <v>7340</v>
      </c>
      <c r="H111" s="556">
        <v>94.43</v>
      </c>
      <c r="I111" s="556">
        <f t="shared" si="2"/>
        <v>199.31</v>
      </c>
    </row>
    <row r="112" spans="2:9" ht="12.75" customHeight="1">
      <c r="B112" s="460" t="s">
        <v>767</v>
      </c>
      <c r="C112" s="510"/>
      <c r="D112" s="570"/>
      <c r="E112" s="510"/>
      <c r="F112" s="510"/>
      <c r="G112" s="510"/>
      <c r="H112" s="510"/>
      <c r="I112" s="571"/>
    </row>
  </sheetData>
  <mergeCells count="20">
    <mergeCell ref="B67:C67"/>
    <mergeCell ref="D4:F4"/>
    <mergeCell ref="G4:G5"/>
    <mergeCell ref="B6:C6"/>
    <mergeCell ref="B19:C19"/>
    <mergeCell ref="B32:C32"/>
    <mergeCell ref="B37:C37"/>
    <mergeCell ref="B42:C42"/>
    <mergeCell ref="B47:C47"/>
    <mergeCell ref="B52:C52"/>
    <mergeCell ref="B57:C57"/>
    <mergeCell ref="B62:C62"/>
    <mergeCell ref="B102:C102"/>
    <mergeCell ref="B107:C107"/>
    <mergeCell ref="B72:C72"/>
    <mergeCell ref="B77:C77"/>
    <mergeCell ref="B82:C82"/>
    <mergeCell ref="B87:C87"/>
    <mergeCell ref="B92:C92"/>
    <mergeCell ref="B97:C97"/>
  </mergeCells>
  <phoneticPr fontId="4"/>
  <pageMargins left="0.59055118110236227" right="0.59055118110236227" top="0.78740157480314965" bottom="0.78740157480314965" header="0.39370078740157483" footer="0.39370078740157483"/>
  <pageSetup paperSize="9" scale="95" fitToHeight="0" orientation="portrait" r:id="rId1"/>
  <headerFooter alignWithMargins="0">
    <oddHeader>&amp;R&amp;"ＭＳ Ｐゴシック,標準"&amp;11 2.人      口</oddHeader>
    <oddFooter>&amp;C&amp;"ＭＳ Ｐゴシック,標準"&amp;11-21-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view="pageBreakPreview" zoomScaleNormal="100" zoomScaleSheetLayoutView="100" workbookViewId="0"/>
  </sheetViews>
  <sheetFormatPr defaultRowHeight="12"/>
  <cols>
    <col min="1" max="1" width="1.83203125" style="3" customWidth="1"/>
    <col min="2" max="2" width="2.83203125" style="632" customWidth="1"/>
    <col min="3" max="3" width="9.83203125" style="632" customWidth="1"/>
    <col min="4" max="4" width="10.83203125" style="3" customWidth="1"/>
    <col min="5" max="14" width="8.33203125" style="3" customWidth="1"/>
    <col min="15" max="16384" width="9.33203125" style="578"/>
  </cols>
  <sheetData>
    <row r="1" spans="1:14" ht="30" customHeight="1">
      <c r="A1" s="13" t="s">
        <v>768</v>
      </c>
      <c r="B1" s="572"/>
      <c r="C1" s="572"/>
      <c r="D1" s="573"/>
      <c r="E1" s="574"/>
      <c r="F1" s="575"/>
      <c r="G1" s="575"/>
      <c r="H1" s="576"/>
      <c r="I1" s="576"/>
      <c r="J1" s="574"/>
      <c r="K1" s="575"/>
      <c r="L1" s="575"/>
      <c r="M1" s="576"/>
      <c r="N1" s="577"/>
    </row>
    <row r="2" spans="1:14" ht="7.5" customHeight="1">
      <c r="A2" s="13"/>
      <c r="B2" s="572"/>
      <c r="C2" s="572"/>
      <c r="D2" s="573"/>
      <c r="E2" s="574"/>
      <c r="F2" s="575"/>
      <c r="G2" s="575"/>
      <c r="H2" s="576"/>
      <c r="I2" s="576"/>
      <c r="J2" s="574"/>
      <c r="K2" s="575"/>
      <c r="L2" s="575"/>
      <c r="M2" s="576"/>
      <c r="N2" s="577"/>
    </row>
    <row r="3" spans="1:14" s="583" customFormat="1" ht="22.5" customHeight="1">
      <c r="A3" s="579"/>
      <c r="B3" s="580" t="s">
        <v>769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2" t="s">
        <v>770</v>
      </c>
    </row>
    <row r="4" spans="1:14" ht="26.25" customHeight="1">
      <c r="A4" s="584"/>
      <c r="B4" s="931" t="s">
        <v>34</v>
      </c>
      <c r="C4" s="932"/>
      <c r="D4" s="933" t="s">
        <v>725</v>
      </c>
      <c r="E4" s="935" t="s">
        <v>0</v>
      </c>
      <c r="F4" s="936"/>
      <c r="G4" s="936"/>
      <c r="H4" s="936"/>
      <c r="I4" s="937"/>
      <c r="J4" s="938" t="s">
        <v>1</v>
      </c>
      <c r="K4" s="936"/>
      <c r="L4" s="936"/>
      <c r="M4" s="936"/>
      <c r="N4" s="937"/>
    </row>
    <row r="5" spans="1:14" ht="26.25" customHeight="1">
      <c r="A5" s="584"/>
      <c r="B5" s="939" t="s">
        <v>771</v>
      </c>
      <c r="C5" s="940"/>
      <c r="D5" s="934"/>
      <c r="E5" s="585" t="s">
        <v>725</v>
      </c>
      <c r="F5" s="586" t="s">
        <v>772</v>
      </c>
      <c r="G5" s="587" t="s">
        <v>773</v>
      </c>
      <c r="H5" s="588" t="s">
        <v>774</v>
      </c>
      <c r="I5" s="589" t="s">
        <v>775</v>
      </c>
      <c r="J5" s="585" t="s">
        <v>725</v>
      </c>
      <c r="K5" s="590" t="s">
        <v>772</v>
      </c>
      <c r="L5" s="591" t="s">
        <v>773</v>
      </c>
      <c r="M5" s="592" t="s">
        <v>774</v>
      </c>
      <c r="N5" s="593" t="s">
        <v>775</v>
      </c>
    </row>
    <row r="6" spans="1:14" ht="30" customHeight="1">
      <c r="A6" s="594"/>
      <c r="B6" s="941" t="s">
        <v>725</v>
      </c>
      <c r="C6" s="942"/>
      <c r="D6" s="595">
        <f t="shared" ref="D6:N6" si="0">SUM(D7:D24)</f>
        <v>76135</v>
      </c>
      <c r="E6" s="596">
        <f>SUM(E7:E24)</f>
        <v>36456</v>
      </c>
      <c r="F6" s="597">
        <f t="shared" si="0"/>
        <v>10412</v>
      </c>
      <c r="G6" s="598">
        <f t="shared" si="0"/>
        <v>23411</v>
      </c>
      <c r="H6" s="598">
        <f t="shared" si="0"/>
        <v>1149</v>
      </c>
      <c r="I6" s="599">
        <f t="shared" si="0"/>
        <v>1370</v>
      </c>
      <c r="J6" s="596">
        <f t="shared" si="0"/>
        <v>39679</v>
      </c>
      <c r="K6" s="597">
        <f t="shared" si="0"/>
        <v>7717</v>
      </c>
      <c r="L6" s="598">
        <f t="shared" si="0"/>
        <v>23550</v>
      </c>
      <c r="M6" s="598">
        <f t="shared" si="0"/>
        <v>5967</v>
      </c>
      <c r="N6" s="599">
        <f t="shared" si="0"/>
        <v>2290</v>
      </c>
    </row>
    <row r="7" spans="1:14" ht="26.25" customHeight="1">
      <c r="A7" s="600"/>
      <c r="B7" s="601"/>
      <c r="C7" s="602" t="s">
        <v>776</v>
      </c>
      <c r="D7" s="603">
        <f>SUM(E7,J7)</f>
        <v>4387</v>
      </c>
      <c r="E7" s="604">
        <v>2260</v>
      </c>
      <c r="F7" s="605">
        <v>2255</v>
      </c>
      <c r="G7" s="606">
        <v>4</v>
      </c>
      <c r="H7" s="606" t="s">
        <v>777</v>
      </c>
      <c r="I7" s="607">
        <v>1</v>
      </c>
      <c r="J7" s="604">
        <v>2127</v>
      </c>
      <c r="K7" s="605">
        <v>2125</v>
      </c>
      <c r="L7" s="606">
        <v>2</v>
      </c>
      <c r="M7" s="606" t="s">
        <v>777</v>
      </c>
      <c r="N7" s="607" t="s">
        <v>777</v>
      </c>
    </row>
    <row r="8" spans="1:14" ht="26.25" customHeight="1">
      <c r="A8" s="600"/>
      <c r="B8" s="608"/>
      <c r="C8" s="609" t="s">
        <v>778</v>
      </c>
      <c r="D8" s="610">
        <f>SUM(E8,J8)</f>
        <v>3988</v>
      </c>
      <c r="E8" s="611">
        <v>1993</v>
      </c>
      <c r="F8" s="612">
        <v>1894</v>
      </c>
      <c r="G8" s="613">
        <v>94</v>
      </c>
      <c r="H8" s="613" t="s">
        <v>777</v>
      </c>
      <c r="I8" s="614">
        <v>2</v>
      </c>
      <c r="J8" s="611">
        <v>1995</v>
      </c>
      <c r="K8" s="612">
        <v>1850</v>
      </c>
      <c r="L8" s="613">
        <v>136</v>
      </c>
      <c r="M8" s="613" t="s">
        <v>777</v>
      </c>
      <c r="N8" s="614">
        <v>7</v>
      </c>
    </row>
    <row r="9" spans="1:14" ht="26.25" customHeight="1">
      <c r="A9" s="600"/>
      <c r="B9" s="608"/>
      <c r="C9" s="609" t="s">
        <v>779</v>
      </c>
      <c r="D9" s="610">
        <f t="shared" ref="D9:D23" si="1">SUM(E9,J9)</f>
        <v>3813</v>
      </c>
      <c r="E9" s="611">
        <v>1965</v>
      </c>
      <c r="F9" s="612">
        <v>1441</v>
      </c>
      <c r="G9" s="613">
        <v>491</v>
      </c>
      <c r="H9" s="613" t="s">
        <v>777</v>
      </c>
      <c r="I9" s="614">
        <v>23</v>
      </c>
      <c r="J9" s="611">
        <v>1848</v>
      </c>
      <c r="K9" s="612">
        <v>1145</v>
      </c>
      <c r="L9" s="613">
        <v>641</v>
      </c>
      <c r="M9" s="613">
        <v>2</v>
      </c>
      <c r="N9" s="614">
        <v>58</v>
      </c>
    </row>
    <row r="10" spans="1:14" ht="26.25" customHeight="1">
      <c r="A10" s="600"/>
      <c r="B10" s="608"/>
      <c r="C10" s="609" t="s">
        <v>780</v>
      </c>
      <c r="D10" s="610">
        <f t="shared" si="1"/>
        <v>4191</v>
      </c>
      <c r="E10" s="611">
        <v>2130</v>
      </c>
      <c r="F10" s="612">
        <v>1047</v>
      </c>
      <c r="G10" s="613">
        <v>1038</v>
      </c>
      <c r="H10" s="613">
        <v>1</v>
      </c>
      <c r="I10" s="614">
        <v>41</v>
      </c>
      <c r="J10" s="611">
        <v>2061</v>
      </c>
      <c r="K10" s="612">
        <v>670</v>
      </c>
      <c r="L10" s="613">
        <v>1290</v>
      </c>
      <c r="M10" s="613">
        <v>3</v>
      </c>
      <c r="N10" s="614">
        <v>97</v>
      </c>
    </row>
    <row r="11" spans="1:14" ht="26.25" customHeight="1">
      <c r="A11" s="600"/>
      <c r="B11" s="608"/>
      <c r="C11" s="609" t="s">
        <v>781</v>
      </c>
      <c r="D11" s="610">
        <f t="shared" si="1"/>
        <v>4778</v>
      </c>
      <c r="E11" s="611">
        <v>2387</v>
      </c>
      <c r="F11" s="612">
        <v>774</v>
      </c>
      <c r="G11" s="613">
        <v>1535</v>
      </c>
      <c r="H11" s="613" t="s">
        <v>777</v>
      </c>
      <c r="I11" s="614">
        <v>75</v>
      </c>
      <c r="J11" s="611">
        <v>2391</v>
      </c>
      <c r="K11" s="612">
        <v>458</v>
      </c>
      <c r="L11" s="613">
        <v>1784</v>
      </c>
      <c r="M11" s="613">
        <v>3</v>
      </c>
      <c r="N11" s="614">
        <v>141</v>
      </c>
    </row>
    <row r="12" spans="1:14" ht="26.25" customHeight="1">
      <c r="A12" s="600"/>
      <c r="B12" s="608"/>
      <c r="C12" s="609" t="s">
        <v>782</v>
      </c>
      <c r="D12" s="610">
        <f t="shared" si="1"/>
        <v>5606</v>
      </c>
      <c r="E12" s="611">
        <v>2830</v>
      </c>
      <c r="F12" s="612">
        <v>687</v>
      </c>
      <c r="G12" s="613">
        <v>2000</v>
      </c>
      <c r="H12" s="613">
        <v>4</v>
      </c>
      <c r="I12" s="614">
        <v>130</v>
      </c>
      <c r="J12" s="611">
        <v>2776</v>
      </c>
      <c r="K12" s="612">
        <v>393</v>
      </c>
      <c r="L12" s="613">
        <v>2155</v>
      </c>
      <c r="M12" s="613">
        <v>7</v>
      </c>
      <c r="N12" s="614">
        <v>218</v>
      </c>
    </row>
    <row r="13" spans="1:14" ht="26.25" customHeight="1">
      <c r="A13" s="600"/>
      <c r="B13" s="608"/>
      <c r="C13" s="609" t="s">
        <v>783</v>
      </c>
      <c r="D13" s="610">
        <f t="shared" si="1"/>
        <v>6817</v>
      </c>
      <c r="E13" s="611">
        <v>3403</v>
      </c>
      <c r="F13" s="612">
        <v>698</v>
      </c>
      <c r="G13" s="613">
        <v>2517</v>
      </c>
      <c r="H13" s="613">
        <v>10</v>
      </c>
      <c r="I13" s="614">
        <v>174</v>
      </c>
      <c r="J13" s="611">
        <v>3414</v>
      </c>
      <c r="K13" s="612">
        <v>355</v>
      </c>
      <c r="L13" s="613">
        <v>2707</v>
      </c>
      <c r="M13" s="613">
        <v>37</v>
      </c>
      <c r="N13" s="614">
        <v>304</v>
      </c>
    </row>
    <row r="14" spans="1:14" ht="26.25" customHeight="1">
      <c r="A14" s="600"/>
      <c r="B14" s="608"/>
      <c r="C14" s="609" t="s">
        <v>784</v>
      </c>
      <c r="D14" s="610">
        <f t="shared" si="1"/>
        <v>5799</v>
      </c>
      <c r="E14" s="611">
        <v>2827</v>
      </c>
      <c r="F14" s="612">
        <v>534</v>
      </c>
      <c r="G14" s="613">
        <v>2112</v>
      </c>
      <c r="H14" s="613">
        <v>13</v>
      </c>
      <c r="I14" s="614">
        <v>161</v>
      </c>
      <c r="J14" s="611">
        <v>2972</v>
      </c>
      <c r="K14" s="612">
        <v>232</v>
      </c>
      <c r="L14" s="613">
        <v>2392</v>
      </c>
      <c r="M14" s="613">
        <v>65</v>
      </c>
      <c r="N14" s="614">
        <v>280</v>
      </c>
    </row>
    <row r="15" spans="1:14" ht="26.25" customHeight="1">
      <c r="A15" s="600"/>
      <c r="B15" s="608"/>
      <c r="C15" s="609" t="s">
        <v>785</v>
      </c>
      <c r="D15" s="610">
        <f t="shared" si="1"/>
        <v>5741</v>
      </c>
      <c r="E15" s="611">
        <v>2794</v>
      </c>
      <c r="F15" s="612">
        <v>363</v>
      </c>
      <c r="G15" s="613">
        <v>2221</v>
      </c>
      <c r="H15" s="613">
        <v>37</v>
      </c>
      <c r="I15" s="614">
        <v>164</v>
      </c>
      <c r="J15" s="611">
        <v>2947</v>
      </c>
      <c r="K15" s="612">
        <v>131</v>
      </c>
      <c r="L15" s="613">
        <v>2425</v>
      </c>
      <c r="M15" s="613">
        <v>120</v>
      </c>
      <c r="N15" s="614">
        <v>263</v>
      </c>
    </row>
    <row r="16" spans="1:14" ht="26.25" customHeight="1">
      <c r="A16" s="600"/>
      <c r="B16" s="608"/>
      <c r="C16" s="609" t="s">
        <v>786</v>
      </c>
      <c r="D16" s="610">
        <f t="shared" si="1"/>
        <v>5581</v>
      </c>
      <c r="E16" s="611">
        <v>2732</v>
      </c>
      <c r="F16" s="612">
        <v>266</v>
      </c>
      <c r="G16" s="613">
        <v>2254</v>
      </c>
      <c r="H16" s="613">
        <v>41</v>
      </c>
      <c r="I16" s="614">
        <v>163</v>
      </c>
      <c r="J16" s="611">
        <v>2849</v>
      </c>
      <c r="K16" s="612">
        <v>91</v>
      </c>
      <c r="L16" s="613">
        <v>2356</v>
      </c>
      <c r="M16" s="613">
        <v>184</v>
      </c>
      <c r="N16" s="614">
        <v>213</v>
      </c>
    </row>
    <row r="17" spans="1:14" ht="26.25" customHeight="1">
      <c r="A17" s="600"/>
      <c r="B17" s="608"/>
      <c r="C17" s="609" t="s">
        <v>787</v>
      </c>
      <c r="D17" s="610">
        <f t="shared" si="1"/>
        <v>5971</v>
      </c>
      <c r="E17" s="611">
        <v>2902</v>
      </c>
      <c r="F17" s="612">
        <v>237</v>
      </c>
      <c r="G17" s="613">
        <v>2368</v>
      </c>
      <c r="H17" s="613">
        <v>125</v>
      </c>
      <c r="I17" s="614">
        <v>161</v>
      </c>
      <c r="J17" s="611">
        <v>3069</v>
      </c>
      <c r="K17" s="612">
        <v>71</v>
      </c>
      <c r="L17" s="613">
        <v>2417</v>
      </c>
      <c r="M17" s="613">
        <v>388</v>
      </c>
      <c r="N17" s="614">
        <v>184</v>
      </c>
    </row>
    <row r="18" spans="1:14" ht="26.25" customHeight="1">
      <c r="A18" s="600"/>
      <c r="B18" s="608"/>
      <c r="C18" s="609" t="s">
        <v>788</v>
      </c>
      <c r="D18" s="610">
        <f t="shared" si="1"/>
        <v>6547</v>
      </c>
      <c r="E18" s="611">
        <v>3136</v>
      </c>
      <c r="F18" s="612">
        <v>141</v>
      </c>
      <c r="G18" s="613">
        <v>2672</v>
      </c>
      <c r="H18" s="613">
        <v>168</v>
      </c>
      <c r="I18" s="614">
        <v>143</v>
      </c>
      <c r="J18" s="611">
        <v>3411</v>
      </c>
      <c r="K18" s="612">
        <v>66</v>
      </c>
      <c r="L18" s="613">
        <v>2457</v>
      </c>
      <c r="M18" s="613">
        <v>647</v>
      </c>
      <c r="N18" s="614">
        <v>228</v>
      </c>
    </row>
    <row r="19" spans="1:14" ht="26.25" customHeight="1">
      <c r="A19" s="600"/>
      <c r="B19" s="608"/>
      <c r="C19" s="609" t="s">
        <v>789</v>
      </c>
      <c r="D19" s="610">
        <f t="shared" si="1"/>
        <v>4730</v>
      </c>
      <c r="E19" s="611">
        <v>2168</v>
      </c>
      <c r="F19" s="612">
        <v>36</v>
      </c>
      <c r="G19" s="613">
        <v>1889</v>
      </c>
      <c r="H19" s="613">
        <v>154</v>
      </c>
      <c r="I19" s="614">
        <v>80</v>
      </c>
      <c r="J19" s="611">
        <v>2562</v>
      </c>
      <c r="K19" s="612">
        <v>53</v>
      </c>
      <c r="L19" s="613">
        <v>1485</v>
      </c>
      <c r="M19" s="613">
        <v>873</v>
      </c>
      <c r="N19" s="614">
        <v>138</v>
      </c>
    </row>
    <row r="20" spans="1:14" ht="26.25" customHeight="1">
      <c r="A20" s="600"/>
      <c r="B20" s="608"/>
      <c r="C20" s="609" t="s">
        <v>790</v>
      </c>
      <c r="D20" s="610">
        <f t="shared" si="1"/>
        <v>3574</v>
      </c>
      <c r="E20" s="611">
        <v>1496</v>
      </c>
      <c r="F20" s="612">
        <v>25</v>
      </c>
      <c r="G20" s="613">
        <v>1227</v>
      </c>
      <c r="H20" s="613">
        <v>201</v>
      </c>
      <c r="I20" s="614">
        <v>36</v>
      </c>
      <c r="J20" s="611">
        <v>2078</v>
      </c>
      <c r="K20" s="612">
        <v>42</v>
      </c>
      <c r="L20" s="613">
        <v>821</v>
      </c>
      <c r="M20" s="613">
        <v>1131</v>
      </c>
      <c r="N20" s="614">
        <v>72</v>
      </c>
    </row>
    <row r="21" spans="1:14" ht="26.25" customHeight="1">
      <c r="A21" s="600"/>
      <c r="B21" s="608"/>
      <c r="C21" s="609" t="s">
        <v>791</v>
      </c>
      <c r="D21" s="610">
        <f t="shared" si="1"/>
        <v>2761</v>
      </c>
      <c r="E21" s="611">
        <v>972</v>
      </c>
      <c r="F21" s="612">
        <v>10</v>
      </c>
      <c r="G21" s="613">
        <v>743</v>
      </c>
      <c r="H21" s="613">
        <v>197</v>
      </c>
      <c r="I21" s="614">
        <v>13</v>
      </c>
      <c r="J21" s="611">
        <v>1789</v>
      </c>
      <c r="K21" s="612">
        <v>21</v>
      </c>
      <c r="L21" s="613">
        <v>398</v>
      </c>
      <c r="M21" s="613">
        <v>1288</v>
      </c>
      <c r="N21" s="614">
        <v>58</v>
      </c>
    </row>
    <row r="22" spans="1:14" ht="26.25" customHeight="1">
      <c r="A22" s="600"/>
      <c r="B22" s="608"/>
      <c r="C22" s="609" t="s">
        <v>792</v>
      </c>
      <c r="D22" s="610">
        <f t="shared" si="1"/>
        <v>1406</v>
      </c>
      <c r="E22" s="611">
        <v>377</v>
      </c>
      <c r="F22" s="612">
        <v>3</v>
      </c>
      <c r="G22" s="613">
        <v>221</v>
      </c>
      <c r="H22" s="613">
        <v>144</v>
      </c>
      <c r="I22" s="614">
        <v>3</v>
      </c>
      <c r="J22" s="611">
        <v>1029</v>
      </c>
      <c r="K22" s="612">
        <v>11</v>
      </c>
      <c r="L22" s="613">
        <v>77</v>
      </c>
      <c r="M22" s="613">
        <v>889</v>
      </c>
      <c r="N22" s="614">
        <v>22</v>
      </c>
    </row>
    <row r="23" spans="1:14" ht="26.25" customHeight="1">
      <c r="A23" s="600"/>
      <c r="B23" s="608"/>
      <c r="C23" s="609" t="s">
        <v>793</v>
      </c>
      <c r="D23" s="610">
        <f t="shared" si="1"/>
        <v>386</v>
      </c>
      <c r="E23" s="611">
        <v>74</v>
      </c>
      <c r="F23" s="612" t="s">
        <v>777</v>
      </c>
      <c r="G23" s="613">
        <v>24</v>
      </c>
      <c r="H23" s="613">
        <v>46</v>
      </c>
      <c r="I23" s="614" t="s">
        <v>777</v>
      </c>
      <c r="J23" s="611">
        <v>312</v>
      </c>
      <c r="K23" s="612">
        <v>2</v>
      </c>
      <c r="L23" s="613">
        <v>7</v>
      </c>
      <c r="M23" s="613">
        <v>282</v>
      </c>
      <c r="N23" s="614">
        <v>7</v>
      </c>
    </row>
    <row r="24" spans="1:14" ht="26.25" customHeight="1">
      <c r="A24" s="600"/>
      <c r="B24" s="615"/>
      <c r="C24" s="616" t="s">
        <v>2</v>
      </c>
      <c r="D24" s="617">
        <f>SUM(E24,J24)</f>
        <v>59</v>
      </c>
      <c r="E24" s="618">
        <v>10</v>
      </c>
      <c r="F24" s="619">
        <v>1</v>
      </c>
      <c r="G24" s="620">
        <v>1</v>
      </c>
      <c r="H24" s="620">
        <v>8</v>
      </c>
      <c r="I24" s="621" t="s">
        <v>777</v>
      </c>
      <c r="J24" s="618">
        <v>49</v>
      </c>
      <c r="K24" s="619">
        <v>1</v>
      </c>
      <c r="L24" s="620" t="s">
        <v>777</v>
      </c>
      <c r="M24" s="620">
        <v>48</v>
      </c>
      <c r="N24" s="621" t="s">
        <v>777</v>
      </c>
    </row>
    <row r="25" spans="1:14" ht="26.25" customHeight="1">
      <c r="A25" s="600"/>
      <c r="B25" s="929" t="s">
        <v>794</v>
      </c>
      <c r="C25" s="930"/>
      <c r="D25" s="622"/>
      <c r="E25" s="623"/>
      <c r="F25" s="623"/>
      <c r="G25" s="623"/>
      <c r="H25" s="623"/>
      <c r="I25" s="623"/>
      <c r="J25" s="623"/>
      <c r="K25" s="623"/>
      <c r="L25" s="623"/>
      <c r="M25" s="623"/>
      <c r="N25" s="624"/>
    </row>
    <row r="26" spans="1:14" ht="26.25" customHeight="1">
      <c r="A26" s="600"/>
      <c r="B26" s="625"/>
      <c r="C26" s="626" t="s">
        <v>37</v>
      </c>
      <c r="D26" s="603">
        <f>SUM(E26,J26)</f>
        <v>25434</v>
      </c>
      <c r="E26" s="604">
        <v>11135</v>
      </c>
      <c r="F26" s="605">
        <v>453</v>
      </c>
      <c r="G26" s="606">
        <v>9145</v>
      </c>
      <c r="H26" s="606">
        <v>1043</v>
      </c>
      <c r="I26" s="607">
        <v>436</v>
      </c>
      <c r="J26" s="604">
        <v>14299</v>
      </c>
      <c r="K26" s="605">
        <v>267</v>
      </c>
      <c r="L26" s="606">
        <v>7662</v>
      </c>
      <c r="M26" s="606">
        <v>5546</v>
      </c>
      <c r="N26" s="607">
        <v>709</v>
      </c>
    </row>
    <row r="27" spans="1:14" ht="26.25" customHeight="1">
      <c r="A27" s="600"/>
      <c r="B27" s="608"/>
      <c r="C27" s="609" t="s">
        <v>795</v>
      </c>
      <c r="D27" s="610">
        <f>SUM(E27,J27)</f>
        <v>12916</v>
      </c>
      <c r="E27" s="611">
        <v>5097</v>
      </c>
      <c r="F27" s="612">
        <v>75</v>
      </c>
      <c r="G27" s="613">
        <v>4105</v>
      </c>
      <c r="H27" s="613">
        <v>750</v>
      </c>
      <c r="I27" s="614">
        <v>132</v>
      </c>
      <c r="J27" s="611">
        <v>7819</v>
      </c>
      <c r="K27" s="612">
        <v>130</v>
      </c>
      <c r="L27" s="613">
        <v>2788</v>
      </c>
      <c r="M27" s="613">
        <v>4511</v>
      </c>
      <c r="N27" s="614">
        <v>297</v>
      </c>
    </row>
    <row r="28" spans="1:14" ht="26.25" customHeight="1">
      <c r="A28" s="600"/>
      <c r="B28" s="615"/>
      <c r="C28" s="616" t="s">
        <v>796</v>
      </c>
      <c r="D28" s="617">
        <f>SUM(E28,J28)</f>
        <v>4612</v>
      </c>
      <c r="E28" s="618">
        <v>1433</v>
      </c>
      <c r="F28" s="619">
        <v>14</v>
      </c>
      <c r="G28" s="620">
        <v>989</v>
      </c>
      <c r="H28" s="620">
        <v>395</v>
      </c>
      <c r="I28" s="621">
        <v>16</v>
      </c>
      <c r="J28" s="618">
        <v>3179</v>
      </c>
      <c r="K28" s="619">
        <v>35</v>
      </c>
      <c r="L28" s="620">
        <v>482</v>
      </c>
      <c r="M28" s="620">
        <v>2507</v>
      </c>
      <c r="N28" s="621">
        <v>87</v>
      </c>
    </row>
    <row r="29" spans="1:14" ht="15" customHeight="1">
      <c r="A29" s="600"/>
      <c r="B29" s="627" t="s">
        <v>797</v>
      </c>
      <c r="C29" s="627"/>
      <c r="D29" s="628"/>
      <c r="E29" s="629"/>
      <c r="F29" s="629"/>
      <c r="G29" s="629"/>
      <c r="H29" s="629"/>
      <c r="I29" s="629"/>
      <c r="J29" s="629"/>
      <c r="K29" s="629"/>
      <c r="L29" s="629"/>
      <c r="M29" s="629"/>
      <c r="N29" s="630"/>
    </row>
    <row r="30" spans="1:14">
      <c r="A30" s="6"/>
      <c r="B30" s="631"/>
      <c r="C30" s="631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4">
      <c r="A31" s="6"/>
      <c r="B31" s="631"/>
      <c r="C31" s="63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631"/>
      <c r="C32" s="63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6"/>
      <c r="B33" s="631"/>
      <c r="C33" s="63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6"/>
      <c r="B34" s="631"/>
      <c r="C34" s="63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6"/>
      <c r="B35" s="631"/>
      <c r="C35" s="63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/>
      <c r="B36" s="631"/>
      <c r="C36" s="631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/>
      <c r="B37" s="631"/>
      <c r="C37" s="63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6"/>
      <c r="B38" s="631"/>
      <c r="C38" s="63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6"/>
      <c r="B39" s="631"/>
      <c r="C39" s="63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6"/>
      <c r="B40" s="631"/>
      <c r="C40" s="63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6"/>
      <c r="B41" s="631"/>
      <c r="C41" s="63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6"/>
      <c r="B42" s="631"/>
      <c r="C42" s="631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>
      <c r="A43" s="6"/>
      <c r="B43" s="631"/>
      <c r="C43" s="631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>
      <c r="A44" s="6"/>
      <c r="B44" s="631"/>
      <c r="C44" s="631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>
      <c r="A45" s="6"/>
      <c r="B45" s="631"/>
      <c r="C45" s="631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>
      <c r="A46" s="6"/>
      <c r="B46" s="631"/>
      <c r="C46" s="63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>
      <c r="A47" s="6"/>
      <c r="B47" s="631"/>
      <c r="C47" s="631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>
      <c r="A48" s="6"/>
      <c r="B48" s="631"/>
      <c r="C48" s="631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>
      <c r="A49" s="6"/>
      <c r="B49" s="631"/>
      <c r="C49" s="631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>
      <c r="A50" s="6"/>
      <c r="B50" s="631"/>
      <c r="C50" s="631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>
      <c r="A51" s="6"/>
      <c r="B51" s="631"/>
      <c r="C51" s="631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>
      <c r="A52" s="6"/>
      <c r="B52" s="631"/>
      <c r="C52" s="631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A53" s="6"/>
      <c r="B53" s="631"/>
      <c r="C53" s="631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>
      <c r="A54" s="6"/>
      <c r="B54" s="631"/>
      <c r="C54" s="631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A55" s="6"/>
      <c r="B55" s="631"/>
      <c r="C55" s="631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7">
    <mergeCell ref="B25:C25"/>
    <mergeCell ref="B4:C4"/>
    <mergeCell ref="D4:D5"/>
    <mergeCell ref="E4:I4"/>
    <mergeCell ref="J4:N4"/>
    <mergeCell ref="B5:C5"/>
    <mergeCell ref="B6:C6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Ｐゴシック,標準"&amp;11-22-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showGridLines="0" view="pageBreakPreview" zoomScaleNormal="100" zoomScaleSheetLayoutView="100" workbookViewId="0"/>
  </sheetViews>
  <sheetFormatPr defaultRowHeight="13.5" outlineLevelRow="2"/>
  <cols>
    <col min="1" max="1" width="1.83203125" style="633" customWidth="1"/>
    <col min="2" max="2" width="9.1640625" style="633" customWidth="1"/>
    <col min="3" max="3" width="7.5" style="633" customWidth="1"/>
    <col min="4" max="13" width="6" style="633" customWidth="1"/>
    <col min="14" max="17" width="7.5" style="633" customWidth="1"/>
    <col min="18" max="16384" width="9.33203125" style="633"/>
  </cols>
  <sheetData>
    <row r="1" spans="1:17" ht="30" customHeight="1">
      <c r="A1" s="13" t="s">
        <v>798</v>
      </c>
    </row>
    <row r="2" spans="1:17" ht="7.5" customHeight="1">
      <c r="A2" s="13"/>
    </row>
    <row r="3" spans="1:17" ht="15" customHeight="1">
      <c r="A3" s="634"/>
      <c r="B3" s="635" t="s">
        <v>799</v>
      </c>
    </row>
    <row r="4" spans="1:17" s="635" customFormat="1" ht="15" customHeight="1">
      <c r="A4" s="635">
        <v>1</v>
      </c>
      <c r="B4" s="635" t="s">
        <v>27</v>
      </c>
    </row>
    <row r="5" spans="1:17" s="635" customFormat="1" ht="15" customHeight="1">
      <c r="A5" s="636"/>
      <c r="B5" s="943" t="s">
        <v>800</v>
      </c>
      <c r="C5" s="946" t="s">
        <v>801</v>
      </c>
      <c r="D5" s="946"/>
      <c r="E5" s="946"/>
      <c r="F5" s="946"/>
      <c r="G5" s="946"/>
      <c r="H5" s="946"/>
      <c r="I5" s="946"/>
      <c r="J5" s="946"/>
      <c r="K5" s="946"/>
      <c r="L5" s="946"/>
      <c r="M5" s="946"/>
      <c r="N5" s="946"/>
      <c r="O5" s="946"/>
      <c r="P5" s="946" t="s">
        <v>802</v>
      </c>
      <c r="Q5" s="946"/>
    </row>
    <row r="6" spans="1:17" s="635" customFormat="1" ht="15" customHeight="1">
      <c r="A6" s="636"/>
      <c r="B6" s="944"/>
      <c r="C6" s="947" t="s">
        <v>725</v>
      </c>
      <c r="D6" s="948" t="s">
        <v>803</v>
      </c>
      <c r="E6" s="949"/>
      <c r="F6" s="949"/>
      <c r="G6" s="949"/>
      <c r="H6" s="949"/>
      <c r="I6" s="949"/>
      <c r="J6" s="949"/>
      <c r="K6" s="949"/>
      <c r="L6" s="949"/>
      <c r="M6" s="950"/>
      <c r="N6" s="951" t="s">
        <v>804</v>
      </c>
      <c r="O6" s="953" t="s">
        <v>805</v>
      </c>
      <c r="P6" s="955" t="s">
        <v>806</v>
      </c>
      <c r="Q6" s="955" t="s">
        <v>807</v>
      </c>
    </row>
    <row r="7" spans="1:17" s="641" customFormat="1" ht="22.5" customHeight="1">
      <c r="A7" s="637"/>
      <c r="B7" s="945"/>
      <c r="C7" s="947"/>
      <c r="D7" s="638" t="s">
        <v>808</v>
      </c>
      <c r="E7" s="639" t="s">
        <v>809</v>
      </c>
      <c r="F7" s="639" t="s">
        <v>810</v>
      </c>
      <c r="G7" s="639" t="s">
        <v>811</v>
      </c>
      <c r="H7" s="639" t="s">
        <v>812</v>
      </c>
      <c r="I7" s="639" t="s">
        <v>813</v>
      </c>
      <c r="J7" s="639" t="s">
        <v>814</v>
      </c>
      <c r="K7" s="639" t="s">
        <v>815</v>
      </c>
      <c r="L7" s="639" t="s">
        <v>816</v>
      </c>
      <c r="M7" s="640" t="s">
        <v>817</v>
      </c>
      <c r="N7" s="952"/>
      <c r="O7" s="954"/>
      <c r="P7" s="956"/>
      <c r="Q7" s="956"/>
    </row>
    <row r="8" spans="1:17" s="641" customFormat="1" ht="18" customHeight="1">
      <c r="A8" s="637"/>
      <c r="B8" s="642" t="s">
        <v>117</v>
      </c>
      <c r="C8" s="643">
        <f>SUM(C9:C12)</f>
        <v>26241</v>
      </c>
      <c r="D8" s="644">
        <f t="shared" ref="D8:Q8" si="0">SUM(D9:D12)</f>
        <v>3833</v>
      </c>
      <c r="E8" s="645">
        <f t="shared" si="0"/>
        <v>5239</v>
      </c>
      <c r="F8" s="645">
        <f t="shared" si="0"/>
        <v>4998</v>
      </c>
      <c r="G8" s="645">
        <f t="shared" si="0"/>
        <v>5295</v>
      </c>
      <c r="H8" s="645">
        <f t="shared" si="0"/>
        <v>3230</v>
      </c>
      <c r="I8" s="645">
        <f t="shared" si="0"/>
        <v>2316</v>
      </c>
      <c r="J8" s="645">
        <f t="shared" si="0"/>
        <v>1044</v>
      </c>
      <c r="K8" s="645">
        <f t="shared" si="0"/>
        <v>245</v>
      </c>
      <c r="L8" s="645">
        <f t="shared" si="0"/>
        <v>33</v>
      </c>
      <c r="M8" s="646">
        <f t="shared" si="0"/>
        <v>8</v>
      </c>
      <c r="N8" s="643">
        <f t="shared" si="0"/>
        <v>90177</v>
      </c>
      <c r="O8" s="647">
        <f>+N8/C8</f>
        <v>3.4364925117183036</v>
      </c>
      <c r="P8" s="643">
        <f t="shared" si="0"/>
        <v>78</v>
      </c>
      <c r="Q8" s="643">
        <f t="shared" si="0"/>
        <v>509</v>
      </c>
    </row>
    <row r="9" spans="1:17" s="641" customFormat="1" ht="18" hidden="1" customHeight="1" outlineLevel="1">
      <c r="A9" s="637"/>
      <c r="B9" s="648" t="s">
        <v>818</v>
      </c>
      <c r="C9" s="473">
        <v>7158</v>
      </c>
      <c r="D9" s="474">
        <v>1260</v>
      </c>
      <c r="E9" s="649">
        <v>1537</v>
      </c>
      <c r="F9" s="649">
        <v>1354</v>
      </c>
      <c r="G9" s="649">
        <v>1352</v>
      </c>
      <c r="H9" s="649">
        <v>790</v>
      </c>
      <c r="I9" s="649">
        <v>543</v>
      </c>
      <c r="J9" s="649">
        <v>261</v>
      </c>
      <c r="K9" s="649">
        <v>55</v>
      </c>
      <c r="L9" s="649">
        <v>5</v>
      </c>
      <c r="M9" s="475">
        <v>1</v>
      </c>
      <c r="N9" s="473">
        <v>23334</v>
      </c>
      <c r="O9" s="650">
        <v>3.26</v>
      </c>
      <c r="P9" s="473">
        <v>17</v>
      </c>
      <c r="Q9" s="473">
        <v>272</v>
      </c>
    </row>
    <row r="10" spans="1:17" s="641" customFormat="1" ht="18" hidden="1" customHeight="1" outlineLevel="1">
      <c r="A10" s="637"/>
      <c r="B10" s="648" t="s">
        <v>819</v>
      </c>
      <c r="C10" s="473">
        <v>9128</v>
      </c>
      <c r="D10" s="474">
        <v>1411</v>
      </c>
      <c r="E10" s="649">
        <v>1780</v>
      </c>
      <c r="F10" s="649">
        <v>1666</v>
      </c>
      <c r="G10" s="649">
        <v>1876</v>
      </c>
      <c r="H10" s="649">
        <v>1124</v>
      </c>
      <c r="I10" s="649">
        <v>838</v>
      </c>
      <c r="J10" s="649">
        <v>340</v>
      </c>
      <c r="K10" s="649">
        <v>77</v>
      </c>
      <c r="L10" s="649">
        <v>14</v>
      </c>
      <c r="M10" s="475">
        <v>2</v>
      </c>
      <c r="N10" s="473">
        <v>31263</v>
      </c>
      <c r="O10" s="650">
        <v>3.42</v>
      </c>
      <c r="P10" s="473">
        <v>41</v>
      </c>
      <c r="Q10" s="473">
        <v>82</v>
      </c>
    </row>
    <row r="11" spans="1:17" s="641" customFormat="1" ht="18" hidden="1" customHeight="1" outlineLevel="1">
      <c r="A11" s="637"/>
      <c r="B11" s="648" t="s">
        <v>820</v>
      </c>
      <c r="C11" s="473">
        <v>6686</v>
      </c>
      <c r="D11" s="474">
        <v>885</v>
      </c>
      <c r="E11" s="649">
        <v>1376</v>
      </c>
      <c r="F11" s="649">
        <v>1358</v>
      </c>
      <c r="G11" s="649">
        <v>1377</v>
      </c>
      <c r="H11" s="649">
        <v>794</v>
      </c>
      <c r="I11" s="649">
        <v>575</v>
      </c>
      <c r="J11" s="649">
        <v>236</v>
      </c>
      <c r="K11" s="649">
        <v>76</v>
      </c>
      <c r="L11" s="649">
        <v>6</v>
      </c>
      <c r="M11" s="475">
        <v>3</v>
      </c>
      <c r="N11" s="473">
        <v>22983</v>
      </c>
      <c r="O11" s="650">
        <v>3.44</v>
      </c>
      <c r="P11" s="473">
        <v>18</v>
      </c>
      <c r="Q11" s="473">
        <v>116</v>
      </c>
    </row>
    <row r="12" spans="1:17" s="641" customFormat="1" ht="18" hidden="1" customHeight="1" outlineLevel="1">
      <c r="A12" s="637"/>
      <c r="B12" s="651" t="s">
        <v>821</v>
      </c>
      <c r="C12" s="479">
        <v>3269</v>
      </c>
      <c r="D12" s="480">
        <v>277</v>
      </c>
      <c r="E12" s="652">
        <v>546</v>
      </c>
      <c r="F12" s="652">
        <v>620</v>
      </c>
      <c r="G12" s="652">
        <v>690</v>
      </c>
      <c r="H12" s="652">
        <v>522</v>
      </c>
      <c r="I12" s="652">
        <v>360</v>
      </c>
      <c r="J12" s="652">
        <v>207</v>
      </c>
      <c r="K12" s="652">
        <v>37</v>
      </c>
      <c r="L12" s="652">
        <v>8</v>
      </c>
      <c r="M12" s="481">
        <v>2</v>
      </c>
      <c r="N12" s="479">
        <v>12597</v>
      </c>
      <c r="O12" s="653">
        <v>3.85</v>
      </c>
      <c r="P12" s="479">
        <v>2</v>
      </c>
      <c r="Q12" s="479">
        <v>39</v>
      </c>
    </row>
    <row r="13" spans="1:17" s="635" customFormat="1" ht="18" customHeight="1" collapsed="1">
      <c r="A13" s="636"/>
      <c r="B13" s="642" t="s">
        <v>122</v>
      </c>
      <c r="C13" s="643">
        <v>27969</v>
      </c>
      <c r="D13" s="644">
        <v>4761</v>
      </c>
      <c r="E13" s="645">
        <v>6028</v>
      </c>
      <c r="F13" s="645">
        <v>5390</v>
      </c>
      <c r="G13" s="645">
        <v>5467</v>
      </c>
      <c r="H13" s="645">
        <v>3055</v>
      </c>
      <c r="I13" s="645">
        <v>2095</v>
      </c>
      <c r="J13" s="645">
        <v>919</v>
      </c>
      <c r="K13" s="645">
        <v>207</v>
      </c>
      <c r="L13" s="645">
        <v>37</v>
      </c>
      <c r="M13" s="646">
        <v>10</v>
      </c>
      <c r="N13" s="643">
        <v>91222</v>
      </c>
      <c r="O13" s="647">
        <v>3.26</v>
      </c>
      <c r="P13" s="643">
        <v>140</v>
      </c>
      <c r="Q13" s="643">
        <v>461</v>
      </c>
    </row>
    <row r="14" spans="1:17" s="635" customFormat="1" ht="18" hidden="1" customHeight="1" outlineLevel="2">
      <c r="A14" s="636"/>
      <c r="B14" s="648" t="s">
        <v>818</v>
      </c>
      <c r="C14" s="473">
        <v>7245</v>
      </c>
      <c r="D14" s="474">
        <v>1373</v>
      </c>
      <c r="E14" s="649">
        <v>1697</v>
      </c>
      <c r="F14" s="649">
        <v>1371</v>
      </c>
      <c r="G14" s="649">
        <v>1332</v>
      </c>
      <c r="H14" s="649">
        <v>722</v>
      </c>
      <c r="I14" s="649">
        <v>485</v>
      </c>
      <c r="J14" s="649">
        <v>198</v>
      </c>
      <c r="K14" s="649">
        <v>55</v>
      </c>
      <c r="L14" s="649">
        <v>9</v>
      </c>
      <c r="M14" s="475">
        <v>3</v>
      </c>
      <c r="N14" s="473">
        <v>22665</v>
      </c>
      <c r="O14" s="650">
        <v>3.13</v>
      </c>
      <c r="P14" s="473">
        <v>23</v>
      </c>
      <c r="Q14" s="473">
        <v>127</v>
      </c>
    </row>
    <row r="15" spans="1:17" s="635" customFormat="1" ht="18" hidden="1" customHeight="1" outlineLevel="2">
      <c r="A15" s="636"/>
      <c r="B15" s="648" t="s">
        <v>819</v>
      </c>
      <c r="C15" s="473">
        <v>9818</v>
      </c>
      <c r="D15" s="474">
        <v>1737</v>
      </c>
      <c r="E15" s="649">
        <v>2045</v>
      </c>
      <c r="F15" s="649">
        <v>1892</v>
      </c>
      <c r="G15" s="649">
        <v>1906</v>
      </c>
      <c r="H15" s="649">
        <v>1099</v>
      </c>
      <c r="I15" s="649">
        <v>732</v>
      </c>
      <c r="J15" s="649">
        <v>325</v>
      </c>
      <c r="K15" s="649">
        <v>72</v>
      </c>
      <c r="L15" s="649">
        <v>9</v>
      </c>
      <c r="M15" s="475">
        <v>1</v>
      </c>
      <c r="N15" s="473">
        <v>31956</v>
      </c>
      <c r="O15" s="650">
        <v>3.25</v>
      </c>
      <c r="P15" s="473">
        <v>46</v>
      </c>
      <c r="Q15" s="473">
        <v>91</v>
      </c>
    </row>
    <row r="16" spans="1:17" s="635" customFormat="1" ht="18" hidden="1" customHeight="1" outlineLevel="2">
      <c r="A16" s="636"/>
      <c r="B16" s="648" t="s">
        <v>820</v>
      </c>
      <c r="C16" s="473">
        <v>7447</v>
      </c>
      <c r="D16" s="474">
        <v>1308</v>
      </c>
      <c r="E16" s="649">
        <v>1630</v>
      </c>
      <c r="F16" s="649">
        <v>1467</v>
      </c>
      <c r="G16" s="649">
        <v>1485</v>
      </c>
      <c r="H16" s="649">
        <v>742</v>
      </c>
      <c r="I16" s="649">
        <v>528</v>
      </c>
      <c r="J16" s="649">
        <v>231</v>
      </c>
      <c r="K16" s="649">
        <v>44</v>
      </c>
      <c r="L16" s="649">
        <v>9</v>
      </c>
      <c r="M16" s="475">
        <v>3</v>
      </c>
      <c r="N16" s="473">
        <v>23867</v>
      </c>
      <c r="O16" s="650">
        <v>3.2</v>
      </c>
      <c r="P16" s="473">
        <v>64</v>
      </c>
      <c r="Q16" s="473">
        <v>188</v>
      </c>
    </row>
    <row r="17" spans="1:17" s="635" customFormat="1" ht="18" hidden="1" customHeight="1" outlineLevel="2">
      <c r="A17" s="636"/>
      <c r="B17" s="651" t="s">
        <v>821</v>
      </c>
      <c r="C17" s="479">
        <v>3459</v>
      </c>
      <c r="D17" s="480">
        <v>343</v>
      </c>
      <c r="E17" s="652">
        <v>656</v>
      </c>
      <c r="F17" s="652">
        <v>660</v>
      </c>
      <c r="G17" s="652">
        <v>744</v>
      </c>
      <c r="H17" s="652">
        <v>492</v>
      </c>
      <c r="I17" s="652">
        <v>350</v>
      </c>
      <c r="J17" s="652">
        <v>165</v>
      </c>
      <c r="K17" s="652">
        <v>36</v>
      </c>
      <c r="L17" s="652">
        <v>10</v>
      </c>
      <c r="M17" s="481">
        <v>3</v>
      </c>
      <c r="N17" s="479">
        <v>12734</v>
      </c>
      <c r="O17" s="653">
        <v>3.68</v>
      </c>
      <c r="P17" s="479">
        <v>7</v>
      </c>
      <c r="Q17" s="479">
        <v>55</v>
      </c>
    </row>
    <row r="18" spans="1:17" s="635" customFormat="1" ht="18" customHeight="1" collapsed="1">
      <c r="A18" s="636"/>
      <c r="B18" s="642" t="s">
        <v>127</v>
      </c>
      <c r="C18" s="643">
        <v>28698</v>
      </c>
      <c r="D18" s="644">
        <v>5062</v>
      </c>
      <c r="E18" s="645">
        <f t="shared" ref="E18:N18" si="1">SUM(E19:E22)</f>
        <v>6708</v>
      </c>
      <c r="F18" s="645">
        <f t="shared" si="1"/>
        <v>5694</v>
      </c>
      <c r="G18" s="645">
        <f t="shared" si="1"/>
        <v>5433</v>
      </c>
      <c r="H18" s="645">
        <f t="shared" si="1"/>
        <v>2885</v>
      </c>
      <c r="I18" s="645">
        <f t="shared" si="1"/>
        <v>1886</v>
      </c>
      <c r="J18" s="645">
        <f t="shared" si="1"/>
        <v>802</v>
      </c>
      <c r="K18" s="645">
        <f t="shared" si="1"/>
        <v>163</v>
      </c>
      <c r="L18" s="645">
        <f t="shared" si="1"/>
        <v>56</v>
      </c>
      <c r="M18" s="646">
        <f t="shared" si="1"/>
        <v>9</v>
      </c>
      <c r="N18" s="643">
        <f t="shared" si="1"/>
        <v>90546</v>
      </c>
      <c r="O18" s="647">
        <v>3.16</v>
      </c>
      <c r="P18" s="643">
        <f>SUM(P19:P22)</f>
        <v>70</v>
      </c>
      <c r="Q18" s="643">
        <f>SUM(Q19:Q22)</f>
        <v>748</v>
      </c>
    </row>
    <row r="19" spans="1:17" s="635" customFormat="1" ht="18" customHeight="1">
      <c r="A19" s="636"/>
      <c r="B19" s="648" t="s">
        <v>818</v>
      </c>
      <c r="C19" s="473">
        <v>7214</v>
      </c>
      <c r="D19" s="474">
        <v>1422</v>
      </c>
      <c r="E19" s="649">
        <v>1847</v>
      </c>
      <c r="F19" s="649">
        <v>1414</v>
      </c>
      <c r="G19" s="649">
        <v>1253</v>
      </c>
      <c r="H19" s="649">
        <v>633</v>
      </c>
      <c r="I19" s="649">
        <v>416</v>
      </c>
      <c r="J19" s="649">
        <v>188</v>
      </c>
      <c r="K19" s="649">
        <v>28</v>
      </c>
      <c r="L19" s="649">
        <v>11</v>
      </c>
      <c r="M19" s="475">
        <v>2</v>
      </c>
      <c r="N19" s="473">
        <v>21690</v>
      </c>
      <c r="O19" s="650">
        <v>3.01</v>
      </c>
      <c r="P19" s="473">
        <v>20</v>
      </c>
      <c r="Q19" s="473">
        <v>492</v>
      </c>
    </row>
    <row r="20" spans="1:17" s="635" customFormat="1" ht="18" customHeight="1">
      <c r="A20" s="636"/>
      <c r="B20" s="648" t="s">
        <v>819</v>
      </c>
      <c r="C20" s="473">
        <v>10148</v>
      </c>
      <c r="D20" s="474">
        <v>1897</v>
      </c>
      <c r="E20" s="649">
        <v>2302</v>
      </c>
      <c r="F20" s="649">
        <v>1996</v>
      </c>
      <c r="G20" s="649">
        <v>1905</v>
      </c>
      <c r="H20" s="649">
        <v>1005</v>
      </c>
      <c r="I20" s="649">
        <v>688</v>
      </c>
      <c r="J20" s="649">
        <v>280</v>
      </c>
      <c r="K20" s="649">
        <v>48</v>
      </c>
      <c r="L20" s="649">
        <v>24</v>
      </c>
      <c r="M20" s="475">
        <v>3</v>
      </c>
      <c r="N20" s="473">
        <v>31852</v>
      </c>
      <c r="O20" s="650">
        <v>3.14</v>
      </c>
      <c r="P20" s="473">
        <v>30</v>
      </c>
      <c r="Q20" s="473">
        <v>87</v>
      </c>
    </row>
    <row r="21" spans="1:17" s="635" customFormat="1" ht="18" customHeight="1">
      <c r="A21" s="636"/>
      <c r="B21" s="648" t="s">
        <v>820</v>
      </c>
      <c r="C21" s="473">
        <v>7769</v>
      </c>
      <c r="D21" s="474">
        <v>1370</v>
      </c>
      <c r="E21" s="649">
        <v>1823</v>
      </c>
      <c r="F21" s="649">
        <v>1559</v>
      </c>
      <c r="G21" s="649">
        <v>1508</v>
      </c>
      <c r="H21" s="649">
        <v>786</v>
      </c>
      <c r="I21" s="649">
        <v>480</v>
      </c>
      <c r="J21" s="649">
        <v>181</v>
      </c>
      <c r="K21" s="649">
        <v>51</v>
      </c>
      <c r="L21" s="649">
        <v>11</v>
      </c>
      <c r="M21" s="475">
        <v>0</v>
      </c>
      <c r="N21" s="473">
        <v>24309</v>
      </c>
      <c r="O21" s="650">
        <v>3.13</v>
      </c>
      <c r="P21" s="473">
        <v>18</v>
      </c>
      <c r="Q21" s="473">
        <v>136</v>
      </c>
    </row>
    <row r="22" spans="1:17" s="635" customFormat="1" ht="18" customHeight="1">
      <c r="A22" s="636"/>
      <c r="B22" s="651" t="s">
        <v>821</v>
      </c>
      <c r="C22" s="479">
        <v>3567</v>
      </c>
      <c r="D22" s="480">
        <v>373</v>
      </c>
      <c r="E22" s="652">
        <v>736</v>
      </c>
      <c r="F22" s="652">
        <v>725</v>
      </c>
      <c r="G22" s="652">
        <v>767</v>
      </c>
      <c r="H22" s="652">
        <v>461</v>
      </c>
      <c r="I22" s="652">
        <v>302</v>
      </c>
      <c r="J22" s="652">
        <v>153</v>
      </c>
      <c r="K22" s="652">
        <v>36</v>
      </c>
      <c r="L22" s="652">
        <v>10</v>
      </c>
      <c r="M22" s="481">
        <v>4</v>
      </c>
      <c r="N22" s="479">
        <v>12695</v>
      </c>
      <c r="O22" s="653">
        <v>3.56</v>
      </c>
      <c r="P22" s="479">
        <v>2</v>
      </c>
      <c r="Q22" s="479">
        <v>33</v>
      </c>
    </row>
    <row r="23" spans="1:17" s="635" customFormat="1" ht="18" customHeight="1">
      <c r="A23" s="636"/>
      <c r="B23" s="642" t="s">
        <v>132</v>
      </c>
      <c r="C23" s="643">
        <v>29391</v>
      </c>
      <c r="D23" s="644">
        <v>5815</v>
      </c>
      <c r="E23" s="645">
        <f t="shared" ref="E23:N23" si="2">SUM(E24:E27)</f>
        <v>7278</v>
      </c>
      <c r="F23" s="645">
        <f t="shared" si="2"/>
        <v>5731</v>
      </c>
      <c r="G23" s="645">
        <f t="shared" si="2"/>
        <v>5317</v>
      </c>
      <c r="H23" s="645">
        <f t="shared" si="2"/>
        <v>2684</v>
      </c>
      <c r="I23" s="645">
        <f t="shared" si="2"/>
        <v>1681</v>
      </c>
      <c r="J23" s="645">
        <f t="shared" si="2"/>
        <v>647</v>
      </c>
      <c r="K23" s="645">
        <f t="shared" si="2"/>
        <v>188</v>
      </c>
      <c r="L23" s="645">
        <f t="shared" si="2"/>
        <v>42</v>
      </c>
      <c r="M23" s="646">
        <f t="shared" si="2"/>
        <v>8</v>
      </c>
      <c r="N23" s="643">
        <f t="shared" si="2"/>
        <v>88831</v>
      </c>
      <c r="O23" s="647">
        <v>3.0219999999999998</v>
      </c>
      <c r="P23" s="643">
        <f>SUM(P24:P27)</f>
        <v>89</v>
      </c>
      <c r="Q23" s="643">
        <f>SUM(Q24:Q27)</f>
        <v>477</v>
      </c>
    </row>
    <row r="24" spans="1:17" s="635" customFormat="1" ht="18" customHeight="1">
      <c r="A24" s="636"/>
      <c r="B24" s="648" t="s">
        <v>818</v>
      </c>
      <c r="C24" s="473">
        <v>7209</v>
      </c>
      <c r="D24" s="474">
        <v>1607</v>
      </c>
      <c r="E24" s="649">
        <v>1940</v>
      </c>
      <c r="F24" s="649">
        <v>1378</v>
      </c>
      <c r="G24" s="649">
        <v>1168</v>
      </c>
      <c r="H24" s="649">
        <v>555</v>
      </c>
      <c r="I24" s="649">
        <v>367</v>
      </c>
      <c r="J24" s="649">
        <v>146</v>
      </c>
      <c r="K24" s="649">
        <v>41</v>
      </c>
      <c r="L24" s="649">
        <v>6</v>
      </c>
      <c r="M24" s="475">
        <v>1</v>
      </c>
      <c r="N24" s="473">
        <v>20686</v>
      </c>
      <c r="O24" s="650">
        <v>2.86</v>
      </c>
      <c r="P24" s="473">
        <v>24</v>
      </c>
      <c r="Q24" s="473">
        <v>175</v>
      </c>
    </row>
    <row r="25" spans="1:17" s="635" customFormat="1" ht="18" customHeight="1">
      <c r="A25" s="636"/>
      <c r="B25" s="648" t="s">
        <v>819</v>
      </c>
      <c r="C25" s="473">
        <v>10266</v>
      </c>
      <c r="D25" s="474">
        <v>2115</v>
      </c>
      <c r="E25" s="649">
        <v>2441</v>
      </c>
      <c r="F25" s="649">
        <v>1958</v>
      </c>
      <c r="G25" s="649">
        <v>1850</v>
      </c>
      <c r="H25" s="649">
        <v>963</v>
      </c>
      <c r="I25" s="649">
        <v>618</v>
      </c>
      <c r="J25" s="649">
        <v>239</v>
      </c>
      <c r="K25" s="649">
        <v>61</v>
      </c>
      <c r="L25" s="649">
        <v>17</v>
      </c>
      <c r="M25" s="475">
        <v>4</v>
      </c>
      <c r="N25" s="473">
        <v>31148</v>
      </c>
      <c r="O25" s="654">
        <v>30.3</v>
      </c>
      <c r="P25" s="473">
        <v>34</v>
      </c>
      <c r="Q25" s="473">
        <v>108</v>
      </c>
    </row>
    <row r="26" spans="1:17" s="635" customFormat="1" ht="18" customHeight="1">
      <c r="A26" s="636"/>
      <c r="B26" s="648" t="s">
        <v>820</v>
      </c>
      <c r="C26" s="473">
        <v>8197</v>
      </c>
      <c r="D26" s="474">
        <v>1655</v>
      </c>
      <c r="E26" s="649">
        <v>2058</v>
      </c>
      <c r="F26" s="649">
        <v>1598</v>
      </c>
      <c r="G26" s="649">
        <v>1540</v>
      </c>
      <c r="H26" s="649">
        <v>734</v>
      </c>
      <c r="I26" s="649">
        <v>425</v>
      </c>
      <c r="J26" s="649">
        <v>135</v>
      </c>
      <c r="K26" s="649">
        <v>41</v>
      </c>
      <c r="L26" s="649">
        <v>11</v>
      </c>
      <c r="M26" s="655" t="s">
        <v>57</v>
      </c>
      <c r="N26" s="473">
        <v>24317</v>
      </c>
      <c r="O26" s="650">
        <v>2.9660000000000002</v>
      </c>
      <c r="P26" s="473">
        <v>23</v>
      </c>
      <c r="Q26" s="473">
        <v>162</v>
      </c>
    </row>
    <row r="27" spans="1:17" s="635" customFormat="1" ht="18" customHeight="1">
      <c r="A27" s="636"/>
      <c r="B27" s="651" t="s">
        <v>821</v>
      </c>
      <c r="C27" s="479">
        <v>3719</v>
      </c>
      <c r="D27" s="480">
        <v>438</v>
      </c>
      <c r="E27" s="652">
        <v>839</v>
      </c>
      <c r="F27" s="652">
        <v>797</v>
      </c>
      <c r="G27" s="652">
        <v>759</v>
      </c>
      <c r="H27" s="652">
        <v>432</v>
      </c>
      <c r="I27" s="652">
        <v>271</v>
      </c>
      <c r="J27" s="652">
        <v>127</v>
      </c>
      <c r="K27" s="652">
        <v>45</v>
      </c>
      <c r="L27" s="652">
        <v>8</v>
      </c>
      <c r="M27" s="481">
        <v>3</v>
      </c>
      <c r="N27" s="479">
        <v>12680</v>
      </c>
      <c r="O27" s="653">
        <v>3.4</v>
      </c>
      <c r="P27" s="479">
        <v>8</v>
      </c>
      <c r="Q27" s="479">
        <v>32</v>
      </c>
    </row>
    <row r="28" spans="1:17" s="635" customFormat="1" ht="18" customHeight="1">
      <c r="A28" s="636"/>
      <c r="B28" s="642" t="s">
        <v>822</v>
      </c>
      <c r="C28" s="643">
        <f>SUM(C29:C32)</f>
        <v>31008</v>
      </c>
      <c r="D28" s="644">
        <f>SUM(D29:D32)</f>
        <v>7316</v>
      </c>
      <c r="E28" s="645">
        <f>SUM(E29:E32)</f>
        <v>8292</v>
      </c>
      <c r="F28" s="645">
        <f t="shared" ref="F28:I28" si="3">SUM(F29:F32)</f>
        <v>5950</v>
      </c>
      <c r="G28" s="645">
        <f t="shared" si="3"/>
        <v>5054</v>
      </c>
      <c r="H28" s="645">
        <f t="shared" si="3"/>
        <v>2410</v>
      </c>
      <c r="I28" s="645">
        <f t="shared" si="3"/>
        <v>1281</v>
      </c>
      <c r="J28" s="645">
        <v>523</v>
      </c>
      <c r="K28" s="645">
        <v>137</v>
      </c>
      <c r="L28" s="645">
        <v>38</v>
      </c>
      <c r="M28" s="656">
        <v>7</v>
      </c>
      <c r="N28" s="643">
        <v>86873</v>
      </c>
      <c r="O28" s="657">
        <v>2.8016299999999998</v>
      </c>
      <c r="P28" s="643">
        <v>169</v>
      </c>
      <c r="Q28" s="658">
        <v>639</v>
      </c>
    </row>
    <row r="29" spans="1:17" s="635" customFormat="1" ht="18" customHeight="1">
      <c r="A29" s="636"/>
      <c r="B29" s="648" t="s">
        <v>818</v>
      </c>
      <c r="C29" s="473">
        <v>7406</v>
      </c>
      <c r="D29" s="474">
        <v>1991</v>
      </c>
      <c r="E29" s="649">
        <v>2075</v>
      </c>
      <c r="F29" s="649">
        <v>1345</v>
      </c>
      <c r="G29" s="649">
        <v>1029</v>
      </c>
      <c r="H29" s="649">
        <v>531</v>
      </c>
      <c r="I29" s="649">
        <v>260</v>
      </c>
      <c r="J29" s="659" t="s">
        <v>823</v>
      </c>
      <c r="K29" s="659" t="s">
        <v>823</v>
      </c>
      <c r="L29" s="659" t="s">
        <v>823</v>
      </c>
      <c r="M29" s="660" t="s">
        <v>823</v>
      </c>
      <c r="N29" s="661" t="s">
        <v>823</v>
      </c>
      <c r="O29" s="662" t="s">
        <v>823</v>
      </c>
      <c r="P29" s="661" t="s">
        <v>823</v>
      </c>
      <c r="Q29" s="663" t="s">
        <v>823</v>
      </c>
    </row>
    <row r="30" spans="1:17" s="635" customFormat="1" ht="18" customHeight="1">
      <c r="A30" s="636"/>
      <c r="B30" s="648" t="s">
        <v>819</v>
      </c>
      <c r="C30" s="473">
        <v>10687</v>
      </c>
      <c r="D30" s="474">
        <v>2497</v>
      </c>
      <c r="E30" s="649">
        <v>2895</v>
      </c>
      <c r="F30" s="649">
        <v>2027</v>
      </c>
      <c r="G30" s="649">
        <v>1718</v>
      </c>
      <c r="H30" s="649">
        <v>855</v>
      </c>
      <c r="I30" s="649">
        <v>456</v>
      </c>
      <c r="J30" s="659" t="s">
        <v>823</v>
      </c>
      <c r="K30" s="659" t="s">
        <v>823</v>
      </c>
      <c r="L30" s="659" t="s">
        <v>823</v>
      </c>
      <c r="M30" s="660" t="s">
        <v>823</v>
      </c>
      <c r="N30" s="661" t="s">
        <v>823</v>
      </c>
      <c r="O30" s="662" t="s">
        <v>823</v>
      </c>
      <c r="P30" s="661" t="s">
        <v>823</v>
      </c>
      <c r="Q30" s="663" t="s">
        <v>823</v>
      </c>
    </row>
    <row r="31" spans="1:17" s="635" customFormat="1" ht="18" customHeight="1">
      <c r="A31" s="636"/>
      <c r="B31" s="648" t="s">
        <v>820</v>
      </c>
      <c r="C31" s="473">
        <v>9089</v>
      </c>
      <c r="D31" s="474">
        <v>2291</v>
      </c>
      <c r="E31" s="649">
        <v>2334</v>
      </c>
      <c r="F31" s="649">
        <v>1740</v>
      </c>
      <c r="G31" s="649">
        <v>1566</v>
      </c>
      <c r="H31" s="649">
        <v>671</v>
      </c>
      <c r="I31" s="649">
        <v>334</v>
      </c>
      <c r="J31" s="659" t="s">
        <v>823</v>
      </c>
      <c r="K31" s="659" t="s">
        <v>823</v>
      </c>
      <c r="L31" s="659" t="s">
        <v>823</v>
      </c>
      <c r="M31" s="660" t="s">
        <v>823</v>
      </c>
      <c r="N31" s="661" t="s">
        <v>823</v>
      </c>
      <c r="O31" s="662" t="s">
        <v>823</v>
      </c>
      <c r="P31" s="661" t="s">
        <v>823</v>
      </c>
      <c r="Q31" s="663" t="s">
        <v>823</v>
      </c>
    </row>
    <row r="32" spans="1:17" s="635" customFormat="1" ht="18" customHeight="1">
      <c r="A32" s="636"/>
      <c r="B32" s="651" t="s">
        <v>821</v>
      </c>
      <c r="C32" s="479">
        <v>3826</v>
      </c>
      <c r="D32" s="480">
        <v>537</v>
      </c>
      <c r="E32" s="652">
        <v>988</v>
      </c>
      <c r="F32" s="652">
        <v>838</v>
      </c>
      <c r="G32" s="652">
        <v>741</v>
      </c>
      <c r="H32" s="652">
        <v>353</v>
      </c>
      <c r="I32" s="652">
        <v>231</v>
      </c>
      <c r="J32" s="664" t="s">
        <v>823</v>
      </c>
      <c r="K32" s="664" t="s">
        <v>823</v>
      </c>
      <c r="L32" s="664" t="s">
        <v>823</v>
      </c>
      <c r="M32" s="665" t="s">
        <v>823</v>
      </c>
      <c r="N32" s="666" t="s">
        <v>823</v>
      </c>
      <c r="O32" s="667" t="s">
        <v>823</v>
      </c>
      <c r="P32" s="666" t="s">
        <v>823</v>
      </c>
      <c r="Q32" s="668" t="s">
        <v>823</v>
      </c>
    </row>
    <row r="33" spans="1:17" s="635" customFormat="1" ht="18" customHeight="1">
      <c r="A33" s="636"/>
      <c r="B33" s="669" t="s">
        <v>824</v>
      </c>
      <c r="C33" s="670"/>
      <c r="D33" s="670"/>
      <c r="E33" s="670"/>
      <c r="F33" s="670"/>
      <c r="G33" s="670"/>
      <c r="H33" s="670"/>
      <c r="I33" s="670"/>
      <c r="J33" s="662"/>
      <c r="K33" s="662"/>
      <c r="L33" s="662"/>
      <c r="M33" s="662"/>
      <c r="N33" s="662"/>
      <c r="O33" s="662"/>
      <c r="P33" s="662"/>
      <c r="Q33" s="662"/>
    </row>
    <row r="34" spans="1:17" s="635" customFormat="1" ht="7.5" customHeight="1">
      <c r="A34" s="636"/>
      <c r="B34" s="636"/>
      <c r="C34" s="636"/>
      <c r="D34" s="636"/>
      <c r="E34" s="636"/>
      <c r="F34" s="636"/>
      <c r="G34" s="636"/>
      <c r="H34" s="636"/>
      <c r="I34" s="636"/>
      <c r="J34" s="636"/>
      <c r="K34" s="636"/>
      <c r="L34" s="636"/>
      <c r="M34" s="636"/>
      <c r="N34" s="636"/>
      <c r="O34" s="636"/>
      <c r="P34" s="636"/>
      <c r="Q34" s="636"/>
    </row>
    <row r="35" spans="1:17" ht="15" customHeight="1">
      <c r="A35" s="635">
        <v>2</v>
      </c>
      <c r="B35" s="635" t="s">
        <v>825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1"/>
      <c r="N35" s="671"/>
      <c r="O35" s="671"/>
      <c r="P35" s="671"/>
      <c r="Q35" s="671"/>
    </row>
    <row r="36" spans="1:17" s="635" customFormat="1" ht="15" customHeight="1">
      <c r="A36" s="636"/>
      <c r="B36" s="943" t="s">
        <v>800</v>
      </c>
      <c r="C36" s="946" t="s">
        <v>801</v>
      </c>
      <c r="D36" s="946"/>
      <c r="E36" s="946"/>
      <c r="F36" s="946"/>
      <c r="G36" s="946"/>
      <c r="H36" s="946"/>
      <c r="I36" s="946"/>
      <c r="J36" s="946"/>
      <c r="K36" s="946"/>
      <c r="L36" s="946"/>
      <c r="M36" s="946"/>
      <c r="N36" s="946"/>
      <c r="O36" s="946"/>
      <c r="P36" s="946" t="s">
        <v>802</v>
      </c>
      <c r="Q36" s="946"/>
    </row>
    <row r="37" spans="1:17" s="635" customFormat="1" ht="15" customHeight="1">
      <c r="A37" s="636"/>
      <c r="B37" s="944"/>
      <c r="C37" s="947" t="s">
        <v>725</v>
      </c>
      <c r="D37" s="948" t="s">
        <v>803</v>
      </c>
      <c r="E37" s="949"/>
      <c r="F37" s="949"/>
      <c r="G37" s="949"/>
      <c r="H37" s="949"/>
      <c r="I37" s="949"/>
      <c r="J37" s="949"/>
      <c r="K37" s="949"/>
      <c r="L37" s="949"/>
      <c r="M37" s="950"/>
      <c r="N37" s="951" t="s">
        <v>804</v>
      </c>
      <c r="O37" s="953" t="s">
        <v>805</v>
      </c>
      <c r="P37" s="955" t="s">
        <v>806</v>
      </c>
      <c r="Q37" s="955" t="s">
        <v>807</v>
      </c>
    </row>
    <row r="38" spans="1:17" s="641" customFormat="1" ht="22.5" customHeight="1">
      <c r="A38" s="637"/>
      <c r="B38" s="945"/>
      <c r="C38" s="947"/>
      <c r="D38" s="638" t="s">
        <v>808</v>
      </c>
      <c r="E38" s="639" t="s">
        <v>809</v>
      </c>
      <c r="F38" s="639" t="s">
        <v>810</v>
      </c>
      <c r="G38" s="639" t="s">
        <v>811</v>
      </c>
      <c r="H38" s="639" t="s">
        <v>812</v>
      </c>
      <c r="I38" s="639" t="s">
        <v>813</v>
      </c>
      <c r="J38" s="639" t="s">
        <v>814</v>
      </c>
      <c r="K38" s="639" t="s">
        <v>815</v>
      </c>
      <c r="L38" s="639" t="s">
        <v>816</v>
      </c>
      <c r="M38" s="640" t="s">
        <v>817</v>
      </c>
      <c r="N38" s="952"/>
      <c r="O38" s="954"/>
      <c r="P38" s="956"/>
      <c r="Q38" s="956"/>
    </row>
    <row r="39" spans="1:17" s="641" customFormat="1" ht="18" customHeight="1">
      <c r="A39" s="637"/>
      <c r="B39" s="642" t="s">
        <v>117</v>
      </c>
      <c r="C39" s="643">
        <f>SUM(C40:C43)</f>
        <v>8464</v>
      </c>
      <c r="D39" s="644">
        <f t="shared" ref="D39:N39" si="4">SUM(D40:D43)</f>
        <v>1460</v>
      </c>
      <c r="E39" s="645">
        <f t="shared" si="4"/>
        <v>2079</v>
      </c>
      <c r="F39" s="645">
        <f t="shared" si="4"/>
        <v>1658</v>
      </c>
      <c r="G39" s="645">
        <f t="shared" si="4"/>
        <v>1550</v>
      </c>
      <c r="H39" s="645">
        <f t="shared" si="4"/>
        <v>892</v>
      </c>
      <c r="I39" s="645">
        <f t="shared" si="4"/>
        <v>555</v>
      </c>
      <c r="J39" s="645">
        <f t="shared" si="4"/>
        <v>212</v>
      </c>
      <c r="K39" s="645">
        <f t="shared" si="4"/>
        <v>55</v>
      </c>
      <c r="L39" s="645">
        <f t="shared" si="4"/>
        <v>2</v>
      </c>
      <c r="M39" s="646">
        <f t="shared" si="4"/>
        <v>1</v>
      </c>
      <c r="N39" s="643">
        <f t="shared" si="4"/>
        <v>26534</v>
      </c>
      <c r="O39" s="647">
        <f>+N39/C39</f>
        <v>3.1349243856332705</v>
      </c>
      <c r="P39" s="643">
        <f>SUM(P40:P43)</f>
        <v>24</v>
      </c>
      <c r="Q39" s="643">
        <f>SUM(Q40:Q43)</f>
        <v>150</v>
      </c>
    </row>
    <row r="40" spans="1:17" s="641" customFormat="1" ht="18" customHeight="1">
      <c r="A40" s="637"/>
      <c r="B40" s="648" t="s">
        <v>818</v>
      </c>
      <c r="C40" s="473">
        <v>3394</v>
      </c>
      <c r="D40" s="474">
        <v>619</v>
      </c>
      <c r="E40" s="649">
        <v>827</v>
      </c>
      <c r="F40" s="649">
        <v>668</v>
      </c>
      <c r="G40" s="649">
        <v>623</v>
      </c>
      <c r="H40" s="649">
        <v>338</v>
      </c>
      <c r="I40" s="649">
        <v>201</v>
      </c>
      <c r="J40" s="649">
        <v>96</v>
      </c>
      <c r="K40" s="649">
        <v>22</v>
      </c>
      <c r="L40" s="659" t="s">
        <v>777</v>
      </c>
      <c r="M40" s="655" t="s">
        <v>777</v>
      </c>
      <c r="N40" s="473">
        <v>10513</v>
      </c>
      <c r="O40" s="650">
        <v>3.1</v>
      </c>
      <c r="P40" s="473">
        <v>4</v>
      </c>
      <c r="Q40" s="473">
        <v>101</v>
      </c>
    </row>
    <row r="41" spans="1:17" s="641" customFormat="1" ht="18" customHeight="1">
      <c r="A41" s="637"/>
      <c r="B41" s="648" t="s">
        <v>819</v>
      </c>
      <c r="C41" s="473">
        <v>2468</v>
      </c>
      <c r="D41" s="474">
        <v>377</v>
      </c>
      <c r="E41" s="649">
        <v>640</v>
      </c>
      <c r="F41" s="649">
        <v>476</v>
      </c>
      <c r="G41" s="649">
        <v>467</v>
      </c>
      <c r="H41" s="649">
        <v>268</v>
      </c>
      <c r="I41" s="649">
        <v>175</v>
      </c>
      <c r="J41" s="649">
        <v>48</v>
      </c>
      <c r="K41" s="649">
        <v>15</v>
      </c>
      <c r="L41" s="649">
        <v>1</v>
      </c>
      <c r="M41" s="475">
        <v>1</v>
      </c>
      <c r="N41" s="473">
        <v>7818</v>
      </c>
      <c r="O41" s="650">
        <v>3.17</v>
      </c>
      <c r="P41" s="473">
        <v>15</v>
      </c>
      <c r="Q41" s="661" t="s">
        <v>777</v>
      </c>
    </row>
    <row r="42" spans="1:17" s="641" customFormat="1" ht="18" customHeight="1">
      <c r="A42" s="637"/>
      <c r="B42" s="648" t="s">
        <v>820</v>
      </c>
      <c r="C42" s="473">
        <v>2602</v>
      </c>
      <c r="D42" s="474">
        <v>464</v>
      </c>
      <c r="E42" s="649">
        <v>612</v>
      </c>
      <c r="F42" s="649">
        <v>514</v>
      </c>
      <c r="G42" s="649">
        <v>460</v>
      </c>
      <c r="H42" s="649">
        <v>286</v>
      </c>
      <c r="I42" s="649">
        <v>179</v>
      </c>
      <c r="J42" s="649">
        <v>68</v>
      </c>
      <c r="K42" s="649">
        <v>18</v>
      </c>
      <c r="L42" s="649">
        <v>1</v>
      </c>
      <c r="M42" s="655" t="s">
        <v>777</v>
      </c>
      <c r="N42" s="473">
        <v>8203</v>
      </c>
      <c r="O42" s="650">
        <v>3.15</v>
      </c>
      <c r="P42" s="473">
        <v>5</v>
      </c>
      <c r="Q42" s="473">
        <v>49</v>
      </c>
    </row>
    <row r="43" spans="1:17" s="641" customFormat="1" ht="18" customHeight="1">
      <c r="A43" s="637"/>
      <c r="B43" s="651" t="s">
        <v>821</v>
      </c>
      <c r="C43" s="661" t="s">
        <v>777</v>
      </c>
      <c r="D43" s="672" t="s">
        <v>777</v>
      </c>
      <c r="E43" s="659" t="s">
        <v>777</v>
      </c>
      <c r="F43" s="659" t="s">
        <v>777</v>
      </c>
      <c r="G43" s="659" t="s">
        <v>777</v>
      </c>
      <c r="H43" s="659" t="s">
        <v>777</v>
      </c>
      <c r="I43" s="659" t="s">
        <v>777</v>
      </c>
      <c r="J43" s="659" t="s">
        <v>777</v>
      </c>
      <c r="K43" s="659" t="s">
        <v>777</v>
      </c>
      <c r="L43" s="659" t="s">
        <v>777</v>
      </c>
      <c r="M43" s="655" t="s">
        <v>777</v>
      </c>
      <c r="N43" s="661" t="s">
        <v>777</v>
      </c>
      <c r="O43" s="661" t="s">
        <v>777</v>
      </c>
      <c r="P43" s="661" t="s">
        <v>777</v>
      </c>
      <c r="Q43" s="661" t="s">
        <v>777</v>
      </c>
    </row>
    <row r="44" spans="1:17" ht="18" customHeight="1">
      <c r="A44" s="671"/>
      <c r="B44" s="642" t="s">
        <v>122</v>
      </c>
      <c r="C44" s="643">
        <f>SUM(C45:C48)</f>
        <v>8968</v>
      </c>
      <c r="D44" s="644">
        <f t="shared" ref="D44:Q44" si="5">SUM(D45:D48)</f>
        <v>1869</v>
      </c>
      <c r="E44" s="645">
        <f t="shared" si="5"/>
        <v>2281</v>
      </c>
      <c r="F44" s="645">
        <f t="shared" si="5"/>
        <v>1725</v>
      </c>
      <c r="G44" s="645">
        <f t="shared" si="5"/>
        <v>1562</v>
      </c>
      <c r="H44" s="645">
        <f t="shared" si="5"/>
        <v>796</v>
      </c>
      <c r="I44" s="645">
        <f t="shared" si="5"/>
        <v>500</v>
      </c>
      <c r="J44" s="645">
        <f t="shared" si="5"/>
        <v>187</v>
      </c>
      <c r="K44" s="645">
        <f t="shared" si="5"/>
        <v>43</v>
      </c>
      <c r="L44" s="645">
        <f t="shared" si="5"/>
        <v>3</v>
      </c>
      <c r="M44" s="646">
        <f t="shared" si="5"/>
        <v>2</v>
      </c>
      <c r="N44" s="643">
        <f t="shared" si="5"/>
        <v>26534</v>
      </c>
      <c r="O44" s="647">
        <f>+N44/C44</f>
        <v>2.9587421944692238</v>
      </c>
      <c r="P44" s="643">
        <f t="shared" si="5"/>
        <v>71</v>
      </c>
      <c r="Q44" s="643">
        <f t="shared" si="5"/>
        <v>154</v>
      </c>
    </row>
    <row r="45" spans="1:17" ht="18" customHeight="1">
      <c r="A45" s="671"/>
      <c r="B45" s="648" t="s">
        <v>737</v>
      </c>
      <c r="C45" s="473">
        <v>3380</v>
      </c>
      <c r="D45" s="474">
        <v>695</v>
      </c>
      <c r="E45" s="649">
        <v>896</v>
      </c>
      <c r="F45" s="649">
        <v>632</v>
      </c>
      <c r="G45" s="649">
        <v>597</v>
      </c>
      <c r="H45" s="649">
        <v>289</v>
      </c>
      <c r="I45" s="649">
        <v>185</v>
      </c>
      <c r="J45" s="649">
        <v>65</v>
      </c>
      <c r="K45" s="649">
        <v>18</v>
      </c>
      <c r="L45" s="649">
        <v>2</v>
      </c>
      <c r="M45" s="475">
        <v>1</v>
      </c>
      <c r="N45" s="473">
        <v>9953</v>
      </c>
      <c r="O45" s="650">
        <v>2.94</v>
      </c>
      <c r="P45" s="473">
        <v>7</v>
      </c>
      <c r="Q45" s="473">
        <v>89</v>
      </c>
    </row>
    <row r="46" spans="1:17" ht="18" customHeight="1">
      <c r="A46" s="671"/>
      <c r="B46" s="648" t="s">
        <v>819</v>
      </c>
      <c r="C46" s="473">
        <v>2686</v>
      </c>
      <c r="D46" s="474">
        <v>502</v>
      </c>
      <c r="E46" s="649">
        <v>698</v>
      </c>
      <c r="F46" s="649">
        <v>520</v>
      </c>
      <c r="G46" s="649">
        <v>493</v>
      </c>
      <c r="H46" s="649">
        <v>253</v>
      </c>
      <c r="I46" s="649">
        <v>153</v>
      </c>
      <c r="J46" s="649">
        <v>54</v>
      </c>
      <c r="K46" s="649">
        <v>12</v>
      </c>
      <c r="L46" s="649">
        <v>1</v>
      </c>
      <c r="M46" s="655" t="s">
        <v>777</v>
      </c>
      <c r="N46" s="473">
        <v>8096</v>
      </c>
      <c r="O46" s="650">
        <v>3.01</v>
      </c>
      <c r="P46" s="473">
        <v>15</v>
      </c>
      <c r="Q46" s="473">
        <v>20</v>
      </c>
    </row>
    <row r="47" spans="1:17" ht="18" customHeight="1">
      <c r="A47" s="671"/>
      <c r="B47" s="648" t="s">
        <v>820</v>
      </c>
      <c r="C47" s="473">
        <v>2902</v>
      </c>
      <c r="D47" s="474">
        <v>672</v>
      </c>
      <c r="E47" s="649">
        <v>687</v>
      </c>
      <c r="F47" s="649">
        <v>573</v>
      </c>
      <c r="G47" s="649">
        <v>472</v>
      </c>
      <c r="H47" s="649">
        <v>254</v>
      </c>
      <c r="I47" s="649">
        <v>162</v>
      </c>
      <c r="J47" s="649">
        <v>68</v>
      </c>
      <c r="K47" s="649">
        <v>13</v>
      </c>
      <c r="L47" s="659" t="s">
        <v>777</v>
      </c>
      <c r="M47" s="475">
        <v>1</v>
      </c>
      <c r="N47" s="473">
        <v>8485</v>
      </c>
      <c r="O47" s="650">
        <v>2.92</v>
      </c>
      <c r="P47" s="473">
        <v>49</v>
      </c>
      <c r="Q47" s="473">
        <v>45</v>
      </c>
    </row>
    <row r="48" spans="1:17" ht="18" customHeight="1">
      <c r="A48" s="671"/>
      <c r="B48" s="651" t="s">
        <v>821</v>
      </c>
      <c r="C48" s="666" t="s">
        <v>777</v>
      </c>
      <c r="D48" s="673" t="s">
        <v>777</v>
      </c>
      <c r="E48" s="664" t="s">
        <v>777</v>
      </c>
      <c r="F48" s="664" t="s">
        <v>777</v>
      </c>
      <c r="G48" s="664" t="s">
        <v>777</v>
      </c>
      <c r="H48" s="664" t="s">
        <v>777</v>
      </c>
      <c r="I48" s="664" t="s">
        <v>777</v>
      </c>
      <c r="J48" s="664" t="s">
        <v>777</v>
      </c>
      <c r="K48" s="664" t="s">
        <v>777</v>
      </c>
      <c r="L48" s="664" t="s">
        <v>777</v>
      </c>
      <c r="M48" s="674" t="s">
        <v>777</v>
      </c>
      <c r="N48" s="666" t="s">
        <v>777</v>
      </c>
      <c r="O48" s="666" t="s">
        <v>777</v>
      </c>
      <c r="P48" s="666" t="s">
        <v>777</v>
      </c>
      <c r="Q48" s="666" t="s">
        <v>777</v>
      </c>
    </row>
    <row r="49" spans="1:17" ht="18" customHeight="1">
      <c r="A49" s="671"/>
      <c r="B49" s="675" t="s">
        <v>127</v>
      </c>
      <c r="C49" s="676">
        <f>SUM(D49:M49)</f>
        <v>9053</v>
      </c>
      <c r="D49" s="677">
        <v>1924</v>
      </c>
      <c r="E49" s="678">
        <v>2455</v>
      </c>
      <c r="F49" s="678">
        <v>1793</v>
      </c>
      <c r="G49" s="678">
        <v>1514</v>
      </c>
      <c r="H49" s="678">
        <v>723</v>
      </c>
      <c r="I49" s="678">
        <v>427</v>
      </c>
      <c r="J49" s="678">
        <v>178</v>
      </c>
      <c r="K49" s="678">
        <v>31</v>
      </c>
      <c r="L49" s="678">
        <v>8</v>
      </c>
      <c r="M49" s="679" t="s">
        <v>57</v>
      </c>
      <c r="N49" s="676">
        <v>26012</v>
      </c>
      <c r="O49" s="680">
        <v>2.87</v>
      </c>
      <c r="P49" s="676">
        <v>38</v>
      </c>
      <c r="Q49" s="676">
        <v>117</v>
      </c>
    </row>
    <row r="50" spans="1:17" ht="18" customHeight="1">
      <c r="A50" s="671"/>
      <c r="B50" s="675" t="s">
        <v>132</v>
      </c>
      <c r="C50" s="676">
        <f>SUM(D50:M50)</f>
        <v>9574</v>
      </c>
      <c r="D50" s="677">
        <v>2286</v>
      </c>
      <c r="E50" s="678">
        <v>2634</v>
      </c>
      <c r="F50" s="678">
        <v>1813</v>
      </c>
      <c r="G50" s="678">
        <v>1539</v>
      </c>
      <c r="H50" s="678">
        <v>731</v>
      </c>
      <c r="I50" s="678">
        <v>408</v>
      </c>
      <c r="J50" s="678">
        <v>121</v>
      </c>
      <c r="K50" s="678">
        <v>33</v>
      </c>
      <c r="L50" s="678">
        <v>7</v>
      </c>
      <c r="M50" s="679">
        <v>2</v>
      </c>
      <c r="N50" s="676">
        <v>26448</v>
      </c>
      <c r="O50" s="680">
        <v>2.76</v>
      </c>
      <c r="P50" s="676">
        <v>36</v>
      </c>
      <c r="Q50" s="676">
        <v>138</v>
      </c>
    </row>
    <row r="51" spans="1:17" ht="18" customHeight="1">
      <c r="A51" s="671"/>
      <c r="B51" s="675" t="s">
        <v>822</v>
      </c>
      <c r="C51" s="676">
        <f>SUM(D51:M51)</f>
        <v>10684</v>
      </c>
      <c r="D51" s="677">
        <v>3060</v>
      </c>
      <c r="E51" s="678">
        <v>3022</v>
      </c>
      <c r="F51" s="678">
        <v>1920</v>
      </c>
      <c r="G51" s="678">
        <v>1510</v>
      </c>
      <c r="H51" s="678">
        <v>712</v>
      </c>
      <c r="I51" s="678">
        <v>305</v>
      </c>
      <c r="J51" s="678">
        <v>113</v>
      </c>
      <c r="K51" s="678">
        <v>33</v>
      </c>
      <c r="L51" s="678">
        <v>9</v>
      </c>
      <c r="M51" s="679" t="s">
        <v>777</v>
      </c>
      <c r="N51" s="676">
        <v>27430</v>
      </c>
      <c r="O51" s="680">
        <v>2.5673900000000001</v>
      </c>
      <c r="P51" s="676">
        <v>63</v>
      </c>
      <c r="Q51" s="676">
        <v>230</v>
      </c>
    </row>
    <row r="52" spans="1:17" ht="15" customHeight="1">
      <c r="A52" s="671"/>
      <c r="B52" s="636" t="s">
        <v>44</v>
      </c>
      <c r="C52" s="671"/>
      <c r="D52" s="671"/>
      <c r="E52" s="671"/>
      <c r="F52" s="671"/>
      <c r="G52" s="671"/>
      <c r="H52" s="671"/>
      <c r="I52" s="671"/>
      <c r="J52" s="671"/>
      <c r="K52" s="671"/>
      <c r="L52" s="671"/>
      <c r="M52" s="671"/>
      <c r="N52" s="671"/>
      <c r="O52" s="671"/>
      <c r="P52" s="671"/>
      <c r="Q52" s="681"/>
    </row>
    <row r="53" spans="1:17" ht="21.75" customHeight="1"/>
    <row r="54" spans="1:17" ht="21.75" customHeight="1"/>
  </sheetData>
  <mergeCells count="18">
    <mergeCell ref="B5:B7"/>
    <mergeCell ref="C5:O5"/>
    <mergeCell ref="P5:Q5"/>
    <mergeCell ref="C6:C7"/>
    <mergeCell ref="D6:M6"/>
    <mergeCell ref="N6:N7"/>
    <mergeCell ref="O6:O7"/>
    <mergeCell ref="P6:P7"/>
    <mergeCell ref="Q6:Q7"/>
    <mergeCell ref="B36:B38"/>
    <mergeCell ref="C36:O36"/>
    <mergeCell ref="P36:Q36"/>
    <mergeCell ref="C37:C38"/>
    <mergeCell ref="D37:M37"/>
    <mergeCell ref="N37:N38"/>
    <mergeCell ref="O37:O38"/>
    <mergeCell ref="P37:P38"/>
    <mergeCell ref="Q37:Q38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Ｐゴシック,標準"&amp;11-23-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showGridLines="0" view="pageBreakPreview" zoomScaleNormal="100" zoomScaleSheetLayoutView="100" workbookViewId="0"/>
  </sheetViews>
  <sheetFormatPr defaultRowHeight="11.25"/>
  <cols>
    <col min="1" max="1" width="1.83203125" customWidth="1"/>
    <col min="2" max="2" width="2.83203125" customWidth="1"/>
    <col min="3" max="3" width="7.83203125" customWidth="1"/>
    <col min="4" max="4" width="10" style="826" customWidth="1"/>
    <col min="5" max="5" width="13.33203125" customWidth="1"/>
    <col min="6" max="12" width="10.5" customWidth="1"/>
    <col min="15" max="15" width="14.1640625" bestFit="1" customWidth="1"/>
  </cols>
  <sheetData>
    <row r="1" spans="1:12" ht="30" customHeight="1">
      <c r="A1" s="13" t="s">
        <v>826</v>
      </c>
      <c r="B1" s="6"/>
      <c r="C1" s="682"/>
      <c r="D1" s="47"/>
      <c r="E1" s="6"/>
      <c r="F1" s="6"/>
      <c r="G1" s="6"/>
      <c r="H1" s="6"/>
      <c r="I1" s="6"/>
      <c r="J1" s="6"/>
      <c r="K1" s="6"/>
      <c r="L1" s="6"/>
    </row>
    <row r="2" spans="1:12" ht="7.5" customHeight="1">
      <c r="A2" s="13"/>
      <c r="B2" s="6"/>
      <c r="C2" s="682"/>
      <c r="D2" s="47"/>
      <c r="E2" s="6"/>
      <c r="F2" s="6"/>
      <c r="G2" s="6"/>
      <c r="H2" s="6"/>
      <c r="I2" s="6"/>
      <c r="J2" s="6"/>
      <c r="K2" s="6"/>
      <c r="L2" s="6"/>
    </row>
    <row r="3" spans="1:12" s="583" customFormat="1" ht="22.5" customHeight="1">
      <c r="A3" s="634"/>
      <c r="B3" s="683" t="s">
        <v>827</v>
      </c>
      <c r="C3" s="684"/>
      <c r="D3" s="819"/>
      <c r="E3" s="683"/>
      <c r="F3" s="683"/>
      <c r="G3" s="683"/>
      <c r="H3" s="683"/>
      <c r="I3" s="683"/>
      <c r="J3" s="683"/>
      <c r="K3" s="683"/>
      <c r="L3" s="683"/>
    </row>
    <row r="4" spans="1:12" ht="15" customHeight="1">
      <c r="A4" s="683"/>
      <c r="B4" s="959" t="s">
        <v>800</v>
      </c>
      <c r="C4" s="960"/>
      <c r="D4" s="961" t="s">
        <v>828</v>
      </c>
      <c r="E4" s="962" t="s">
        <v>829</v>
      </c>
      <c r="F4" s="964" t="s">
        <v>830</v>
      </c>
      <c r="G4" s="965"/>
      <c r="H4" s="965"/>
      <c r="I4" s="965"/>
      <c r="J4" s="965"/>
      <c r="K4" s="965"/>
      <c r="L4" s="942"/>
    </row>
    <row r="5" spans="1:12" ht="15" customHeight="1">
      <c r="A5" s="683"/>
      <c r="B5" s="960"/>
      <c r="C5" s="960"/>
      <c r="D5" s="961"/>
      <c r="E5" s="963"/>
      <c r="F5" s="685" t="s">
        <v>831</v>
      </c>
      <c r="G5" s="686" t="s">
        <v>832</v>
      </c>
      <c r="H5" s="686" t="s">
        <v>833</v>
      </c>
      <c r="I5" s="686" t="s">
        <v>834</v>
      </c>
      <c r="J5" s="686" t="s">
        <v>835</v>
      </c>
      <c r="K5" s="686" t="s">
        <v>836</v>
      </c>
      <c r="L5" s="687" t="s">
        <v>837</v>
      </c>
    </row>
    <row r="6" spans="1:12" ht="18.95" hidden="1" customHeight="1">
      <c r="A6" s="683"/>
      <c r="B6" s="957" t="s">
        <v>117</v>
      </c>
      <c r="C6" s="958"/>
      <c r="D6" s="820" t="s">
        <v>721</v>
      </c>
      <c r="E6" s="688">
        <f t="shared" ref="E6:L8" si="0">+E9+E12+E15+E18</f>
        <v>11574</v>
      </c>
      <c r="F6" s="689">
        <f t="shared" si="0"/>
        <v>1170</v>
      </c>
      <c r="G6" s="690">
        <f t="shared" si="0"/>
        <v>2476</v>
      </c>
      <c r="H6" s="690">
        <f t="shared" si="0"/>
        <v>1630</v>
      </c>
      <c r="I6" s="690">
        <f t="shared" si="0"/>
        <v>1550</v>
      </c>
      <c r="J6" s="690">
        <f t="shared" si="0"/>
        <v>1846</v>
      </c>
      <c r="K6" s="690">
        <f t="shared" si="0"/>
        <v>1796</v>
      </c>
      <c r="L6" s="691">
        <f t="shared" si="0"/>
        <v>1106</v>
      </c>
    </row>
    <row r="7" spans="1:12" ht="18.75" hidden="1" customHeight="1">
      <c r="A7" s="683"/>
      <c r="B7" s="692"/>
      <c r="C7" s="693"/>
      <c r="D7" s="821" t="s">
        <v>804</v>
      </c>
      <c r="E7" s="694">
        <f t="shared" si="0"/>
        <v>45284</v>
      </c>
      <c r="F7" s="695">
        <f t="shared" si="0"/>
        <v>1176</v>
      </c>
      <c r="G7" s="696">
        <f t="shared" si="0"/>
        <v>4960</v>
      </c>
      <c r="H7" s="696">
        <f t="shared" si="0"/>
        <v>4897</v>
      </c>
      <c r="I7" s="696">
        <f t="shared" si="0"/>
        <v>6202</v>
      </c>
      <c r="J7" s="696">
        <f t="shared" si="0"/>
        <v>9233</v>
      </c>
      <c r="K7" s="696">
        <f t="shared" si="0"/>
        <v>10780</v>
      </c>
      <c r="L7" s="697">
        <f t="shared" si="0"/>
        <v>8036</v>
      </c>
    </row>
    <row r="8" spans="1:12" ht="21" hidden="1" customHeight="1">
      <c r="A8" s="683"/>
      <c r="B8" s="692"/>
      <c r="C8" s="698"/>
      <c r="D8" s="822" t="s">
        <v>838</v>
      </c>
      <c r="E8" s="699">
        <f t="shared" si="0"/>
        <v>16412</v>
      </c>
      <c r="F8" s="700">
        <f t="shared" si="0"/>
        <v>1170</v>
      </c>
      <c r="G8" s="701">
        <f t="shared" si="0"/>
        <v>3790</v>
      </c>
      <c r="H8" s="701">
        <f t="shared" si="0"/>
        <v>2310</v>
      </c>
      <c r="I8" s="701">
        <f t="shared" si="0"/>
        <v>1990</v>
      </c>
      <c r="J8" s="701">
        <f t="shared" si="0"/>
        <v>2412</v>
      </c>
      <c r="K8" s="701">
        <f t="shared" si="0"/>
        <v>2854</v>
      </c>
      <c r="L8" s="702">
        <f t="shared" si="0"/>
        <v>1886</v>
      </c>
    </row>
    <row r="9" spans="1:12" ht="18.95" hidden="1" customHeight="1">
      <c r="A9" s="683"/>
      <c r="B9" s="692"/>
      <c r="C9" s="703" t="s">
        <v>737</v>
      </c>
      <c r="D9" s="820" t="s">
        <v>721</v>
      </c>
      <c r="E9" s="704">
        <v>3408</v>
      </c>
      <c r="F9" s="705">
        <v>463</v>
      </c>
      <c r="G9" s="706">
        <v>808</v>
      </c>
      <c r="H9" s="706">
        <v>505</v>
      </c>
      <c r="I9" s="706">
        <v>433</v>
      </c>
      <c r="J9" s="706">
        <v>485</v>
      </c>
      <c r="K9" s="706">
        <v>443</v>
      </c>
      <c r="L9" s="707">
        <v>271</v>
      </c>
    </row>
    <row r="10" spans="1:12" ht="18.95" hidden="1" customHeight="1">
      <c r="A10" s="683"/>
      <c r="B10" s="692"/>
      <c r="C10" s="708"/>
      <c r="D10" s="821" t="s">
        <v>804</v>
      </c>
      <c r="E10" s="709">
        <v>12378</v>
      </c>
      <c r="F10" s="710">
        <v>466</v>
      </c>
      <c r="G10" s="711">
        <v>1618</v>
      </c>
      <c r="H10" s="711">
        <v>1517</v>
      </c>
      <c r="I10" s="711">
        <v>1732</v>
      </c>
      <c r="J10" s="711">
        <v>2425</v>
      </c>
      <c r="K10" s="711">
        <v>2659</v>
      </c>
      <c r="L10" s="712">
        <v>1961</v>
      </c>
    </row>
    <row r="11" spans="1:12" ht="18.95" hidden="1" customHeight="1">
      <c r="A11" s="683"/>
      <c r="B11" s="692"/>
      <c r="C11" s="713"/>
      <c r="D11" s="823" t="s">
        <v>839</v>
      </c>
      <c r="E11" s="714">
        <v>4751</v>
      </c>
      <c r="F11" s="715">
        <v>463</v>
      </c>
      <c r="G11" s="716">
        <v>1249</v>
      </c>
      <c r="H11" s="716">
        <v>726</v>
      </c>
      <c r="I11" s="716">
        <v>567</v>
      </c>
      <c r="J11" s="716">
        <v>619</v>
      </c>
      <c r="K11" s="716">
        <v>683</v>
      </c>
      <c r="L11" s="717">
        <v>444</v>
      </c>
    </row>
    <row r="12" spans="1:12" ht="18.95" hidden="1" customHeight="1">
      <c r="A12" s="683"/>
      <c r="B12" s="692"/>
      <c r="C12" s="703" t="s">
        <v>739</v>
      </c>
      <c r="D12" s="820" t="s">
        <v>721</v>
      </c>
      <c r="E12" s="704">
        <v>3791</v>
      </c>
      <c r="F12" s="705">
        <v>348</v>
      </c>
      <c r="G12" s="706">
        <v>822</v>
      </c>
      <c r="H12" s="706">
        <v>519</v>
      </c>
      <c r="I12" s="706">
        <v>505</v>
      </c>
      <c r="J12" s="706">
        <v>608</v>
      </c>
      <c r="K12" s="706">
        <v>624</v>
      </c>
      <c r="L12" s="707">
        <v>365</v>
      </c>
    </row>
    <row r="13" spans="1:12" ht="18.95" hidden="1" customHeight="1">
      <c r="A13" s="683"/>
      <c r="B13" s="692"/>
      <c r="C13" s="708"/>
      <c r="D13" s="821" t="s">
        <v>804</v>
      </c>
      <c r="E13" s="709">
        <v>15015</v>
      </c>
      <c r="F13" s="710">
        <v>350</v>
      </c>
      <c r="G13" s="711">
        <v>1648</v>
      </c>
      <c r="H13" s="711">
        <v>1561</v>
      </c>
      <c r="I13" s="711">
        <v>2021</v>
      </c>
      <c r="J13" s="711">
        <v>3041</v>
      </c>
      <c r="K13" s="711">
        <v>3744</v>
      </c>
      <c r="L13" s="712">
        <v>2650</v>
      </c>
    </row>
    <row r="14" spans="1:12" ht="18.95" hidden="1" customHeight="1">
      <c r="A14" s="683"/>
      <c r="B14" s="692"/>
      <c r="C14" s="713"/>
      <c r="D14" s="823" t="s">
        <v>839</v>
      </c>
      <c r="E14" s="714">
        <v>5354</v>
      </c>
      <c r="F14" s="715">
        <v>348</v>
      </c>
      <c r="G14" s="716">
        <v>1243</v>
      </c>
      <c r="H14" s="716">
        <v>706</v>
      </c>
      <c r="I14" s="716">
        <v>642</v>
      </c>
      <c r="J14" s="716">
        <v>793</v>
      </c>
      <c r="K14" s="716">
        <v>999</v>
      </c>
      <c r="L14" s="717">
        <v>623</v>
      </c>
    </row>
    <row r="15" spans="1:12" ht="18.95" hidden="1" customHeight="1">
      <c r="A15" s="683"/>
      <c r="B15" s="692"/>
      <c r="C15" s="703" t="s">
        <v>741</v>
      </c>
      <c r="D15" s="820" t="s">
        <v>721</v>
      </c>
      <c r="E15" s="704">
        <v>2705</v>
      </c>
      <c r="F15" s="705">
        <v>253</v>
      </c>
      <c r="G15" s="706">
        <v>587</v>
      </c>
      <c r="H15" s="706">
        <v>387</v>
      </c>
      <c r="I15" s="706">
        <v>369</v>
      </c>
      <c r="J15" s="706">
        <v>421</v>
      </c>
      <c r="K15" s="706">
        <v>437</v>
      </c>
      <c r="L15" s="707">
        <v>251</v>
      </c>
    </row>
    <row r="16" spans="1:12" ht="18.95" hidden="1" customHeight="1">
      <c r="A16" s="683"/>
      <c r="B16" s="692"/>
      <c r="C16" s="708"/>
      <c r="D16" s="821" t="s">
        <v>804</v>
      </c>
      <c r="E16" s="709">
        <v>10630</v>
      </c>
      <c r="F16" s="710">
        <v>254</v>
      </c>
      <c r="G16" s="711">
        <v>1174</v>
      </c>
      <c r="H16" s="711">
        <v>1161</v>
      </c>
      <c r="I16" s="711">
        <v>1477</v>
      </c>
      <c r="J16" s="711">
        <v>2106</v>
      </c>
      <c r="K16" s="711">
        <v>2624</v>
      </c>
      <c r="L16" s="712">
        <v>1834</v>
      </c>
    </row>
    <row r="17" spans="1:12" ht="18.95" hidden="1" customHeight="1">
      <c r="A17" s="683"/>
      <c r="B17" s="692"/>
      <c r="C17" s="713"/>
      <c r="D17" s="823" t="s">
        <v>839</v>
      </c>
      <c r="E17" s="714">
        <v>3839</v>
      </c>
      <c r="F17" s="715">
        <v>253</v>
      </c>
      <c r="G17" s="716">
        <v>891</v>
      </c>
      <c r="H17" s="716">
        <v>560</v>
      </c>
      <c r="I17" s="716">
        <v>467</v>
      </c>
      <c r="J17" s="716">
        <v>554</v>
      </c>
      <c r="K17" s="716">
        <v>686</v>
      </c>
      <c r="L17" s="717">
        <v>428</v>
      </c>
    </row>
    <row r="18" spans="1:12" ht="18.95" hidden="1" customHeight="1">
      <c r="A18" s="683"/>
      <c r="B18" s="692"/>
      <c r="C18" s="703" t="s">
        <v>743</v>
      </c>
      <c r="D18" s="820" t="s">
        <v>721</v>
      </c>
      <c r="E18" s="704">
        <v>1670</v>
      </c>
      <c r="F18" s="705">
        <v>106</v>
      </c>
      <c r="G18" s="706">
        <v>259</v>
      </c>
      <c r="H18" s="706">
        <v>219</v>
      </c>
      <c r="I18" s="706">
        <v>243</v>
      </c>
      <c r="J18" s="706">
        <v>332</v>
      </c>
      <c r="K18" s="706">
        <v>292</v>
      </c>
      <c r="L18" s="707">
        <v>219</v>
      </c>
    </row>
    <row r="19" spans="1:12" ht="18.95" hidden="1" customHeight="1">
      <c r="A19" s="683"/>
      <c r="B19" s="692"/>
      <c r="C19" s="708"/>
      <c r="D19" s="821" t="s">
        <v>804</v>
      </c>
      <c r="E19" s="709">
        <v>7261</v>
      </c>
      <c r="F19" s="710">
        <v>106</v>
      </c>
      <c r="G19" s="711">
        <v>520</v>
      </c>
      <c r="H19" s="711">
        <v>658</v>
      </c>
      <c r="I19" s="711">
        <v>972</v>
      </c>
      <c r="J19" s="711">
        <v>1661</v>
      </c>
      <c r="K19" s="711">
        <v>1753</v>
      </c>
      <c r="L19" s="712">
        <v>1591</v>
      </c>
    </row>
    <row r="20" spans="1:12" ht="18.95" hidden="1" customHeight="1">
      <c r="A20" s="683"/>
      <c r="B20" s="718"/>
      <c r="C20" s="713"/>
      <c r="D20" s="823" t="s">
        <v>839</v>
      </c>
      <c r="E20" s="714">
        <v>2468</v>
      </c>
      <c r="F20" s="715">
        <v>106</v>
      </c>
      <c r="G20" s="716">
        <v>407</v>
      </c>
      <c r="H20" s="716">
        <v>318</v>
      </c>
      <c r="I20" s="716">
        <v>314</v>
      </c>
      <c r="J20" s="716">
        <v>446</v>
      </c>
      <c r="K20" s="716">
        <v>486</v>
      </c>
      <c r="L20" s="717">
        <v>391</v>
      </c>
    </row>
    <row r="21" spans="1:12" ht="21" customHeight="1">
      <c r="A21" s="683"/>
      <c r="B21" s="957" t="s">
        <v>122</v>
      </c>
      <c r="C21" s="958"/>
      <c r="D21" s="820" t="s">
        <v>721</v>
      </c>
      <c r="E21" s="688">
        <f t="shared" ref="E21:L23" si="1">+E24+E27+E30+E33</f>
        <v>12468</v>
      </c>
      <c r="F21" s="719">
        <f t="shared" si="1"/>
        <v>1465</v>
      </c>
      <c r="G21" s="720">
        <f t="shared" si="1"/>
        <v>3028</v>
      </c>
      <c r="H21" s="720">
        <f t="shared" si="1"/>
        <v>1909</v>
      </c>
      <c r="I21" s="720">
        <f t="shared" si="1"/>
        <v>1709</v>
      </c>
      <c r="J21" s="720">
        <f t="shared" si="1"/>
        <v>1740</v>
      </c>
      <c r="K21" s="720">
        <f t="shared" si="1"/>
        <v>1666</v>
      </c>
      <c r="L21" s="721">
        <f t="shared" si="1"/>
        <v>951</v>
      </c>
    </row>
    <row r="22" spans="1:12" ht="21" customHeight="1">
      <c r="A22" s="683"/>
      <c r="B22" s="692"/>
      <c r="C22" s="693"/>
      <c r="D22" s="821" t="s">
        <v>804</v>
      </c>
      <c r="E22" s="694">
        <f t="shared" si="1"/>
        <v>45734</v>
      </c>
      <c r="F22" s="722">
        <f t="shared" si="1"/>
        <v>1474</v>
      </c>
      <c r="G22" s="723">
        <f t="shared" si="1"/>
        <v>6061</v>
      </c>
      <c r="H22" s="723">
        <f t="shared" si="1"/>
        <v>5728</v>
      </c>
      <c r="I22" s="723">
        <f t="shared" si="1"/>
        <v>6840</v>
      </c>
      <c r="J22" s="723">
        <f t="shared" si="1"/>
        <v>8705</v>
      </c>
      <c r="K22" s="723">
        <f t="shared" si="1"/>
        <v>10000</v>
      </c>
      <c r="L22" s="724">
        <f t="shared" si="1"/>
        <v>6926</v>
      </c>
    </row>
    <row r="23" spans="1:12" ht="21" customHeight="1">
      <c r="A23" s="683"/>
      <c r="B23" s="692"/>
      <c r="C23" s="698"/>
      <c r="D23" s="824" t="s">
        <v>838</v>
      </c>
      <c r="E23" s="699">
        <f t="shared" si="1"/>
        <v>17884</v>
      </c>
      <c r="F23" s="725">
        <f t="shared" si="1"/>
        <v>1465</v>
      </c>
      <c r="G23" s="726">
        <f t="shared" si="1"/>
        <v>4693</v>
      </c>
      <c r="H23" s="726">
        <f t="shared" si="1"/>
        <v>2814</v>
      </c>
      <c r="I23" s="726">
        <f t="shared" si="1"/>
        <v>2261</v>
      </c>
      <c r="J23" s="726">
        <f t="shared" si="1"/>
        <v>2357</v>
      </c>
      <c r="K23" s="726">
        <f t="shared" si="1"/>
        <v>2655</v>
      </c>
      <c r="L23" s="727">
        <f t="shared" si="1"/>
        <v>1639</v>
      </c>
    </row>
    <row r="24" spans="1:12" ht="18.95" hidden="1" customHeight="1">
      <c r="A24" s="683"/>
      <c r="B24" s="692"/>
      <c r="C24" s="703" t="s">
        <v>737</v>
      </c>
      <c r="D24" s="820" t="s">
        <v>721</v>
      </c>
      <c r="E24" s="728">
        <v>3574</v>
      </c>
      <c r="F24" s="705">
        <v>540</v>
      </c>
      <c r="G24" s="706">
        <v>938</v>
      </c>
      <c r="H24" s="706">
        <v>576</v>
      </c>
      <c r="I24" s="706">
        <v>470</v>
      </c>
      <c r="J24" s="706">
        <v>444</v>
      </c>
      <c r="K24" s="706">
        <v>388</v>
      </c>
      <c r="L24" s="707">
        <v>218</v>
      </c>
    </row>
    <row r="25" spans="1:12" ht="18.95" hidden="1" customHeight="1">
      <c r="A25" s="683"/>
      <c r="B25" s="692"/>
      <c r="C25" s="708"/>
      <c r="D25" s="821" t="s">
        <v>804</v>
      </c>
      <c r="E25" s="729">
        <v>12175</v>
      </c>
      <c r="F25" s="710">
        <v>542</v>
      </c>
      <c r="G25" s="711">
        <v>1877</v>
      </c>
      <c r="H25" s="711">
        <v>1729</v>
      </c>
      <c r="I25" s="711">
        <v>1882</v>
      </c>
      <c r="J25" s="711">
        <v>2221</v>
      </c>
      <c r="K25" s="711">
        <v>2328</v>
      </c>
      <c r="L25" s="712">
        <v>1596</v>
      </c>
    </row>
    <row r="26" spans="1:12" ht="18.95" hidden="1" customHeight="1">
      <c r="A26" s="683"/>
      <c r="B26" s="692"/>
      <c r="C26" s="713"/>
      <c r="D26" s="823" t="s">
        <v>839</v>
      </c>
      <c r="E26" s="730">
        <v>5038</v>
      </c>
      <c r="F26" s="715">
        <v>540</v>
      </c>
      <c r="G26" s="716">
        <v>1468</v>
      </c>
      <c r="H26" s="716">
        <v>846</v>
      </c>
      <c r="I26" s="716">
        <v>617</v>
      </c>
      <c r="J26" s="716">
        <v>577</v>
      </c>
      <c r="K26" s="716">
        <v>615</v>
      </c>
      <c r="L26" s="717">
        <v>375</v>
      </c>
    </row>
    <row r="27" spans="1:12" ht="18.95" hidden="1" customHeight="1">
      <c r="A27" s="683"/>
      <c r="B27" s="692"/>
      <c r="C27" s="703" t="s">
        <v>739</v>
      </c>
      <c r="D27" s="820" t="s">
        <v>721</v>
      </c>
      <c r="E27" s="728">
        <v>4085</v>
      </c>
      <c r="F27" s="705">
        <v>437</v>
      </c>
      <c r="G27" s="706">
        <v>1000</v>
      </c>
      <c r="H27" s="706">
        <v>593</v>
      </c>
      <c r="I27" s="706">
        <v>535</v>
      </c>
      <c r="J27" s="706">
        <v>608</v>
      </c>
      <c r="K27" s="706">
        <v>572</v>
      </c>
      <c r="L27" s="707">
        <v>340</v>
      </c>
    </row>
    <row r="28" spans="1:12" ht="18.95" hidden="1" customHeight="1">
      <c r="A28" s="683"/>
      <c r="B28" s="692"/>
      <c r="C28" s="708"/>
      <c r="D28" s="821" t="s">
        <v>804</v>
      </c>
      <c r="E28" s="729">
        <v>15302</v>
      </c>
      <c r="F28" s="710">
        <v>440</v>
      </c>
      <c r="G28" s="711">
        <v>2002</v>
      </c>
      <c r="H28" s="711">
        <v>1779</v>
      </c>
      <c r="I28" s="711">
        <v>2140</v>
      </c>
      <c r="J28" s="711">
        <v>3042</v>
      </c>
      <c r="K28" s="711">
        <v>3432</v>
      </c>
      <c r="L28" s="712">
        <v>2467</v>
      </c>
    </row>
    <row r="29" spans="1:12" ht="18.95" hidden="1" customHeight="1">
      <c r="A29" s="683"/>
      <c r="B29" s="692"/>
      <c r="C29" s="713"/>
      <c r="D29" s="823" t="s">
        <v>839</v>
      </c>
      <c r="E29" s="730">
        <v>5870</v>
      </c>
      <c r="F29" s="715">
        <v>437</v>
      </c>
      <c r="G29" s="716">
        <v>1550</v>
      </c>
      <c r="H29" s="716">
        <v>870</v>
      </c>
      <c r="I29" s="716">
        <v>705</v>
      </c>
      <c r="J29" s="716">
        <v>819</v>
      </c>
      <c r="K29" s="716">
        <v>901</v>
      </c>
      <c r="L29" s="717">
        <v>588</v>
      </c>
    </row>
    <row r="30" spans="1:12" ht="18.95" hidden="1" customHeight="1">
      <c r="A30" s="683"/>
      <c r="B30" s="692"/>
      <c r="C30" s="703" t="s">
        <v>741</v>
      </c>
      <c r="D30" s="820" t="s">
        <v>721</v>
      </c>
      <c r="E30" s="728">
        <v>3007</v>
      </c>
      <c r="F30" s="705">
        <v>353</v>
      </c>
      <c r="G30" s="706">
        <v>741</v>
      </c>
      <c r="H30" s="706">
        <v>476</v>
      </c>
      <c r="I30" s="706">
        <v>415</v>
      </c>
      <c r="J30" s="706">
        <v>393</v>
      </c>
      <c r="K30" s="706">
        <v>414</v>
      </c>
      <c r="L30" s="707">
        <v>215</v>
      </c>
    </row>
    <row r="31" spans="1:12" ht="18.95" hidden="1" customHeight="1">
      <c r="A31" s="683"/>
      <c r="B31" s="692"/>
      <c r="C31" s="708"/>
      <c r="D31" s="821" t="s">
        <v>804</v>
      </c>
      <c r="E31" s="729">
        <v>10937</v>
      </c>
      <c r="F31" s="710">
        <v>355</v>
      </c>
      <c r="G31" s="711">
        <v>1482</v>
      </c>
      <c r="H31" s="711">
        <v>1428</v>
      </c>
      <c r="I31" s="711">
        <v>1660</v>
      </c>
      <c r="J31" s="711">
        <v>1966</v>
      </c>
      <c r="K31" s="711">
        <v>2488</v>
      </c>
      <c r="L31" s="712">
        <v>1558</v>
      </c>
    </row>
    <row r="32" spans="1:12" ht="18.95" hidden="1" customHeight="1">
      <c r="A32" s="683"/>
      <c r="B32" s="692"/>
      <c r="C32" s="713"/>
      <c r="D32" s="823" t="s">
        <v>839</v>
      </c>
      <c r="E32" s="730">
        <v>4332</v>
      </c>
      <c r="F32" s="715">
        <v>353</v>
      </c>
      <c r="G32" s="716">
        <v>1133</v>
      </c>
      <c r="H32" s="716">
        <v>731</v>
      </c>
      <c r="I32" s="716">
        <v>547</v>
      </c>
      <c r="J32" s="716">
        <v>547</v>
      </c>
      <c r="K32" s="716">
        <v>664</v>
      </c>
      <c r="L32" s="717">
        <v>357</v>
      </c>
    </row>
    <row r="33" spans="1:12" ht="18.95" hidden="1" customHeight="1">
      <c r="A33" s="683"/>
      <c r="B33" s="692"/>
      <c r="C33" s="703" t="s">
        <v>743</v>
      </c>
      <c r="D33" s="820" t="s">
        <v>721</v>
      </c>
      <c r="E33" s="728">
        <v>1802</v>
      </c>
      <c r="F33" s="705">
        <v>135</v>
      </c>
      <c r="G33" s="706">
        <v>349</v>
      </c>
      <c r="H33" s="706">
        <v>264</v>
      </c>
      <c r="I33" s="706">
        <v>289</v>
      </c>
      <c r="J33" s="706">
        <v>295</v>
      </c>
      <c r="K33" s="706">
        <v>292</v>
      </c>
      <c r="L33" s="707">
        <v>178</v>
      </c>
    </row>
    <row r="34" spans="1:12" ht="18.95" hidden="1" customHeight="1">
      <c r="A34" s="683"/>
      <c r="B34" s="692"/>
      <c r="C34" s="708"/>
      <c r="D34" s="821" t="s">
        <v>804</v>
      </c>
      <c r="E34" s="729">
        <v>7320</v>
      </c>
      <c r="F34" s="710">
        <v>137</v>
      </c>
      <c r="G34" s="711">
        <v>700</v>
      </c>
      <c r="H34" s="711">
        <v>792</v>
      </c>
      <c r="I34" s="711">
        <v>1158</v>
      </c>
      <c r="J34" s="711">
        <v>1476</v>
      </c>
      <c r="K34" s="711">
        <v>1752</v>
      </c>
      <c r="L34" s="712">
        <v>1305</v>
      </c>
    </row>
    <row r="35" spans="1:12" ht="18.95" hidden="1" customHeight="1">
      <c r="A35" s="683"/>
      <c r="B35" s="718"/>
      <c r="C35" s="713"/>
      <c r="D35" s="823" t="s">
        <v>839</v>
      </c>
      <c r="E35" s="730">
        <v>2644</v>
      </c>
      <c r="F35" s="715">
        <v>135</v>
      </c>
      <c r="G35" s="716">
        <v>542</v>
      </c>
      <c r="H35" s="716">
        <v>367</v>
      </c>
      <c r="I35" s="716">
        <v>392</v>
      </c>
      <c r="J35" s="716">
        <v>414</v>
      </c>
      <c r="K35" s="716">
        <v>475</v>
      </c>
      <c r="L35" s="717">
        <v>319</v>
      </c>
    </row>
    <row r="36" spans="1:12" ht="21" customHeight="1">
      <c r="A36" s="683"/>
      <c r="B36" s="957" t="s">
        <v>127</v>
      </c>
      <c r="C36" s="958"/>
      <c r="D36" s="820" t="s">
        <v>721</v>
      </c>
      <c r="E36" s="688">
        <f t="shared" ref="E36:L38" si="2">+E39+E42+E45+E48</f>
        <v>13516</v>
      </c>
      <c r="F36" s="719">
        <f t="shared" si="2"/>
        <v>1736</v>
      </c>
      <c r="G36" s="720">
        <f t="shared" si="2"/>
        <v>3735</v>
      </c>
      <c r="H36" s="720">
        <f t="shared" si="2"/>
        <v>2302</v>
      </c>
      <c r="I36" s="720">
        <f t="shared" si="2"/>
        <v>1789</v>
      </c>
      <c r="J36" s="720">
        <f t="shared" si="2"/>
        <v>1598</v>
      </c>
      <c r="K36" s="720">
        <f t="shared" si="2"/>
        <v>1482</v>
      </c>
      <c r="L36" s="721">
        <f t="shared" si="2"/>
        <v>874</v>
      </c>
    </row>
    <row r="37" spans="1:12" ht="21" customHeight="1">
      <c r="A37" s="683"/>
      <c r="B37" s="692"/>
      <c r="C37" s="693"/>
      <c r="D37" s="821" t="s">
        <v>804</v>
      </c>
      <c r="E37" s="694">
        <f t="shared" si="2"/>
        <v>46533</v>
      </c>
      <c r="F37" s="722">
        <f t="shared" si="2"/>
        <v>1736</v>
      </c>
      <c r="G37" s="723">
        <f t="shared" si="2"/>
        <v>7470</v>
      </c>
      <c r="H37" s="723">
        <f t="shared" si="2"/>
        <v>6906</v>
      </c>
      <c r="I37" s="723">
        <f t="shared" si="2"/>
        <v>7156</v>
      </c>
      <c r="J37" s="723">
        <f t="shared" si="2"/>
        <v>7990</v>
      </c>
      <c r="K37" s="723">
        <f t="shared" si="2"/>
        <v>8892</v>
      </c>
      <c r="L37" s="724">
        <f t="shared" si="2"/>
        <v>6383</v>
      </c>
    </row>
    <row r="38" spans="1:12" ht="21" customHeight="1">
      <c r="A38" s="683"/>
      <c r="B38" s="692"/>
      <c r="C38" s="698"/>
      <c r="D38" s="824" t="s">
        <v>838</v>
      </c>
      <c r="E38" s="699">
        <f>+E41+E44+E47+E50</f>
        <v>19659</v>
      </c>
      <c r="F38" s="725">
        <f t="shared" si="2"/>
        <v>1736</v>
      </c>
      <c r="G38" s="726">
        <f t="shared" si="2"/>
        <v>5880</v>
      </c>
      <c r="H38" s="726">
        <f t="shared" si="2"/>
        <v>3488</v>
      </c>
      <c r="I38" s="726">
        <f t="shared" si="2"/>
        <v>2483</v>
      </c>
      <c r="J38" s="726">
        <f t="shared" si="2"/>
        <v>2204</v>
      </c>
      <c r="K38" s="726">
        <f t="shared" si="2"/>
        <v>2376</v>
      </c>
      <c r="L38" s="727">
        <f t="shared" si="2"/>
        <v>1492</v>
      </c>
    </row>
    <row r="39" spans="1:12" ht="21" hidden="1" customHeight="1">
      <c r="A39" s="683"/>
      <c r="B39" s="692"/>
      <c r="C39" s="703" t="s">
        <v>737</v>
      </c>
      <c r="D39" s="820" t="s">
        <v>721</v>
      </c>
      <c r="E39" s="728">
        <v>3719</v>
      </c>
      <c r="F39" s="705">
        <v>589</v>
      </c>
      <c r="G39" s="706">
        <v>1113</v>
      </c>
      <c r="H39" s="706">
        <v>650</v>
      </c>
      <c r="I39" s="706">
        <v>458</v>
      </c>
      <c r="J39" s="706">
        <v>369</v>
      </c>
      <c r="K39" s="706">
        <v>342</v>
      </c>
      <c r="L39" s="707">
        <v>198</v>
      </c>
    </row>
    <row r="40" spans="1:12" ht="21" hidden="1" customHeight="1">
      <c r="A40" s="683"/>
      <c r="B40" s="692"/>
      <c r="C40" s="708"/>
      <c r="D40" s="821" t="s">
        <v>804</v>
      </c>
      <c r="E40" s="729">
        <f t="shared" ref="E40:E50" si="3">SUM(F40:L40)</f>
        <v>11926</v>
      </c>
      <c r="F40" s="710">
        <v>589</v>
      </c>
      <c r="G40" s="711">
        <v>2226</v>
      </c>
      <c r="H40" s="711">
        <v>1950</v>
      </c>
      <c r="I40" s="711">
        <v>1832</v>
      </c>
      <c r="J40" s="711">
        <v>1845</v>
      </c>
      <c r="K40" s="711">
        <v>2052</v>
      </c>
      <c r="L40" s="712">
        <v>1432</v>
      </c>
    </row>
    <row r="41" spans="1:12" ht="21" hidden="1" customHeight="1">
      <c r="A41" s="683"/>
      <c r="B41" s="692"/>
      <c r="C41" s="713"/>
      <c r="D41" s="824" t="s">
        <v>838</v>
      </c>
      <c r="E41" s="730">
        <f t="shared" si="3"/>
        <v>5306</v>
      </c>
      <c r="F41" s="715">
        <v>589</v>
      </c>
      <c r="G41" s="716">
        <v>1736</v>
      </c>
      <c r="H41" s="716">
        <v>969</v>
      </c>
      <c r="I41" s="716">
        <v>638</v>
      </c>
      <c r="J41" s="716">
        <v>502</v>
      </c>
      <c r="K41" s="716">
        <v>541</v>
      </c>
      <c r="L41" s="717">
        <v>331</v>
      </c>
    </row>
    <row r="42" spans="1:12" ht="21" hidden="1" customHeight="1">
      <c r="A42" s="683"/>
      <c r="B42" s="692"/>
      <c r="C42" s="703" t="s">
        <v>739</v>
      </c>
      <c r="D42" s="820" t="s">
        <v>721</v>
      </c>
      <c r="E42" s="728">
        <f t="shared" si="3"/>
        <v>4482</v>
      </c>
      <c r="F42" s="705">
        <v>561</v>
      </c>
      <c r="G42" s="706">
        <v>1236</v>
      </c>
      <c r="H42" s="706">
        <v>723</v>
      </c>
      <c r="I42" s="706">
        <v>580</v>
      </c>
      <c r="J42" s="706">
        <v>543</v>
      </c>
      <c r="K42" s="706">
        <v>540</v>
      </c>
      <c r="L42" s="707">
        <v>299</v>
      </c>
    </row>
    <row r="43" spans="1:12" ht="21" hidden="1" customHeight="1">
      <c r="A43" s="683"/>
      <c r="B43" s="692"/>
      <c r="C43" s="708"/>
      <c r="D43" s="821" t="s">
        <v>804</v>
      </c>
      <c r="E43" s="729">
        <f t="shared" si="3"/>
        <v>15663</v>
      </c>
      <c r="F43" s="710">
        <v>561</v>
      </c>
      <c r="G43" s="711">
        <v>2472</v>
      </c>
      <c r="H43" s="711">
        <v>2169</v>
      </c>
      <c r="I43" s="711">
        <v>2320</v>
      </c>
      <c r="J43" s="711">
        <v>2715</v>
      </c>
      <c r="K43" s="711">
        <v>3240</v>
      </c>
      <c r="L43" s="712">
        <v>2186</v>
      </c>
    </row>
    <row r="44" spans="1:12" ht="21" hidden="1" customHeight="1">
      <c r="A44" s="683"/>
      <c r="B44" s="692"/>
      <c r="C44" s="713"/>
      <c r="D44" s="824" t="s">
        <v>838</v>
      </c>
      <c r="E44" s="730">
        <f t="shared" si="3"/>
        <v>6547</v>
      </c>
      <c r="F44" s="715">
        <v>561</v>
      </c>
      <c r="G44" s="716">
        <v>1969</v>
      </c>
      <c r="H44" s="716">
        <v>1096</v>
      </c>
      <c r="I44" s="716">
        <v>813</v>
      </c>
      <c r="J44" s="716">
        <v>743</v>
      </c>
      <c r="K44" s="716">
        <v>850</v>
      </c>
      <c r="L44" s="717">
        <v>515</v>
      </c>
    </row>
    <row r="45" spans="1:12" ht="21" hidden="1" customHeight="1">
      <c r="A45" s="683"/>
      <c r="B45" s="692"/>
      <c r="C45" s="703" t="s">
        <v>741</v>
      </c>
      <c r="D45" s="820" t="s">
        <v>721</v>
      </c>
      <c r="E45" s="728">
        <f t="shared" si="3"/>
        <v>3374</v>
      </c>
      <c r="F45" s="705">
        <v>422</v>
      </c>
      <c r="G45" s="706">
        <v>965</v>
      </c>
      <c r="H45" s="706">
        <v>571</v>
      </c>
      <c r="I45" s="706">
        <v>444</v>
      </c>
      <c r="J45" s="706">
        <v>420</v>
      </c>
      <c r="K45" s="706">
        <v>351</v>
      </c>
      <c r="L45" s="707">
        <v>201</v>
      </c>
    </row>
    <row r="46" spans="1:12" ht="21" hidden="1" customHeight="1">
      <c r="A46" s="683"/>
      <c r="B46" s="692"/>
      <c r="C46" s="708"/>
      <c r="D46" s="821" t="s">
        <v>804</v>
      </c>
      <c r="E46" s="729">
        <f t="shared" si="3"/>
        <v>11515</v>
      </c>
      <c r="F46" s="710">
        <v>422</v>
      </c>
      <c r="G46" s="711">
        <v>1930</v>
      </c>
      <c r="H46" s="711">
        <v>1713</v>
      </c>
      <c r="I46" s="711">
        <v>1776</v>
      </c>
      <c r="J46" s="711">
        <v>2100</v>
      </c>
      <c r="K46" s="711">
        <v>2106</v>
      </c>
      <c r="L46" s="712">
        <v>1468</v>
      </c>
    </row>
    <row r="47" spans="1:12" ht="21" hidden="1" customHeight="1">
      <c r="A47" s="683"/>
      <c r="B47" s="692"/>
      <c r="C47" s="713"/>
      <c r="D47" s="824" t="s">
        <v>838</v>
      </c>
      <c r="E47" s="730">
        <f t="shared" si="3"/>
        <v>4960</v>
      </c>
      <c r="F47" s="715">
        <v>422</v>
      </c>
      <c r="G47" s="716">
        <v>1516</v>
      </c>
      <c r="H47" s="716">
        <v>897</v>
      </c>
      <c r="I47" s="716">
        <v>607</v>
      </c>
      <c r="J47" s="716">
        <v>589</v>
      </c>
      <c r="K47" s="716">
        <v>579</v>
      </c>
      <c r="L47" s="717">
        <v>350</v>
      </c>
    </row>
    <row r="48" spans="1:12" ht="21" hidden="1" customHeight="1">
      <c r="A48" s="683"/>
      <c r="B48" s="692"/>
      <c r="C48" s="703" t="s">
        <v>743</v>
      </c>
      <c r="D48" s="820" t="s">
        <v>721</v>
      </c>
      <c r="E48" s="728">
        <f t="shared" si="3"/>
        <v>1941</v>
      </c>
      <c r="F48" s="705">
        <v>164</v>
      </c>
      <c r="G48" s="706">
        <v>421</v>
      </c>
      <c r="H48" s="706">
        <v>358</v>
      </c>
      <c r="I48" s="706">
        <v>307</v>
      </c>
      <c r="J48" s="706">
        <v>266</v>
      </c>
      <c r="K48" s="706">
        <v>249</v>
      </c>
      <c r="L48" s="707">
        <v>176</v>
      </c>
    </row>
    <row r="49" spans="1:12" ht="21" hidden="1" customHeight="1">
      <c r="A49" s="683"/>
      <c r="B49" s="692"/>
      <c r="C49" s="708"/>
      <c r="D49" s="821" t="s">
        <v>804</v>
      </c>
      <c r="E49" s="729">
        <f t="shared" si="3"/>
        <v>7429</v>
      </c>
      <c r="F49" s="710">
        <v>164</v>
      </c>
      <c r="G49" s="711">
        <v>842</v>
      </c>
      <c r="H49" s="711">
        <v>1074</v>
      </c>
      <c r="I49" s="711">
        <v>1228</v>
      </c>
      <c r="J49" s="711">
        <v>1330</v>
      </c>
      <c r="K49" s="711">
        <v>1494</v>
      </c>
      <c r="L49" s="712">
        <v>1297</v>
      </c>
    </row>
    <row r="50" spans="1:12" ht="21" hidden="1" customHeight="1">
      <c r="A50" s="683"/>
      <c r="B50" s="718"/>
      <c r="C50" s="713"/>
      <c r="D50" s="824" t="s">
        <v>838</v>
      </c>
      <c r="E50" s="730">
        <f t="shared" si="3"/>
        <v>2846</v>
      </c>
      <c r="F50" s="715">
        <v>164</v>
      </c>
      <c r="G50" s="716">
        <v>659</v>
      </c>
      <c r="H50" s="716">
        <v>526</v>
      </c>
      <c r="I50" s="716">
        <v>425</v>
      </c>
      <c r="J50" s="716">
        <v>370</v>
      </c>
      <c r="K50" s="716">
        <v>406</v>
      </c>
      <c r="L50" s="717">
        <v>296</v>
      </c>
    </row>
    <row r="51" spans="1:12" ht="21" customHeight="1">
      <c r="A51" s="683"/>
      <c r="B51" s="957" t="s">
        <v>132</v>
      </c>
      <c r="C51" s="958"/>
      <c r="D51" s="820" t="s">
        <v>721</v>
      </c>
      <c r="E51" s="688">
        <f t="shared" ref="E51:L53" si="4">+E54+E57+E60+E63</f>
        <v>14991</v>
      </c>
      <c r="F51" s="719">
        <f t="shared" si="4"/>
        <v>2260</v>
      </c>
      <c r="G51" s="720">
        <f t="shared" si="4"/>
        <v>4578</v>
      </c>
      <c r="H51" s="720">
        <f t="shared" si="4"/>
        <v>2638</v>
      </c>
      <c r="I51" s="720">
        <f t="shared" si="4"/>
        <v>1847</v>
      </c>
      <c r="J51" s="720">
        <f t="shared" si="4"/>
        <v>1531</v>
      </c>
      <c r="K51" s="720">
        <f t="shared" si="4"/>
        <v>1374</v>
      </c>
      <c r="L51" s="721">
        <f t="shared" si="4"/>
        <v>763</v>
      </c>
    </row>
    <row r="52" spans="1:12" ht="21" customHeight="1">
      <c r="A52" s="683"/>
      <c r="B52" s="692"/>
      <c r="C52" s="693"/>
      <c r="D52" s="821" t="s">
        <v>804</v>
      </c>
      <c r="E52" s="694">
        <f t="shared" si="4"/>
        <v>47923</v>
      </c>
      <c r="F52" s="722">
        <f t="shared" si="4"/>
        <v>2260</v>
      </c>
      <c r="G52" s="723">
        <f t="shared" si="4"/>
        <v>8856</v>
      </c>
      <c r="H52" s="723">
        <f t="shared" si="4"/>
        <v>7914</v>
      </c>
      <c r="I52" s="723">
        <f t="shared" si="4"/>
        <v>7388</v>
      </c>
      <c r="J52" s="723">
        <f t="shared" si="4"/>
        <v>7655</v>
      </c>
      <c r="K52" s="723">
        <f t="shared" si="4"/>
        <v>8244</v>
      </c>
      <c r="L52" s="724">
        <f t="shared" si="4"/>
        <v>5606</v>
      </c>
    </row>
    <row r="53" spans="1:12" ht="21" customHeight="1">
      <c r="A53" s="683"/>
      <c r="B53" s="692"/>
      <c r="C53" s="698"/>
      <c r="D53" s="824" t="s">
        <v>838</v>
      </c>
      <c r="E53" s="699">
        <f>+E56+E59+E62+E65</f>
        <v>22342</v>
      </c>
      <c r="F53" s="725">
        <f t="shared" si="4"/>
        <v>2260</v>
      </c>
      <c r="G53" s="726">
        <f t="shared" si="4"/>
        <v>7373</v>
      </c>
      <c r="H53" s="726">
        <f t="shared" si="4"/>
        <v>4163</v>
      </c>
      <c r="I53" s="726">
        <f t="shared" si="4"/>
        <v>2716</v>
      </c>
      <c r="J53" s="726">
        <f t="shared" si="4"/>
        <v>2178</v>
      </c>
      <c r="K53" s="726">
        <f t="shared" si="4"/>
        <v>2266</v>
      </c>
      <c r="L53" s="727">
        <f t="shared" si="4"/>
        <v>1386</v>
      </c>
    </row>
    <row r="54" spans="1:12" ht="21" customHeight="1">
      <c r="A54" s="683"/>
      <c r="B54" s="692"/>
      <c r="C54" s="703" t="s">
        <v>737</v>
      </c>
      <c r="D54" s="820" t="s">
        <v>721</v>
      </c>
      <c r="E54" s="728">
        <f>SUM(F54:L54)</f>
        <v>3996</v>
      </c>
      <c r="F54" s="705">
        <v>732</v>
      </c>
      <c r="G54" s="706">
        <v>1275</v>
      </c>
      <c r="H54" s="706">
        <v>723</v>
      </c>
      <c r="I54" s="706">
        <v>461</v>
      </c>
      <c r="J54" s="706">
        <v>334</v>
      </c>
      <c r="K54" s="706">
        <v>297</v>
      </c>
      <c r="L54" s="707">
        <v>174</v>
      </c>
    </row>
    <row r="55" spans="1:12" ht="21" customHeight="1">
      <c r="A55" s="683"/>
      <c r="B55" s="692"/>
      <c r="C55" s="708"/>
      <c r="D55" s="821" t="s">
        <v>804</v>
      </c>
      <c r="E55" s="729">
        <f t="shared" ref="E55:E65" si="5">SUM(F55:L55)</f>
        <v>11715</v>
      </c>
      <c r="F55" s="710">
        <v>732</v>
      </c>
      <c r="G55" s="711">
        <v>2250</v>
      </c>
      <c r="H55" s="711">
        <v>2169</v>
      </c>
      <c r="I55" s="711">
        <v>1844</v>
      </c>
      <c r="J55" s="711">
        <v>1670</v>
      </c>
      <c r="K55" s="711">
        <v>1782</v>
      </c>
      <c r="L55" s="712">
        <v>1268</v>
      </c>
    </row>
    <row r="56" spans="1:12" ht="21" customHeight="1">
      <c r="A56" s="683"/>
      <c r="B56" s="692"/>
      <c r="C56" s="713"/>
      <c r="D56" s="824" t="s">
        <v>838</v>
      </c>
      <c r="E56" s="730">
        <f t="shared" si="5"/>
        <v>5861</v>
      </c>
      <c r="F56" s="715">
        <v>732</v>
      </c>
      <c r="G56" s="716">
        <v>2059</v>
      </c>
      <c r="H56" s="716">
        <v>1142</v>
      </c>
      <c r="I56" s="716">
        <v>673</v>
      </c>
      <c r="J56" s="716">
        <v>462</v>
      </c>
      <c r="K56" s="716">
        <v>485</v>
      </c>
      <c r="L56" s="717">
        <v>308</v>
      </c>
    </row>
    <row r="57" spans="1:12" ht="21" customHeight="1">
      <c r="A57" s="683"/>
      <c r="B57" s="692"/>
      <c r="C57" s="703" t="s">
        <v>739</v>
      </c>
      <c r="D57" s="820" t="s">
        <v>721</v>
      </c>
      <c r="E57" s="728">
        <f t="shared" si="5"/>
        <v>5035</v>
      </c>
      <c r="F57" s="705">
        <v>759</v>
      </c>
      <c r="G57" s="706">
        <v>1489</v>
      </c>
      <c r="H57" s="706">
        <v>855</v>
      </c>
      <c r="I57" s="706">
        <v>624</v>
      </c>
      <c r="J57" s="706">
        <v>531</v>
      </c>
      <c r="K57" s="706">
        <v>509</v>
      </c>
      <c r="L57" s="707">
        <v>268</v>
      </c>
    </row>
    <row r="58" spans="1:12" ht="21" customHeight="1">
      <c r="A58" s="683"/>
      <c r="B58" s="692"/>
      <c r="C58" s="708"/>
      <c r="D58" s="821" t="s">
        <v>804</v>
      </c>
      <c r="E58" s="729">
        <f t="shared" si="5"/>
        <v>16477</v>
      </c>
      <c r="F58" s="710">
        <v>759</v>
      </c>
      <c r="G58" s="711">
        <v>2978</v>
      </c>
      <c r="H58" s="711">
        <v>2565</v>
      </c>
      <c r="I58" s="711">
        <v>2496</v>
      </c>
      <c r="J58" s="711">
        <v>2655</v>
      </c>
      <c r="K58" s="711">
        <v>3054</v>
      </c>
      <c r="L58" s="712">
        <v>1970</v>
      </c>
    </row>
    <row r="59" spans="1:12" ht="21" customHeight="1">
      <c r="A59" s="683"/>
      <c r="B59" s="692"/>
      <c r="C59" s="713"/>
      <c r="D59" s="824" t="s">
        <v>838</v>
      </c>
      <c r="E59" s="730">
        <f t="shared" si="5"/>
        <v>7462</v>
      </c>
      <c r="F59" s="715">
        <v>759</v>
      </c>
      <c r="G59" s="716">
        <v>2387</v>
      </c>
      <c r="H59" s="716">
        <v>1321</v>
      </c>
      <c r="I59" s="716">
        <v>912</v>
      </c>
      <c r="J59" s="716">
        <v>759</v>
      </c>
      <c r="K59" s="716">
        <v>842</v>
      </c>
      <c r="L59" s="717">
        <v>482</v>
      </c>
    </row>
    <row r="60" spans="1:12" ht="21" customHeight="1">
      <c r="A60" s="683"/>
      <c r="B60" s="692"/>
      <c r="C60" s="703" t="s">
        <v>741</v>
      </c>
      <c r="D60" s="820" t="s">
        <v>721</v>
      </c>
      <c r="E60" s="728">
        <f t="shared" si="5"/>
        <v>3848</v>
      </c>
      <c r="F60" s="705">
        <v>559</v>
      </c>
      <c r="G60" s="706">
        <v>1258</v>
      </c>
      <c r="H60" s="706">
        <v>657</v>
      </c>
      <c r="I60" s="706">
        <v>476</v>
      </c>
      <c r="J60" s="706">
        <v>405</v>
      </c>
      <c r="K60" s="706">
        <v>336</v>
      </c>
      <c r="L60" s="707">
        <v>157</v>
      </c>
    </row>
    <row r="61" spans="1:12" ht="21" customHeight="1">
      <c r="A61" s="683"/>
      <c r="B61" s="692"/>
      <c r="C61" s="708"/>
      <c r="D61" s="821" t="s">
        <v>804</v>
      </c>
      <c r="E61" s="729">
        <f t="shared" si="5"/>
        <v>12147</v>
      </c>
      <c r="F61" s="710">
        <v>559</v>
      </c>
      <c r="G61" s="711">
        <v>2516</v>
      </c>
      <c r="H61" s="711">
        <v>1971</v>
      </c>
      <c r="I61" s="711">
        <v>1904</v>
      </c>
      <c r="J61" s="711">
        <v>2025</v>
      </c>
      <c r="K61" s="711">
        <v>2016</v>
      </c>
      <c r="L61" s="712">
        <v>1156</v>
      </c>
    </row>
    <row r="62" spans="1:12" ht="21" customHeight="1">
      <c r="A62" s="683"/>
      <c r="B62" s="692"/>
      <c r="C62" s="713"/>
      <c r="D62" s="824" t="s">
        <v>838</v>
      </c>
      <c r="E62" s="730">
        <f t="shared" si="5"/>
        <v>5801</v>
      </c>
      <c r="F62" s="715">
        <v>559</v>
      </c>
      <c r="G62" s="716">
        <v>2042</v>
      </c>
      <c r="H62" s="716">
        <v>1058</v>
      </c>
      <c r="I62" s="716">
        <v>708</v>
      </c>
      <c r="J62" s="716">
        <v>587</v>
      </c>
      <c r="K62" s="716">
        <v>557</v>
      </c>
      <c r="L62" s="717">
        <v>290</v>
      </c>
    </row>
    <row r="63" spans="1:12" ht="21" customHeight="1">
      <c r="A63" s="683"/>
      <c r="B63" s="692"/>
      <c r="C63" s="703" t="s">
        <v>743</v>
      </c>
      <c r="D63" s="820" t="s">
        <v>721</v>
      </c>
      <c r="E63" s="728">
        <f t="shared" si="5"/>
        <v>2112</v>
      </c>
      <c r="F63" s="705">
        <v>210</v>
      </c>
      <c r="G63" s="706">
        <v>556</v>
      </c>
      <c r="H63" s="706">
        <v>403</v>
      </c>
      <c r="I63" s="706">
        <v>286</v>
      </c>
      <c r="J63" s="706">
        <v>261</v>
      </c>
      <c r="K63" s="706">
        <v>232</v>
      </c>
      <c r="L63" s="707">
        <v>164</v>
      </c>
    </row>
    <row r="64" spans="1:12" ht="21" customHeight="1">
      <c r="A64" s="683"/>
      <c r="B64" s="692"/>
      <c r="C64" s="708"/>
      <c r="D64" s="821" t="s">
        <v>804</v>
      </c>
      <c r="E64" s="729">
        <f t="shared" si="5"/>
        <v>7584</v>
      </c>
      <c r="F64" s="710">
        <v>210</v>
      </c>
      <c r="G64" s="711">
        <v>1112</v>
      </c>
      <c r="H64" s="711">
        <v>1209</v>
      </c>
      <c r="I64" s="711">
        <v>1144</v>
      </c>
      <c r="J64" s="711">
        <v>1305</v>
      </c>
      <c r="K64" s="711">
        <v>1392</v>
      </c>
      <c r="L64" s="712">
        <v>1212</v>
      </c>
    </row>
    <row r="65" spans="1:12" ht="21" customHeight="1">
      <c r="A65" s="683"/>
      <c r="B65" s="718"/>
      <c r="C65" s="713"/>
      <c r="D65" s="824" t="s">
        <v>838</v>
      </c>
      <c r="E65" s="730">
        <f t="shared" si="5"/>
        <v>3218</v>
      </c>
      <c r="F65" s="715">
        <v>210</v>
      </c>
      <c r="G65" s="716">
        <v>885</v>
      </c>
      <c r="H65" s="716">
        <v>642</v>
      </c>
      <c r="I65" s="716">
        <v>423</v>
      </c>
      <c r="J65" s="716">
        <v>370</v>
      </c>
      <c r="K65" s="716">
        <v>382</v>
      </c>
      <c r="L65" s="717">
        <v>306</v>
      </c>
    </row>
    <row r="66" spans="1:12" ht="21" customHeight="1">
      <c r="A66" s="683"/>
      <c r="B66" s="957" t="s">
        <v>822</v>
      </c>
      <c r="C66" s="958"/>
      <c r="D66" s="820" t="s">
        <v>721</v>
      </c>
      <c r="E66" s="688">
        <v>15810</v>
      </c>
      <c r="F66" s="719">
        <v>2716</v>
      </c>
      <c r="G66" s="720">
        <v>5385</v>
      </c>
      <c r="H66" s="720">
        <v>2846</v>
      </c>
      <c r="I66" s="720">
        <v>1800</v>
      </c>
      <c r="J66" s="720">
        <v>1358</v>
      </c>
      <c r="K66" s="720">
        <v>1086</v>
      </c>
      <c r="L66" s="721">
        <v>619</v>
      </c>
    </row>
    <row r="67" spans="1:12" ht="21" customHeight="1">
      <c r="A67" s="683"/>
      <c r="B67" s="692"/>
      <c r="C67" s="693"/>
      <c r="D67" s="821" t="s">
        <v>804</v>
      </c>
      <c r="E67" s="694">
        <v>47067</v>
      </c>
      <c r="F67" s="722">
        <v>2716</v>
      </c>
      <c r="G67" s="723">
        <v>10770</v>
      </c>
      <c r="H67" s="723">
        <v>8538</v>
      </c>
      <c r="I67" s="723">
        <v>7200</v>
      </c>
      <c r="J67" s="723">
        <v>6790</v>
      </c>
      <c r="K67" s="723">
        <v>6516</v>
      </c>
      <c r="L67" s="724">
        <v>4537</v>
      </c>
    </row>
    <row r="68" spans="1:12" ht="21" customHeight="1">
      <c r="A68" s="683"/>
      <c r="B68" s="718"/>
      <c r="C68" s="698"/>
      <c r="D68" s="824" t="s">
        <v>838</v>
      </c>
      <c r="E68" s="699">
        <v>24007</v>
      </c>
      <c r="F68" s="725">
        <v>2716</v>
      </c>
      <c r="G68" s="726">
        <v>8828</v>
      </c>
      <c r="H68" s="726">
        <v>4725</v>
      </c>
      <c r="I68" s="726">
        <v>2735</v>
      </c>
      <c r="J68" s="726">
        <v>2007</v>
      </c>
      <c r="K68" s="726">
        <v>1838</v>
      </c>
      <c r="L68" s="727">
        <v>1158</v>
      </c>
    </row>
    <row r="69" spans="1:12" ht="21" hidden="1" customHeight="1">
      <c r="A69" s="683"/>
      <c r="B69" s="692"/>
      <c r="C69" s="708" t="s">
        <v>737</v>
      </c>
      <c r="D69" s="820" t="s">
        <v>721</v>
      </c>
      <c r="E69" s="728">
        <f>SUM(F69:L69)</f>
        <v>0</v>
      </c>
      <c r="F69" s="705" t="s">
        <v>840</v>
      </c>
      <c r="G69" s="706" t="s">
        <v>841</v>
      </c>
      <c r="H69" s="706" t="s">
        <v>841</v>
      </c>
      <c r="I69" s="706" t="s">
        <v>841</v>
      </c>
      <c r="J69" s="706" t="s">
        <v>841</v>
      </c>
      <c r="K69" s="706" t="s">
        <v>841</v>
      </c>
      <c r="L69" s="707" t="s">
        <v>841</v>
      </c>
    </row>
    <row r="70" spans="1:12" ht="21" hidden="1" customHeight="1">
      <c r="A70" s="683"/>
      <c r="B70" s="692"/>
      <c r="C70" s="708"/>
      <c r="D70" s="821" t="s">
        <v>804</v>
      </c>
      <c r="E70" s="729">
        <f t="shared" ref="E70:E80" si="6">SUM(F70:L70)</f>
        <v>0</v>
      </c>
      <c r="F70" s="710" t="s">
        <v>841</v>
      </c>
      <c r="G70" s="711" t="s">
        <v>841</v>
      </c>
      <c r="H70" s="711" t="s">
        <v>841</v>
      </c>
      <c r="I70" s="711" t="s">
        <v>841</v>
      </c>
      <c r="J70" s="711" t="s">
        <v>841</v>
      </c>
      <c r="K70" s="711" t="s">
        <v>841</v>
      </c>
      <c r="L70" s="712" t="s">
        <v>841</v>
      </c>
    </row>
    <row r="71" spans="1:12" ht="21" hidden="1" customHeight="1">
      <c r="A71" s="683"/>
      <c r="B71" s="692"/>
      <c r="C71" s="713"/>
      <c r="D71" s="824" t="s">
        <v>838</v>
      </c>
      <c r="E71" s="730">
        <f t="shared" si="6"/>
        <v>0</v>
      </c>
      <c r="F71" s="715" t="s">
        <v>841</v>
      </c>
      <c r="G71" s="716" t="s">
        <v>841</v>
      </c>
      <c r="H71" s="716" t="s">
        <v>841</v>
      </c>
      <c r="I71" s="716" t="s">
        <v>841</v>
      </c>
      <c r="J71" s="716" t="s">
        <v>841</v>
      </c>
      <c r="K71" s="716" t="s">
        <v>841</v>
      </c>
      <c r="L71" s="717" t="s">
        <v>841</v>
      </c>
    </row>
    <row r="72" spans="1:12" ht="21" hidden="1" customHeight="1">
      <c r="A72" s="683"/>
      <c r="B72" s="692"/>
      <c r="C72" s="703" t="s">
        <v>739</v>
      </c>
      <c r="D72" s="820" t="s">
        <v>721</v>
      </c>
      <c r="E72" s="728">
        <f t="shared" si="6"/>
        <v>0</v>
      </c>
      <c r="F72" s="705" t="s">
        <v>841</v>
      </c>
      <c r="G72" s="706" t="s">
        <v>841</v>
      </c>
      <c r="H72" s="706" t="s">
        <v>841</v>
      </c>
      <c r="I72" s="706" t="s">
        <v>841</v>
      </c>
      <c r="J72" s="706" t="s">
        <v>841</v>
      </c>
      <c r="K72" s="706" t="s">
        <v>841</v>
      </c>
      <c r="L72" s="707" t="s">
        <v>841</v>
      </c>
    </row>
    <row r="73" spans="1:12" ht="21" hidden="1" customHeight="1">
      <c r="A73" s="683"/>
      <c r="B73" s="692"/>
      <c r="C73" s="708"/>
      <c r="D73" s="821" t="s">
        <v>804</v>
      </c>
      <c r="E73" s="729">
        <f t="shared" si="6"/>
        <v>0</v>
      </c>
      <c r="F73" s="710" t="s">
        <v>841</v>
      </c>
      <c r="G73" s="711" t="s">
        <v>841</v>
      </c>
      <c r="H73" s="711" t="s">
        <v>841</v>
      </c>
      <c r="I73" s="711" t="s">
        <v>841</v>
      </c>
      <c r="J73" s="711" t="s">
        <v>841</v>
      </c>
      <c r="K73" s="711" t="s">
        <v>841</v>
      </c>
      <c r="L73" s="712" t="s">
        <v>841</v>
      </c>
    </row>
    <row r="74" spans="1:12" ht="21" hidden="1" customHeight="1">
      <c r="A74" s="683"/>
      <c r="B74" s="692"/>
      <c r="C74" s="713"/>
      <c r="D74" s="824" t="s">
        <v>838</v>
      </c>
      <c r="E74" s="730">
        <f t="shared" si="6"/>
        <v>0</v>
      </c>
      <c r="F74" s="715" t="s">
        <v>841</v>
      </c>
      <c r="G74" s="716" t="s">
        <v>841</v>
      </c>
      <c r="H74" s="716" t="s">
        <v>841</v>
      </c>
      <c r="I74" s="716" t="s">
        <v>841</v>
      </c>
      <c r="J74" s="716" t="s">
        <v>841</v>
      </c>
      <c r="K74" s="716" t="s">
        <v>841</v>
      </c>
      <c r="L74" s="717" t="s">
        <v>841</v>
      </c>
    </row>
    <row r="75" spans="1:12" ht="21" hidden="1" customHeight="1">
      <c r="A75" s="683"/>
      <c r="B75" s="692"/>
      <c r="C75" s="703" t="s">
        <v>741</v>
      </c>
      <c r="D75" s="820" t="s">
        <v>721</v>
      </c>
      <c r="E75" s="728">
        <f t="shared" si="6"/>
        <v>0</v>
      </c>
      <c r="F75" s="705" t="s">
        <v>841</v>
      </c>
      <c r="G75" s="706" t="s">
        <v>841</v>
      </c>
      <c r="H75" s="706" t="s">
        <v>841</v>
      </c>
      <c r="I75" s="706" t="s">
        <v>841</v>
      </c>
      <c r="J75" s="706" t="s">
        <v>841</v>
      </c>
      <c r="K75" s="706" t="s">
        <v>841</v>
      </c>
      <c r="L75" s="707" t="s">
        <v>841</v>
      </c>
    </row>
    <row r="76" spans="1:12" ht="21" hidden="1" customHeight="1">
      <c r="A76" s="683"/>
      <c r="B76" s="692"/>
      <c r="C76" s="708"/>
      <c r="D76" s="821" t="s">
        <v>804</v>
      </c>
      <c r="E76" s="729">
        <f t="shared" si="6"/>
        <v>0</v>
      </c>
      <c r="F76" s="710" t="s">
        <v>841</v>
      </c>
      <c r="G76" s="711" t="s">
        <v>841</v>
      </c>
      <c r="H76" s="711" t="s">
        <v>841</v>
      </c>
      <c r="I76" s="711" t="s">
        <v>841</v>
      </c>
      <c r="J76" s="711" t="s">
        <v>841</v>
      </c>
      <c r="K76" s="711" t="s">
        <v>841</v>
      </c>
      <c r="L76" s="712" t="s">
        <v>841</v>
      </c>
    </row>
    <row r="77" spans="1:12" ht="21" hidden="1" customHeight="1">
      <c r="A77" s="683"/>
      <c r="B77" s="692"/>
      <c r="C77" s="713"/>
      <c r="D77" s="824" t="s">
        <v>838</v>
      </c>
      <c r="E77" s="730">
        <f t="shared" si="6"/>
        <v>0</v>
      </c>
      <c r="F77" s="715" t="s">
        <v>841</v>
      </c>
      <c r="G77" s="716" t="s">
        <v>841</v>
      </c>
      <c r="H77" s="716" t="s">
        <v>841</v>
      </c>
      <c r="I77" s="716" t="s">
        <v>841</v>
      </c>
      <c r="J77" s="716" t="s">
        <v>841</v>
      </c>
      <c r="K77" s="716" t="s">
        <v>841</v>
      </c>
      <c r="L77" s="717" t="s">
        <v>841</v>
      </c>
    </row>
    <row r="78" spans="1:12" ht="21" hidden="1" customHeight="1">
      <c r="A78" s="683"/>
      <c r="B78" s="692"/>
      <c r="C78" s="703" t="s">
        <v>743</v>
      </c>
      <c r="D78" s="820" t="s">
        <v>721</v>
      </c>
      <c r="E78" s="728">
        <f t="shared" si="6"/>
        <v>0</v>
      </c>
      <c r="F78" s="705" t="s">
        <v>841</v>
      </c>
      <c r="G78" s="706" t="s">
        <v>841</v>
      </c>
      <c r="H78" s="706" t="s">
        <v>841</v>
      </c>
      <c r="I78" s="706" t="s">
        <v>841</v>
      </c>
      <c r="J78" s="706" t="s">
        <v>841</v>
      </c>
      <c r="K78" s="706" t="s">
        <v>841</v>
      </c>
      <c r="L78" s="707" t="s">
        <v>841</v>
      </c>
    </row>
    <row r="79" spans="1:12" ht="21" hidden="1" customHeight="1">
      <c r="A79" s="683"/>
      <c r="B79" s="692"/>
      <c r="C79" s="708"/>
      <c r="D79" s="821" t="s">
        <v>804</v>
      </c>
      <c r="E79" s="729">
        <f t="shared" si="6"/>
        <v>0</v>
      </c>
      <c r="F79" s="710" t="s">
        <v>841</v>
      </c>
      <c r="G79" s="711" t="s">
        <v>841</v>
      </c>
      <c r="H79" s="711" t="s">
        <v>841</v>
      </c>
      <c r="I79" s="711" t="s">
        <v>841</v>
      </c>
      <c r="J79" s="711" t="s">
        <v>841</v>
      </c>
      <c r="K79" s="711" t="s">
        <v>841</v>
      </c>
      <c r="L79" s="712" t="s">
        <v>841</v>
      </c>
    </row>
    <row r="80" spans="1:12" ht="21" hidden="1" customHeight="1">
      <c r="A80" s="683"/>
      <c r="B80" s="718"/>
      <c r="C80" s="713"/>
      <c r="D80" s="824" t="s">
        <v>838</v>
      </c>
      <c r="E80" s="730">
        <f t="shared" si="6"/>
        <v>0</v>
      </c>
      <c r="F80" s="715" t="s">
        <v>841</v>
      </c>
      <c r="G80" s="716" t="s">
        <v>841</v>
      </c>
      <c r="H80" s="716" t="s">
        <v>841</v>
      </c>
      <c r="I80" s="716" t="s">
        <v>841</v>
      </c>
      <c r="J80" s="716" t="s">
        <v>841</v>
      </c>
      <c r="K80" s="716" t="s">
        <v>841</v>
      </c>
      <c r="L80" s="717" t="s">
        <v>841</v>
      </c>
    </row>
    <row r="81" spans="2:12" ht="15" customHeight="1">
      <c r="B81" s="731" t="s">
        <v>676</v>
      </c>
      <c r="C81" s="578"/>
      <c r="D81" s="825"/>
      <c r="E81" s="578"/>
      <c r="F81" s="578"/>
      <c r="G81" s="578"/>
      <c r="H81" s="578"/>
      <c r="I81" s="578"/>
      <c r="J81" s="578"/>
      <c r="K81" s="578"/>
      <c r="L81" s="630"/>
    </row>
  </sheetData>
  <mergeCells count="9">
    <mergeCell ref="B66:C66"/>
    <mergeCell ref="B4:C5"/>
    <mergeCell ref="D4:D5"/>
    <mergeCell ref="E4:E5"/>
    <mergeCell ref="F4:L4"/>
    <mergeCell ref="B6:C6"/>
    <mergeCell ref="B21:C21"/>
    <mergeCell ref="B36:C36"/>
    <mergeCell ref="B51:C51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Ｐゴシック,標準"&amp;11-24-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view="pageBreakPreview" zoomScaleNormal="100" zoomScaleSheetLayoutView="100" workbookViewId="0"/>
  </sheetViews>
  <sheetFormatPr defaultRowHeight="11.25"/>
  <cols>
    <col min="1" max="1" width="1.83203125" customWidth="1"/>
    <col min="2" max="2" width="2.83203125" customWidth="1"/>
    <col min="3" max="3" width="9.6640625" style="788" customWidth="1"/>
    <col min="4" max="4" width="7.1640625" customWidth="1"/>
    <col min="5" max="11" width="12.5" customWidth="1"/>
  </cols>
  <sheetData>
    <row r="1" spans="1:11" ht="30" customHeight="1">
      <c r="A1" s="13" t="s">
        <v>842</v>
      </c>
      <c r="B1" s="48"/>
      <c r="C1" s="732"/>
      <c r="D1" s="733"/>
      <c r="E1" s="151"/>
      <c r="F1" s="151"/>
      <c r="G1" s="151"/>
      <c r="H1" s="151"/>
      <c r="I1" s="151"/>
      <c r="J1" s="151"/>
      <c r="K1" s="732"/>
    </row>
    <row r="2" spans="1:11" ht="7.5" customHeight="1">
      <c r="A2" s="13"/>
      <c r="B2" s="48"/>
      <c r="C2" s="732"/>
      <c r="D2" s="733"/>
      <c r="E2" s="151"/>
      <c r="F2" s="151"/>
      <c r="G2" s="151"/>
      <c r="H2" s="151"/>
      <c r="I2" s="151"/>
      <c r="J2" s="151"/>
      <c r="K2" s="732"/>
    </row>
    <row r="3" spans="1:11" s="583" customFormat="1" ht="22.5" customHeight="1">
      <c r="A3" s="634"/>
      <c r="B3" s="734" t="s">
        <v>843</v>
      </c>
      <c r="C3" s="735"/>
      <c r="D3" s="736"/>
      <c r="E3" s="737"/>
      <c r="F3" s="737"/>
      <c r="G3" s="737"/>
      <c r="H3" s="737"/>
      <c r="I3" s="737"/>
      <c r="J3" s="737"/>
      <c r="K3" s="738" t="s">
        <v>770</v>
      </c>
    </row>
    <row r="4" spans="1:11" ht="22.5" customHeight="1">
      <c r="A4" s="13"/>
      <c r="B4" s="966" t="s">
        <v>800</v>
      </c>
      <c r="C4" s="966"/>
      <c r="D4" s="966"/>
      <c r="E4" s="967" t="s">
        <v>844</v>
      </c>
      <c r="F4" s="968"/>
      <c r="G4" s="968"/>
      <c r="H4" s="968"/>
      <c r="I4" s="968"/>
      <c r="J4" s="969"/>
      <c r="K4" s="970" t="s">
        <v>845</v>
      </c>
    </row>
    <row r="5" spans="1:11" ht="22.5" customHeight="1">
      <c r="A5" s="739"/>
      <c r="B5" s="966"/>
      <c r="C5" s="966"/>
      <c r="D5" s="966"/>
      <c r="E5" s="740" t="s">
        <v>846</v>
      </c>
      <c r="F5" s="741" t="s">
        <v>847</v>
      </c>
      <c r="G5" s="742" t="s">
        <v>848</v>
      </c>
      <c r="H5" s="742" t="s">
        <v>849</v>
      </c>
      <c r="I5" s="742" t="s">
        <v>850</v>
      </c>
      <c r="J5" s="743" t="s">
        <v>796</v>
      </c>
      <c r="K5" s="970"/>
    </row>
    <row r="6" spans="1:11" ht="18" customHeight="1">
      <c r="A6" s="739"/>
      <c r="B6" s="957" t="s">
        <v>117</v>
      </c>
      <c r="C6" s="958"/>
      <c r="D6" s="744" t="s">
        <v>27</v>
      </c>
      <c r="E6" s="745">
        <f t="shared" ref="E6:K8" si="0">+E9+E12+E15+E18</f>
        <v>1164</v>
      </c>
      <c r="F6" s="746">
        <f t="shared" si="0"/>
        <v>284</v>
      </c>
      <c r="G6" s="747">
        <f t="shared" si="0"/>
        <v>303</v>
      </c>
      <c r="H6" s="747">
        <f t="shared" si="0"/>
        <v>289</v>
      </c>
      <c r="I6" s="747">
        <f t="shared" si="0"/>
        <v>189</v>
      </c>
      <c r="J6" s="748">
        <f t="shared" si="0"/>
        <v>99</v>
      </c>
      <c r="K6" s="749">
        <f t="shared" si="0"/>
        <v>1396</v>
      </c>
    </row>
    <row r="7" spans="1:11" ht="18" customHeight="1">
      <c r="A7" s="739"/>
      <c r="B7" s="750"/>
      <c r="C7" s="751"/>
      <c r="D7" s="752" t="s">
        <v>726</v>
      </c>
      <c r="E7" s="753">
        <f t="shared" si="0"/>
        <v>256</v>
      </c>
      <c r="F7" s="754">
        <f t="shared" si="0"/>
        <v>89</v>
      </c>
      <c r="G7" s="755">
        <f t="shared" si="0"/>
        <v>74</v>
      </c>
      <c r="H7" s="755">
        <f t="shared" si="0"/>
        <v>41</v>
      </c>
      <c r="I7" s="755">
        <f t="shared" si="0"/>
        <v>32</v>
      </c>
      <c r="J7" s="756">
        <f t="shared" si="0"/>
        <v>20</v>
      </c>
      <c r="K7" s="757">
        <f t="shared" si="0"/>
        <v>362</v>
      </c>
    </row>
    <row r="8" spans="1:11" ht="18" customHeight="1">
      <c r="A8" s="739"/>
      <c r="B8" s="750"/>
      <c r="C8" s="758"/>
      <c r="D8" s="759" t="s">
        <v>727</v>
      </c>
      <c r="E8" s="760">
        <f t="shared" si="0"/>
        <v>908</v>
      </c>
      <c r="F8" s="761">
        <f t="shared" si="0"/>
        <v>195</v>
      </c>
      <c r="G8" s="762">
        <f t="shared" si="0"/>
        <v>229</v>
      </c>
      <c r="H8" s="762">
        <f t="shared" si="0"/>
        <v>248</v>
      </c>
      <c r="I8" s="762">
        <f t="shared" si="0"/>
        <v>157</v>
      </c>
      <c r="J8" s="763">
        <f t="shared" si="0"/>
        <v>79</v>
      </c>
      <c r="K8" s="764">
        <f t="shared" si="0"/>
        <v>1034</v>
      </c>
    </row>
    <row r="9" spans="1:11" ht="15" customHeight="1">
      <c r="A9" s="739"/>
      <c r="B9" s="750"/>
      <c r="C9" s="765" t="s">
        <v>737</v>
      </c>
      <c r="D9" s="744" t="s">
        <v>27</v>
      </c>
      <c r="E9" s="745">
        <v>460</v>
      </c>
      <c r="F9" s="746">
        <v>111</v>
      </c>
      <c r="G9" s="747">
        <v>122</v>
      </c>
      <c r="H9" s="747">
        <v>123</v>
      </c>
      <c r="I9" s="747">
        <v>68</v>
      </c>
      <c r="J9" s="748">
        <v>36</v>
      </c>
      <c r="K9" s="766">
        <v>537</v>
      </c>
    </row>
    <row r="10" spans="1:11" ht="15" customHeight="1">
      <c r="A10" s="739"/>
      <c r="B10" s="750"/>
      <c r="C10" s="767"/>
      <c r="D10" s="752" t="s">
        <v>726</v>
      </c>
      <c r="E10" s="753">
        <v>90</v>
      </c>
      <c r="F10" s="754">
        <v>30</v>
      </c>
      <c r="G10" s="755">
        <v>25</v>
      </c>
      <c r="H10" s="755">
        <v>13</v>
      </c>
      <c r="I10" s="755">
        <v>14</v>
      </c>
      <c r="J10" s="756">
        <v>8</v>
      </c>
      <c r="K10" s="768">
        <v>128</v>
      </c>
    </row>
    <row r="11" spans="1:11" ht="15" customHeight="1">
      <c r="A11" s="739"/>
      <c r="B11" s="750"/>
      <c r="C11" s="769"/>
      <c r="D11" s="759" t="s">
        <v>727</v>
      </c>
      <c r="E11" s="760">
        <v>370</v>
      </c>
      <c r="F11" s="761">
        <v>81</v>
      </c>
      <c r="G11" s="762">
        <v>97</v>
      </c>
      <c r="H11" s="762">
        <v>110</v>
      </c>
      <c r="I11" s="762">
        <v>54</v>
      </c>
      <c r="J11" s="763">
        <v>28</v>
      </c>
      <c r="K11" s="770">
        <v>409</v>
      </c>
    </row>
    <row r="12" spans="1:11" ht="15" customHeight="1">
      <c r="A12" s="739"/>
      <c r="B12" s="750"/>
      <c r="C12" s="767" t="s">
        <v>739</v>
      </c>
      <c r="D12" s="744" t="s">
        <v>27</v>
      </c>
      <c r="E12" s="745">
        <v>346</v>
      </c>
      <c r="F12" s="746">
        <v>92</v>
      </c>
      <c r="G12" s="747">
        <v>79</v>
      </c>
      <c r="H12" s="747">
        <v>83</v>
      </c>
      <c r="I12" s="747">
        <v>69</v>
      </c>
      <c r="J12" s="748">
        <v>23</v>
      </c>
      <c r="K12" s="766">
        <v>420</v>
      </c>
    </row>
    <row r="13" spans="1:11" ht="15" customHeight="1">
      <c r="A13" s="739"/>
      <c r="B13" s="750"/>
      <c r="C13" s="767"/>
      <c r="D13" s="752" t="s">
        <v>726</v>
      </c>
      <c r="E13" s="753">
        <v>83</v>
      </c>
      <c r="F13" s="754">
        <v>36</v>
      </c>
      <c r="G13" s="755">
        <v>20</v>
      </c>
      <c r="H13" s="755">
        <v>12</v>
      </c>
      <c r="I13" s="755">
        <v>10</v>
      </c>
      <c r="J13" s="756">
        <v>5</v>
      </c>
      <c r="K13" s="768">
        <v>109</v>
      </c>
    </row>
    <row r="14" spans="1:11" ht="15" customHeight="1">
      <c r="A14" s="739"/>
      <c r="B14" s="750"/>
      <c r="C14" s="769"/>
      <c r="D14" s="759" t="s">
        <v>727</v>
      </c>
      <c r="E14" s="760">
        <v>263</v>
      </c>
      <c r="F14" s="761">
        <v>56</v>
      </c>
      <c r="G14" s="762">
        <v>59</v>
      </c>
      <c r="H14" s="762">
        <v>71</v>
      </c>
      <c r="I14" s="762">
        <v>59</v>
      </c>
      <c r="J14" s="771">
        <v>18</v>
      </c>
      <c r="K14" s="770">
        <v>311</v>
      </c>
    </row>
    <row r="15" spans="1:11" ht="15" customHeight="1">
      <c r="A15" s="739"/>
      <c r="B15" s="750"/>
      <c r="C15" s="765" t="s">
        <v>741</v>
      </c>
      <c r="D15" s="744" t="s">
        <v>27</v>
      </c>
      <c r="E15" s="745">
        <v>252</v>
      </c>
      <c r="F15" s="772">
        <v>56</v>
      </c>
      <c r="G15" s="773">
        <v>69</v>
      </c>
      <c r="H15" s="773">
        <v>62</v>
      </c>
      <c r="I15" s="773">
        <v>39</v>
      </c>
      <c r="J15" s="774">
        <v>26</v>
      </c>
      <c r="K15" s="766">
        <v>313</v>
      </c>
    </row>
    <row r="16" spans="1:11" ht="15" customHeight="1">
      <c r="A16" s="739"/>
      <c r="B16" s="750"/>
      <c r="C16" s="767"/>
      <c r="D16" s="752" t="s">
        <v>726</v>
      </c>
      <c r="E16" s="753">
        <v>56</v>
      </c>
      <c r="F16" s="754">
        <v>15</v>
      </c>
      <c r="G16" s="755">
        <v>21</v>
      </c>
      <c r="H16" s="755">
        <v>11</v>
      </c>
      <c r="I16" s="755">
        <v>5</v>
      </c>
      <c r="J16" s="756">
        <v>4</v>
      </c>
      <c r="K16" s="768">
        <v>86</v>
      </c>
    </row>
    <row r="17" spans="1:11" ht="15" customHeight="1">
      <c r="A17" s="739"/>
      <c r="B17" s="750"/>
      <c r="C17" s="769"/>
      <c r="D17" s="775" t="s">
        <v>727</v>
      </c>
      <c r="E17" s="776">
        <v>196</v>
      </c>
      <c r="F17" s="777">
        <v>41</v>
      </c>
      <c r="G17" s="778">
        <v>48</v>
      </c>
      <c r="H17" s="778">
        <v>51</v>
      </c>
      <c r="I17" s="778">
        <v>34</v>
      </c>
      <c r="J17" s="779">
        <v>22</v>
      </c>
      <c r="K17" s="780">
        <v>227</v>
      </c>
    </row>
    <row r="18" spans="1:11" ht="15" customHeight="1">
      <c r="A18" s="739"/>
      <c r="B18" s="750"/>
      <c r="C18" s="765" t="s">
        <v>743</v>
      </c>
      <c r="D18" s="744" t="s">
        <v>27</v>
      </c>
      <c r="E18" s="745">
        <v>106</v>
      </c>
      <c r="F18" s="746">
        <v>25</v>
      </c>
      <c r="G18" s="747">
        <v>33</v>
      </c>
      <c r="H18" s="747">
        <v>21</v>
      </c>
      <c r="I18" s="747">
        <v>13</v>
      </c>
      <c r="J18" s="748">
        <v>14</v>
      </c>
      <c r="K18" s="766">
        <v>126</v>
      </c>
    </row>
    <row r="19" spans="1:11" ht="15" customHeight="1">
      <c r="A19" s="739"/>
      <c r="B19" s="750"/>
      <c r="C19" s="767"/>
      <c r="D19" s="752" t="s">
        <v>726</v>
      </c>
      <c r="E19" s="753">
        <v>27</v>
      </c>
      <c r="F19" s="754">
        <v>8</v>
      </c>
      <c r="G19" s="755">
        <v>8</v>
      </c>
      <c r="H19" s="755">
        <v>5</v>
      </c>
      <c r="I19" s="755">
        <v>3</v>
      </c>
      <c r="J19" s="756">
        <v>3</v>
      </c>
      <c r="K19" s="768">
        <v>39</v>
      </c>
    </row>
    <row r="20" spans="1:11" ht="15" customHeight="1">
      <c r="A20" s="739"/>
      <c r="B20" s="781"/>
      <c r="C20" s="769"/>
      <c r="D20" s="759" t="s">
        <v>727</v>
      </c>
      <c r="E20" s="760">
        <v>79</v>
      </c>
      <c r="F20" s="761">
        <v>17</v>
      </c>
      <c r="G20" s="762">
        <v>25</v>
      </c>
      <c r="H20" s="762">
        <v>16</v>
      </c>
      <c r="I20" s="762">
        <v>10</v>
      </c>
      <c r="J20" s="763">
        <v>11</v>
      </c>
      <c r="K20" s="770">
        <v>87</v>
      </c>
    </row>
    <row r="21" spans="1:11" ht="18" customHeight="1">
      <c r="A21" s="739"/>
      <c r="B21" s="957" t="s">
        <v>122</v>
      </c>
      <c r="C21" s="958"/>
      <c r="D21" s="744" t="s">
        <v>27</v>
      </c>
      <c r="E21" s="745">
        <f t="shared" ref="E21:K23" si="1">+E24+E27+E30+E33</f>
        <v>1456</v>
      </c>
      <c r="F21" s="746">
        <f t="shared" si="1"/>
        <v>286</v>
      </c>
      <c r="G21" s="747">
        <f t="shared" si="1"/>
        <v>361</v>
      </c>
      <c r="H21" s="747">
        <f t="shared" si="1"/>
        <v>367</v>
      </c>
      <c r="I21" s="747">
        <f t="shared" si="1"/>
        <v>280</v>
      </c>
      <c r="J21" s="748">
        <f t="shared" si="1"/>
        <v>162</v>
      </c>
      <c r="K21" s="749">
        <f t="shared" si="1"/>
        <v>1765</v>
      </c>
    </row>
    <row r="22" spans="1:11" ht="18" customHeight="1">
      <c r="A22" s="739"/>
      <c r="B22" s="750"/>
      <c r="C22" s="751"/>
      <c r="D22" s="752" t="s">
        <v>726</v>
      </c>
      <c r="E22" s="753">
        <f t="shared" si="1"/>
        <v>370</v>
      </c>
      <c r="F22" s="754">
        <f t="shared" si="1"/>
        <v>101</v>
      </c>
      <c r="G22" s="755">
        <f t="shared" si="1"/>
        <v>109</v>
      </c>
      <c r="H22" s="755">
        <f t="shared" si="1"/>
        <v>78</v>
      </c>
      <c r="I22" s="755">
        <f t="shared" si="1"/>
        <v>46</v>
      </c>
      <c r="J22" s="756">
        <f t="shared" si="1"/>
        <v>36</v>
      </c>
      <c r="K22" s="757">
        <f t="shared" si="1"/>
        <v>487</v>
      </c>
    </row>
    <row r="23" spans="1:11" ht="18" customHeight="1">
      <c r="A23" s="739"/>
      <c r="B23" s="750"/>
      <c r="C23" s="758"/>
      <c r="D23" s="759" t="s">
        <v>727</v>
      </c>
      <c r="E23" s="760">
        <f t="shared" si="1"/>
        <v>1086</v>
      </c>
      <c r="F23" s="761">
        <f t="shared" si="1"/>
        <v>185</v>
      </c>
      <c r="G23" s="762">
        <f t="shared" si="1"/>
        <v>252</v>
      </c>
      <c r="H23" s="762">
        <f t="shared" si="1"/>
        <v>289</v>
      </c>
      <c r="I23" s="762">
        <f t="shared" si="1"/>
        <v>234</v>
      </c>
      <c r="J23" s="763">
        <f t="shared" si="1"/>
        <v>126</v>
      </c>
      <c r="K23" s="764">
        <f t="shared" si="1"/>
        <v>1278</v>
      </c>
    </row>
    <row r="24" spans="1:11" ht="15" customHeight="1">
      <c r="A24" s="739"/>
      <c r="B24" s="750"/>
      <c r="C24" s="765" t="s">
        <v>737</v>
      </c>
      <c r="D24" s="744" t="s">
        <v>27</v>
      </c>
      <c r="E24" s="745">
        <v>538</v>
      </c>
      <c r="F24" s="746">
        <v>99</v>
      </c>
      <c r="G24" s="747">
        <v>136</v>
      </c>
      <c r="H24" s="747">
        <v>141</v>
      </c>
      <c r="I24" s="747">
        <v>106</v>
      </c>
      <c r="J24" s="748">
        <v>56</v>
      </c>
      <c r="K24" s="766">
        <v>629</v>
      </c>
    </row>
    <row r="25" spans="1:11" ht="15" customHeight="1">
      <c r="A25" s="739"/>
      <c r="B25" s="750"/>
      <c r="C25" s="767"/>
      <c r="D25" s="752" t="s">
        <v>726</v>
      </c>
      <c r="E25" s="753">
        <v>120</v>
      </c>
      <c r="F25" s="754">
        <v>34</v>
      </c>
      <c r="G25" s="755">
        <v>37</v>
      </c>
      <c r="H25" s="755">
        <v>27</v>
      </c>
      <c r="I25" s="755">
        <v>10</v>
      </c>
      <c r="J25" s="756">
        <v>12</v>
      </c>
      <c r="K25" s="768">
        <v>148</v>
      </c>
    </row>
    <row r="26" spans="1:11" ht="15" customHeight="1">
      <c r="A26" s="739"/>
      <c r="B26" s="750"/>
      <c r="C26" s="769"/>
      <c r="D26" s="759" t="s">
        <v>727</v>
      </c>
      <c r="E26" s="760">
        <v>418</v>
      </c>
      <c r="F26" s="761">
        <v>65</v>
      </c>
      <c r="G26" s="762">
        <v>99</v>
      </c>
      <c r="H26" s="762">
        <v>114</v>
      </c>
      <c r="I26" s="762">
        <v>96</v>
      </c>
      <c r="J26" s="763">
        <v>44</v>
      </c>
      <c r="K26" s="770">
        <v>481</v>
      </c>
    </row>
    <row r="27" spans="1:11" ht="15" customHeight="1">
      <c r="A27" s="739"/>
      <c r="B27" s="750"/>
      <c r="C27" s="765" t="s">
        <v>739</v>
      </c>
      <c r="D27" s="744" t="s">
        <v>27</v>
      </c>
      <c r="E27" s="745">
        <v>434</v>
      </c>
      <c r="F27" s="746">
        <v>84</v>
      </c>
      <c r="G27" s="747">
        <v>116</v>
      </c>
      <c r="H27" s="747">
        <v>98</v>
      </c>
      <c r="I27" s="747">
        <v>86</v>
      </c>
      <c r="J27" s="748">
        <v>50</v>
      </c>
      <c r="K27" s="766">
        <v>548</v>
      </c>
    </row>
    <row r="28" spans="1:11" ht="15" customHeight="1">
      <c r="A28" s="739"/>
      <c r="B28" s="750"/>
      <c r="C28" s="767"/>
      <c r="D28" s="752" t="s">
        <v>726</v>
      </c>
      <c r="E28" s="753">
        <v>111</v>
      </c>
      <c r="F28" s="754">
        <v>25</v>
      </c>
      <c r="G28" s="755">
        <v>39</v>
      </c>
      <c r="H28" s="755">
        <v>21</v>
      </c>
      <c r="I28" s="755">
        <v>16</v>
      </c>
      <c r="J28" s="756">
        <v>10</v>
      </c>
      <c r="K28" s="768">
        <v>153</v>
      </c>
    </row>
    <row r="29" spans="1:11" ht="15" customHeight="1">
      <c r="A29" s="739"/>
      <c r="B29" s="750"/>
      <c r="C29" s="769"/>
      <c r="D29" s="759" t="s">
        <v>727</v>
      </c>
      <c r="E29" s="760">
        <v>323</v>
      </c>
      <c r="F29" s="761">
        <v>59</v>
      </c>
      <c r="G29" s="762">
        <v>77</v>
      </c>
      <c r="H29" s="762">
        <v>77</v>
      </c>
      <c r="I29" s="762">
        <v>70</v>
      </c>
      <c r="J29" s="763">
        <v>40</v>
      </c>
      <c r="K29" s="770">
        <v>395</v>
      </c>
    </row>
    <row r="30" spans="1:11" ht="15" customHeight="1">
      <c r="A30" s="739"/>
      <c r="B30" s="750"/>
      <c r="C30" s="767" t="s">
        <v>741</v>
      </c>
      <c r="D30" s="782" t="s">
        <v>27</v>
      </c>
      <c r="E30" s="783">
        <v>351</v>
      </c>
      <c r="F30" s="772">
        <v>79</v>
      </c>
      <c r="G30" s="773">
        <v>78</v>
      </c>
      <c r="H30" s="773">
        <v>89</v>
      </c>
      <c r="I30" s="773">
        <v>63</v>
      </c>
      <c r="J30" s="774">
        <v>42</v>
      </c>
      <c r="K30" s="784">
        <v>431</v>
      </c>
    </row>
    <row r="31" spans="1:11" ht="15" customHeight="1">
      <c r="A31" s="739"/>
      <c r="B31" s="750"/>
      <c r="C31" s="767"/>
      <c r="D31" s="752" t="s">
        <v>726</v>
      </c>
      <c r="E31" s="753">
        <v>101</v>
      </c>
      <c r="F31" s="754">
        <v>32</v>
      </c>
      <c r="G31" s="755">
        <v>23</v>
      </c>
      <c r="H31" s="755">
        <v>23</v>
      </c>
      <c r="I31" s="755">
        <v>13</v>
      </c>
      <c r="J31" s="756">
        <v>10</v>
      </c>
      <c r="K31" s="768">
        <v>138</v>
      </c>
    </row>
    <row r="32" spans="1:11" ht="15" customHeight="1">
      <c r="A32" s="739"/>
      <c r="B32" s="750"/>
      <c r="C32" s="769"/>
      <c r="D32" s="775" t="s">
        <v>727</v>
      </c>
      <c r="E32" s="776">
        <v>250</v>
      </c>
      <c r="F32" s="777">
        <v>47</v>
      </c>
      <c r="G32" s="778">
        <v>55</v>
      </c>
      <c r="H32" s="778">
        <v>66</v>
      </c>
      <c r="I32" s="778">
        <v>50</v>
      </c>
      <c r="J32" s="779">
        <v>32</v>
      </c>
      <c r="K32" s="780">
        <v>293</v>
      </c>
    </row>
    <row r="33" spans="1:11" ht="15" customHeight="1">
      <c r="A33" s="739"/>
      <c r="B33" s="750"/>
      <c r="C33" s="765" t="s">
        <v>743</v>
      </c>
      <c r="D33" s="744" t="s">
        <v>27</v>
      </c>
      <c r="E33" s="745">
        <v>133</v>
      </c>
      <c r="F33" s="746">
        <v>24</v>
      </c>
      <c r="G33" s="747">
        <v>31</v>
      </c>
      <c r="H33" s="747">
        <v>39</v>
      </c>
      <c r="I33" s="747">
        <v>25</v>
      </c>
      <c r="J33" s="748">
        <v>14</v>
      </c>
      <c r="K33" s="766">
        <v>157</v>
      </c>
    </row>
    <row r="34" spans="1:11" ht="15" customHeight="1">
      <c r="A34" s="739"/>
      <c r="B34" s="750"/>
      <c r="C34" s="767"/>
      <c r="D34" s="752" t="s">
        <v>726</v>
      </c>
      <c r="E34" s="753">
        <v>38</v>
      </c>
      <c r="F34" s="754">
        <v>10</v>
      </c>
      <c r="G34" s="755">
        <v>10</v>
      </c>
      <c r="H34" s="755">
        <v>7</v>
      </c>
      <c r="I34" s="755">
        <v>7</v>
      </c>
      <c r="J34" s="756">
        <v>4</v>
      </c>
      <c r="K34" s="768">
        <v>48</v>
      </c>
    </row>
    <row r="35" spans="1:11" ht="15" customHeight="1">
      <c r="A35" s="739"/>
      <c r="B35" s="781"/>
      <c r="C35" s="769"/>
      <c r="D35" s="759" t="s">
        <v>727</v>
      </c>
      <c r="E35" s="760">
        <v>95</v>
      </c>
      <c r="F35" s="761">
        <v>14</v>
      </c>
      <c r="G35" s="762">
        <v>21</v>
      </c>
      <c r="H35" s="762">
        <v>32</v>
      </c>
      <c r="I35" s="762">
        <v>18</v>
      </c>
      <c r="J35" s="763">
        <v>10</v>
      </c>
      <c r="K35" s="770">
        <v>109</v>
      </c>
    </row>
    <row r="36" spans="1:11" ht="18" customHeight="1">
      <c r="A36" s="739"/>
      <c r="B36" s="957" t="s">
        <v>127</v>
      </c>
      <c r="C36" s="958"/>
      <c r="D36" s="744" t="s">
        <v>27</v>
      </c>
      <c r="E36" s="745">
        <f t="shared" ref="E36:E41" si="2">SUM(F36:J36)</f>
        <v>1736</v>
      </c>
      <c r="F36" s="746">
        <v>339</v>
      </c>
      <c r="G36" s="747">
        <v>382</v>
      </c>
      <c r="H36" s="747">
        <v>417</v>
      </c>
      <c r="I36" s="747">
        <v>352</v>
      </c>
      <c r="J36" s="748">
        <v>246</v>
      </c>
      <c r="K36" s="749">
        <v>2191</v>
      </c>
    </row>
    <row r="37" spans="1:11" ht="18" customHeight="1">
      <c r="A37" s="739"/>
      <c r="B37" s="750"/>
      <c r="C37" s="751"/>
      <c r="D37" s="752" t="s">
        <v>726</v>
      </c>
      <c r="E37" s="753">
        <f t="shared" si="2"/>
        <v>434</v>
      </c>
      <c r="F37" s="754">
        <v>108</v>
      </c>
      <c r="G37" s="755">
        <v>119</v>
      </c>
      <c r="H37" s="755">
        <v>97</v>
      </c>
      <c r="I37" s="755">
        <v>68</v>
      </c>
      <c r="J37" s="756">
        <v>42</v>
      </c>
      <c r="K37" s="757">
        <v>687</v>
      </c>
    </row>
    <row r="38" spans="1:11" ht="18" customHeight="1">
      <c r="A38" s="739"/>
      <c r="B38" s="781"/>
      <c r="C38" s="758"/>
      <c r="D38" s="759" t="s">
        <v>727</v>
      </c>
      <c r="E38" s="760">
        <f t="shared" si="2"/>
        <v>1302</v>
      </c>
      <c r="F38" s="761">
        <v>231</v>
      </c>
      <c r="G38" s="762">
        <v>263</v>
      </c>
      <c r="H38" s="762">
        <v>320</v>
      </c>
      <c r="I38" s="762">
        <v>284</v>
      </c>
      <c r="J38" s="763">
        <v>204</v>
      </c>
      <c r="K38" s="764">
        <v>1504</v>
      </c>
    </row>
    <row r="39" spans="1:11" ht="18" customHeight="1">
      <c r="A39" s="739"/>
      <c r="B39" s="957" t="s">
        <v>132</v>
      </c>
      <c r="C39" s="958"/>
      <c r="D39" s="744" t="s">
        <v>27</v>
      </c>
      <c r="E39" s="745">
        <f t="shared" si="2"/>
        <v>2260</v>
      </c>
      <c r="F39" s="746">
        <v>556</v>
      </c>
      <c r="G39" s="747">
        <v>472</v>
      </c>
      <c r="H39" s="747">
        <v>442</v>
      </c>
      <c r="I39" s="747">
        <v>431</v>
      </c>
      <c r="J39" s="748">
        <v>359</v>
      </c>
      <c r="K39" s="749">
        <v>2701</v>
      </c>
    </row>
    <row r="40" spans="1:11" ht="18" customHeight="1">
      <c r="A40" s="739"/>
      <c r="B40" s="750"/>
      <c r="C40" s="751"/>
      <c r="D40" s="752" t="s">
        <v>726</v>
      </c>
      <c r="E40" s="753">
        <f t="shared" si="2"/>
        <v>692</v>
      </c>
      <c r="F40" s="754">
        <v>267</v>
      </c>
      <c r="G40" s="755">
        <v>149</v>
      </c>
      <c r="H40" s="755">
        <v>111</v>
      </c>
      <c r="I40" s="755">
        <v>91</v>
      </c>
      <c r="J40" s="756">
        <v>74</v>
      </c>
      <c r="K40" s="757">
        <v>971</v>
      </c>
    </row>
    <row r="41" spans="1:11" ht="18" customHeight="1">
      <c r="A41" s="739"/>
      <c r="B41" s="781"/>
      <c r="C41" s="758"/>
      <c r="D41" s="759" t="s">
        <v>727</v>
      </c>
      <c r="E41" s="760">
        <f t="shared" si="2"/>
        <v>1568</v>
      </c>
      <c r="F41" s="761">
        <v>289</v>
      </c>
      <c r="G41" s="762">
        <v>323</v>
      </c>
      <c r="H41" s="762">
        <v>331</v>
      </c>
      <c r="I41" s="762">
        <v>340</v>
      </c>
      <c r="J41" s="763">
        <v>285</v>
      </c>
      <c r="K41" s="764">
        <v>1730</v>
      </c>
    </row>
    <row r="42" spans="1:11" ht="18" customHeight="1">
      <c r="A42" s="739"/>
      <c r="B42" s="957" t="s">
        <v>822</v>
      </c>
      <c r="C42" s="958"/>
      <c r="D42" s="744" t="s">
        <v>27</v>
      </c>
      <c r="E42" s="745">
        <f>SUM(F42:J42)</f>
        <v>2716</v>
      </c>
      <c r="F42" s="746">
        <v>528</v>
      </c>
      <c r="G42" s="747">
        <v>667</v>
      </c>
      <c r="H42" s="747">
        <v>549</v>
      </c>
      <c r="I42" s="747">
        <v>495</v>
      </c>
      <c r="J42" s="748">
        <v>477</v>
      </c>
      <c r="K42" s="749">
        <v>3152</v>
      </c>
    </row>
    <row r="43" spans="1:11" ht="18" customHeight="1">
      <c r="A43" s="739"/>
      <c r="B43" s="750"/>
      <c r="C43" s="751"/>
      <c r="D43" s="752" t="s">
        <v>726</v>
      </c>
      <c r="E43" s="753">
        <f t="shared" ref="E43:E44" si="3">SUM(F43:J43)</f>
        <v>935</v>
      </c>
      <c r="F43" s="754">
        <v>301</v>
      </c>
      <c r="G43" s="755">
        <v>279</v>
      </c>
      <c r="H43" s="755">
        <v>145</v>
      </c>
      <c r="I43" s="755">
        <v>111</v>
      </c>
      <c r="J43" s="756">
        <v>99</v>
      </c>
      <c r="K43" s="757">
        <v>1194</v>
      </c>
    </row>
    <row r="44" spans="1:11" ht="18" customHeight="1">
      <c r="A44" s="739"/>
      <c r="B44" s="781"/>
      <c r="C44" s="758"/>
      <c r="D44" s="759" t="s">
        <v>727</v>
      </c>
      <c r="E44" s="760">
        <f t="shared" si="3"/>
        <v>1781</v>
      </c>
      <c r="F44" s="761">
        <v>227</v>
      </c>
      <c r="G44" s="762">
        <v>388</v>
      </c>
      <c r="H44" s="762">
        <v>404</v>
      </c>
      <c r="I44" s="762">
        <v>384</v>
      </c>
      <c r="J44" s="763">
        <v>378</v>
      </c>
      <c r="K44" s="764">
        <v>1958</v>
      </c>
    </row>
    <row r="45" spans="1:11" ht="18" customHeight="1">
      <c r="B45" s="785" t="s">
        <v>44</v>
      </c>
      <c r="C45" s="786"/>
      <c r="D45" s="787"/>
      <c r="E45" s="787"/>
      <c r="F45" s="787"/>
      <c r="G45" s="787"/>
      <c r="H45" s="787"/>
      <c r="I45" s="787"/>
      <c r="J45" s="787"/>
      <c r="K45" s="630"/>
    </row>
    <row r="46" spans="1:11">
      <c r="K46" s="630"/>
    </row>
  </sheetData>
  <mergeCells count="8">
    <mergeCell ref="B39:C39"/>
    <mergeCell ref="B42:C42"/>
    <mergeCell ref="B4:D5"/>
    <mergeCell ref="E4:J4"/>
    <mergeCell ref="K4:K5"/>
    <mergeCell ref="B6:C6"/>
    <mergeCell ref="B21:C21"/>
    <mergeCell ref="B36:C36"/>
  </mergeCells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Ｐゴシック,標準"&amp;11-25-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view="pageBreakPreview" zoomScaleNormal="100" zoomScaleSheetLayoutView="100" workbookViewId="0"/>
  </sheetViews>
  <sheetFormatPr defaultColWidth="8.83203125" defaultRowHeight="20.25" customHeight="1"/>
  <cols>
    <col min="1" max="1" width="2" style="818" customWidth="1"/>
    <col min="2" max="2" width="10.1640625" style="818" customWidth="1"/>
    <col min="3" max="14" width="7.5" style="818" customWidth="1"/>
    <col min="15" max="17" width="4.6640625" style="818" customWidth="1"/>
    <col min="18" max="18" width="11.33203125" style="818" bestFit="1" customWidth="1"/>
    <col min="19" max="16384" width="8.83203125" style="818"/>
  </cols>
  <sheetData>
    <row r="1" spans="1:17" s="791" customFormat="1" ht="30" customHeight="1">
      <c r="A1" s="789" t="s">
        <v>851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  <c r="P1" s="790"/>
      <c r="Q1" s="790"/>
    </row>
    <row r="2" spans="1:17" s="791" customFormat="1" ht="7.5" customHeight="1">
      <c r="A2" s="789"/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</row>
    <row r="3" spans="1:17" s="792" customFormat="1" ht="22.5" customHeight="1">
      <c r="B3" s="793" t="s">
        <v>852</v>
      </c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4" t="s">
        <v>770</v>
      </c>
    </row>
    <row r="4" spans="1:17" s="795" customFormat="1" ht="22.5" customHeight="1">
      <c r="B4" s="974" t="s">
        <v>853</v>
      </c>
      <c r="C4" s="971" t="s">
        <v>854</v>
      </c>
      <c r="D4" s="972"/>
      <c r="E4" s="973"/>
      <c r="F4" s="971" t="s">
        <v>855</v>
      </c>
      <c r="G4" s="972"/>
      <c r="H4" s="973"/>
      <c r="I4" s="971" t="s">
        <v>856</v>
      </c>
      <c r="J4" s="972"/>
      <c r="K4" s="973"/>
      <c r="L4" s="971" t="s">
        <v>857</v>
      </c>
      <c r="M4" s="972"/>
      <c r="N4" s="972"/>
      <c r="O4" s="971" t="s">
        <v>858</v>
      </c>
      <c r="P4" s="972"/>
      <c r="Q4" s="973"/>
    </row>
    <row r="5" spans="1:17" s="795" customFormat="1" ht="22.5" customHeight="1">
      <c r="B5" s="975"/>
      <c r="C5" s="796" t="s">
        <v>859</v>
      </c>
      <c r="D5" s="797" t="s">
        <v>860</v>
      </c>
      <c r="E5" s="798" t="s">
        <v>861</v>
      </c>
      <c r="F5" s="796" t="s">
        <v>859</v>
      </c>
      <c r="G5" s="797" t="s">
        <v>860</v>
      </c>
      <c r="H5" s="798" t="s">
        <v>861</v>
      </c>
      <c r="I5" s="799" t="s">
        <v>859</v>
      </c>
      <c r="J5" s="797" t="s">
        <v>860</v>
      </c>
      <c r="K5" s="797" t="s">
        <v>861</v>
      </c>
      <c r="L5" s="799" t="s">
        <v>859</v>
      </c>
      <c r="M5" s="797" t="s">
        <v>860</v>
      </c>
      <c r="N5" s="798" t="s">
        <v>861</v>
      </c>
      <c r="O5" s="799" t="s">
        <v>859</v>
      </c>
      <c r="P5" s="797" t="s">
        <v>860</v>
      </c>
      <c r="Q5" s="798" t="s">
        <v>861</v>
      </c>
    </row>
    <row r="6" spans="1:17" s="795" customFormat="1" ht="21" customHeight="1">
      <c r="B6" s="800" t="s">
        <v>862</v>
      </c>
      <c r="C6" s="801">
        <f>SUM(C7:C10)</f>
        <v>46135</v>
      </c>
      <c r="D6" s="802">
        <f>SUM(D7:D10)</f>
        <v>25351</v>
      </c>
      <c r="E6" s="803">
        <f t="shared" ref="E6:Q6" si="0">SUM(E7:E10)</f>
        <v>20784</v>
      </c>
      <c r="F6" s="801">
        <f t="shared" si="0"/>
        <v>4804</v>
      </c>
      <c r="G6" s="802">
        <f t="shared" si="0"/>
        <v>2355</v>
      </c>
      <c r="H6" s="803">
        <f t="shared" si="0"/>
        <v>2449</v>
      </c>
      <c r="I6" s="801">
        <f t="shared" si="0"/>
        <v>18382</v>
      </c>
      <c r="J6" s="802">
        <f t="shared" si="0"/>
        <v>10858</v>
      </c>
      <c r="K6" s="804">
        <f t="shared" si="0"/>
        <v>7524</v>
      </c>
      <c r="L6" s="801">
        <f t="shared" si="0"/>
        <v>22903</v>
      </c>
      <c r="M6" s="802">
        <f t="shared" si="0"/>
        <v>12125</v>
      </c>
      <c r="N6" s="803">
        <f t="shared" si="0"/>
        <v>10778</v>
      </c>
      <c r="O6" s="801">
        <f t="shared" si="0"/>
        <v>46</v>
      </c>
      <c r="P6" s="802">
        <f t="shared" si="0"/>
        <v>13</v>
      </c>
      <c r="Q6" s="803">
        <f t="shared" si="0"/>
        <v>33</v>
      </c>
    </row>
    <row r="7" spans="1:17" s="795" customFormat="1" ht="21" customHeight="1">
      <c r="B7" s="805" t="s">
        <v>863</v>
      </c>
      <c r="C7" s="806">
        <f>SUM(D7:E7)</f>
        <v>12514</v>
      </c>
      <c r="D7" s="807">
        <f t="shared" ref="D7:E10" si="1">+G7+J7+M7+P7</f>
        <v>6997</v>
      </c>
      <c r="E7" s="807">
        <f>+H7+K7+N7+Q7</f>
        <v>5517</v>
      </c>
      <c r="F7" s="806">
        <f>SUM(G7:H7)</f>
        <v>1378</v>
      </c>
      <c r="G7" s="807">
        <v>737</v>
      </c>
      <c r="H7" s="808">
        <v>641</v>
      </c>
      <c r="I7" s="806">
        <f>SUM(J7:K7)</f>
        <v>3794</v>
      </c>
      <c r="J7" s="807">
        <v>2543</v>
      </c>
      <c r="K7" s="809">
        <v>1251</v>
      </c>
      <c r="L7" s="806">
        <f>SUM(M7:N7)</f>
        <v>7332</v>
      </c>
      <c r="M7" s="807">
        <v>3713</v>
      </c>
      <c r="N7" s="808">
        <v>3619</v>
      </c>
      <c r="O7" s="806">
        <f>SUM(P7:Q7)</f>
        <v>10</v>
      </c>
      <c r="P7" s="807">
        <v>4</v>
      </c>
      <c r="Q7" s="808">
        <v>6</v>
      </c>
    </row>
    <row r="8" spans="1:17" s="795" customFormat="1" ht="21" customHeight="1">
      <c r="B8" s="805" t="s">
        <v>864</v>
      </c>
      <c r="C8" s="806">
        <f>SUM(D8:E8)</f>
        <v>15814</v>
      </c>
      <c r="D8" s="807">
        <f t="shared" si="1"/>
        <v>8727</v>
      </c>
      <c r="E8" s="807">
        <f t="shared" si="1"/>
        <v>7087</v>
      </c>
      <c r="F8" s="806">
        <f>SUM(G8:H8)</f>
        <v>1287</v>
      </c>
      <c r="G8" s="807">
        <v>631</v>
      </c>
      <c r="H8" s="808">
        <v>656</v>
      </c>
      <c r="I8" s="806">
        <f>SUM(J8:K8)</f>
        <v>6947</v>
      </c>
      <c r="J8" s="807">
        <v>3999</v>
      </c>
      <c r="K8" s="809">
        <v>2948</v>
      </c>
      <c r="L8" s="806">
        <f>SUM(M8:N8)</f>
        <v>7572</v>
      </c>
      <c r="M8" s="807">
        <v>4096</v>
      </c>
      <c r="N8" s="808">
        <v>3476</v>
      </c>
      <c r="O8" s="806">
        <f>SUM(P8:Q8)</f>
        <v>8</v>
      </c>
      <c r="P8" s="807">
        <v>1</v>
      </c>
      <c r="Q8" s="808">
        <v>7</v>
      </c>
    </row>
    <row r="9" spans="1:17" s="795" customFormat="1" ht="21" customHeight="1">
      <c r="B9" s="805" t="s">
        <v>865</v>
      </c>
      <c r="C9" s="806">
        <f>SUM(D9:E9)</f>
        <v>11116</v>
      </c>
      <c r="D9" s="807">
        <f t="shared" si="1"/>
        <v>6090</v>
      </c>
      <c r="E9" s="807">
        <f t="shared" si="1"/>
        <v>5026</v>
      </c>
      <c r="F9" s="806">
        <f>SUM(G9:H9)</f>
        <v>680</v>
      </c>
      <c r="G9" s="807">
        <v>339</v>
      </c>
      <c r="H9" s="808">
        <v>341</v>
      </c>
      <c r="I9" s="806">
        <f>SUM(J9:K9)</f>
        <v>5341</v>
      </c>
      <c r="J9" s="807">
        <v>3034</v>
      </c>
      <c r="K9" s="809">
        <v>2307</v>
      </c>
      <c r="L9" s="806">
        <f>SUM(M9:N9)</f>
        <v>5074</v>
      </c>
      <c r="M9" s="807">
        <v>2711</v>
      </c>
      <c r="N9" s="808">
        <v>2363</v>
      </c>
      <c r="O9" s="806">
        <f>SUM(P9:Q9)</f>
        <v>21</v>
      </c>
      <c r="P9" s="807">
        <v>6</v>
      </c>
      <c r="Q9" s="808">
        <v>15</v>
      </c>
    </row>
    <row r="10" spans="1:17" s="795" customFormat="1" ht="21" customHeight="1">
      <c r="B10" s="810" t="s">
        <v>866</v>
      </c>
      <c r="C10" s="811">
        <f>SUM(D10:E10)</f>
        <v>6691</v>
      </c>
      <c r="D10" s="807">
        <f t="shared" si="1"/>
        <v>3537</v>
      </c>
      <c r="E10" s="807">
        <f t="shared" si="1"/>
        <v>3154</v>
      </c>
      <c r="F10" s="806">
        <f>SUM(G10:H10)</f>
        <v>1459</v>
      </c>
      <c r="G10" s="812">
        <v>648</v>
      </c>
      <c r="H10" s="813">
        <v>811</v>
      </c>
      <c r="I10" s="806">
        <f>SUM(J10:K10)</f>
        <v>2300</v>
      </c>
      <c r="J10" s="812">
        <v>1282</v>
      </c>
      <c r="K10" s="814">
        <v>1018</v>
      </c>
      <c r="L10" s="806">
        <f>SUM(M10:N10)</f>
        <v>2925</v>
      </c>
      <c r="M10" s="812">
        <v>1605</v>
      </c>
      <c r="N10" s="813">
        <v>1320</v>
      </c>
      <c r="O10" s="811">
        <f>SUM(P10:Q10)</f>
        <v>7</v>
      </c>
      <c r="P10" s="812">
        <v>2</v>
      </c>
      <c r="Q10" s="813">
        <v>5</v>
      </c>
    </row>
    <row r="11" spans="1:17" s="815" customFormat="1" ht="21" customHeight="1">
      <c r="B11" s="800" t="s">
        <v>867</v>
      </c>
      <c r="C11" s="801">
        <f>SUM(C12:C15)</f>
        <v>48705</v>
      </c>
      <c r="D11" s="802">
        <f>SUM(D12:D15)</f>
        <v>27047</v>
      </c>
      <c r="E11" s="803">
        <f t="shared" ref="E11:Q11" si="2">SUM(E12:E15)</f>
        <v>21658</v>
      </c>
      <c r="F11" s="801">
        <f t="shared" si="2"/>
        <v>4123</v>
      </c>
      <c r="G11" s="802">
        <f t="shared" si="2"/>
        <v>2136</v>
      </c>
      <c r="H11" s="803">
        <f t="shared" si="2"/>
        <v>1987</v>
      </c>
      <c r="I11" s="801">
        <f t="shared" si="2"/>
        <v>18895</v>
      </c>
      <c r="J11" s="802">
        <f t="shared" si="2"/>
        <v>11612</v>
      </c>
      <c r="K11" s="804">
        <f t="shared" si="2"/>
        <v>7283</v>
      </c>
      <c r="L11" s="801">
        <f t="shared" si="2"/>
        <v>25678</v>
      </c>
      <c r="M11" s="802">
        <f t="shared" si="2"/>
        <v>13294</v>
      </c>
      <c r="N11" s="803">
        <f t="shared" si="2"/>
        <v>12384</v>
      </c>
      <c r="O11" s="801">
        <f t="shared" si="2"/>
        <v>9</v>
      </c>
      <c r="P11" s="802">
        <f t="shared" si="2"/>
        <v>5</v>
      </c>
      <c r="Q11" s="803">
        <f t="shared" si="2"/>
        <v>4</v>
      </c>
    </row>
    <row r="12" spans="1:17" s="795" customFormat="1" ht="21" customHeight="1">
      <c r="B12" s="805" t="s">
        <v>863</v>
      </c>
      <c r="C12" s="806">
        <f>SUM(D12:E12)</f>
        <v>13012</v>
      </c>
      <c r="D12" s="807">
        <f t="shared" ref="D12:E15" si="3">+G12+J12+M12+P12</f>
        <v>7287</v>
      </c>
      <c r="E12" s="807">
        <f t="shared" si="3"/>
        <v>5725</v>
      </c>
      <c r="F12" s="806">
        <f>SUM(G12:H12)</f>
        <v>1206</v>
      </c>
      <c r="G12" s="807">
        <v>656</v>
      </c>
      <c r="H12" s="808">
        <v>550</v>
      </c>
      <c r="I12" s="806">
        <f>SUM(J12:K12)</f>
        <v>3944</v>
      </c>
      <c r="J12" s="807">
        <v>2695</v>
      </c>
      <c r="K12" s="809">
        <v>1249</v>
      </c>
      <c r="L12" s="806">
        <f>SUM(M12:N12)</f>
        <v>7862</v>
      </c>
      <c r="M12" s="807">
        <v>3936</v>
      </c>
      <c r="N12" s="808">
        <v>3926</v>
      </c>
      <c r="O12" s="806">
        <f>SUM(P12:Q12)</f>
        <v>0</v>
      </c>
      <c r="P12" s="807">
        <v>0</v>
      </c>
      <c r="Q12" s="808">
        <v>0</v>
      </c>
    </row>
    <row r="13" spans="1:17" s="795" customFormat="1" ht="21" customHeight="1">
      <c r="B13" s="805" t="s">
        <v>864</v>
      </c>
      <c r="C13" s="806">
        <f>SUM(D13:E13)</f>
        <v>16549</v>
      </c>
      <c r="D13" s="807">
        <f t="shared" si="3"/>
        <v>9143</v>
      </c>
      <c r="E13" s="807">
        <f t="shared" si="3"/>
        <v>7406</v>
      </c>
      <c r="F13" s="806">
        <f>SUM(G13:H13)</f>
        <v>1063</v>
      </c>
      <c r="G13" s="807">
        <v>555</v>
      </c>
      <c r="H13" s="808">
        <v>508</v>
      </c>
      <c r="I13" s="806">
        <f>SUM(J13:K13)</f>
        <v>7031</v>
      </c>
      <c r="J13" s="807">
        <v>4153</v>
      </c>
      <c r="K13" s="809">
        <v>2878</v>
      </c>
      <c r="L13" s="806">
        <f>SUM(M13:N13)</f>
        <v>8453</v>
      </c>
      <c r="M13" s="807">
        <v>4434</v>
      </c>
      <c r="N13" s="808">
        <v>4019</v>
      </c>
      <c r="O13" s="806">
        <f>SUM(P13:Q13)</f>
        <v>2</v>
      </c>
      <c r="P13" s="807">
        <v>1</v>
      </c>
      <c r="Q13" s="808">
        <v>1</v>
      </c>
    </row>
    <row r="14" spans="1:17" s="795" customFormat="1" ht="21" customHeight="1">
      <c r="B14" s="805" t="s">
        <v>865</v>
      </c>
      <c r="C14" s="806">
        <f>SUM(D14:E14)</f>
        <v>12187</v>
      </c>
      <c r="D14" s="807">
        <f t="shared" si="3"/>
        <v>6877</v>
      </c>
      <c r="E14" s="807">
        <f t="shared" si="3"/>
        <v>5310</v>
      </c>
      <c r="F14" s="806">
        <f>SUM(G14:H14)</f>
        <v>619</v>
      </c>
      <c r="G14" s="807">
        <v>343</v>
      </c>
      <c r="H14" s="808">
        <v>276</v>
      </c>
      <c r="I14" s="806">
        <f>SUM(J14:K14)</f>
        <v>5416</v>
      </c>
      <c r="J14" s="807">
        <v>3315</v>
      </c>
      <c r="K14" s="809">
        <v>2101</v>
      </c>
      <c r="L14" s="806">
        <f>SUM(M14:N14)</f>
        <v>6146</v>
      </c>
      <c r="M14" s="807">
        <v>3216</v>
      </c>
      <c r="N14" s="808">
        <v>2930</v>
      </c>
      <c r="O14" s="806">
        <f>SUM(P14:Q14)</f>
        <v>6</v>
      </c>
      <c r="P14" s="807">
        <v>3</v>
      </c>
      <c r="Q14" s="808">
        <v>3</v>
      </c>
    </row>
    <row r="15" spans="1:17" s="795" customFormat="1" ht="21" customHeight="1">
      <c r="B15" s="810" t="s">
        <v>866</v>
      </c>
      <c r="C15" s="811">
        <f>SUM(D15:E15)</f>
        <v>6957</v>
      </c>
      <c r="D15" s="807">
        <f t="shared" si="3"/>
        <v>3740</v>
      </c>
      <c r="E15" s="807">
        <f t="shared" si="3"/>
        <v>3217</v>
      </c>
      <c r="F15" s="806">
        <f>SUM(G15:H15)</f>
        <v>1235</v>
      </c>
      <c r="G15" s="812">
        <v>582</v>
      </c>
      <c r="H15" s="813">
        <v>653</v>
      </c>
      <c r="I15" s="806">
        <f>SUM(J15:K15)</f>
        <v>2504</v>
      </c>
      <c r="J15" s="812">
        <v>1449</v>
      </c>
      <c r="K15" s="814">
        <v>1055</v>
      </c>
      <c r="L15" s="806">
        <f>SUM(M15:N15)</f>
        <v>3217</v>
      </c>
      <c r="M15" s="812">
        <v>1708</v>
      </c>
      <c r="N15" s="813">
        <v>1509</v>
      </c>
      <c r="O15" s="811">
        <f>SUM(P15:Q15)</f>
        <v>1</v>
      </c>
      <c r="P15" s="812">
        <v>1</v>
      </c>
      <c r="Q15" s="813">
        <v>0</v>
      </c>
    </row>
    <row r="16" spans="1:17" s="815" customFormat="1" ht="21" customHeight="1">
      <c r="B16" s="800" t="s">
        <v>83</v>
      </c>
      <c r="C16" s="801">
        <f>SUM(C17:C20)</f>
        <v>49502</v>
      </c>
      <c r="D16" s="802">
        <f>SUM(D17:D20)</f>
        <v>27487</v>
      </c>
      <c r="E16" s="803">
        <f t="shared" ref="E16:Q16" si="4">SUM(E17:E20)</f>
        <v>22015</v>
      </c>
      <c r="F16" s="801">
        <f t="shared" si="4"/>
        <v>2865</v>
      </c>
      <c r="G16" s="802">
        <f t="shared" si="4"/>
        <v>1616</v>
      </c>
      <c r="H16" s="803">
        <f t="shared" si="4"/>
        <v>1249</v>
      </c>
      <c r="I16" s="801">
        <f t="shared" si="4"/>
        <v>18857</v>
      </c>
      <c r="J16" s="802">
        <f t="shared" si="4"/>
        <v>12036</v>
      </c>
      <c r="K16" s="804">
        <f t="shared" si="4"/>
        <v>6821</v>
      </c>
      <c r="L16" s="801">
        <f t="shared" si="4"/>
        <v>27718</v>
      </c>
      <c r="M16" s="802">
        <f t="shared" si="4"/>
        <v>13798</v>
      </c>
      <c r="N16" s="803">
        <f t="shared" si="4"/>
        <v>13920</v>
      </c>
      <c r="O16" s="801">
        <f t="shared" si="4"/>
        <v>62</v>
      </c>
      <c r="P16" s="802">
        <f t="shared" si="4"/>
        <v>37</v>
      </c>
      <c r="Q16" s="803">
        <f t="shared" si="4"/>
        <v>25</v>
      </c>
    </row>
    <row r="17" spans="2:17" s="795" customFormat="1" ht="21" customHeight="1">
      <c r="B17" s="805" t="s">
        <v>863</v>
      </c>
      <c r="C17" s="806">
        <v>12711</v>
      </c>
      <c r="D17" s="807">
        <v>7088</v>
      </c>
      <c r="E17" s="808">
        <v>5623</v>
      </c>
      <c r="F17" s="806">
        <v>997</v>
      </c>
      <c r="G17" s="807">
        <v>546</v>
      </c>
      <c r="H17" s="808">
        <v>451</v>
      </c>
      <c r="I17" s="806">
        <v>3966</v>
      </c>
      <c r="J17" s="807">
        <v>2804</v>
      </c>
      <c r="K17" s="809">
        <v>1162</v>
      </c>
      <c r="L17" s="806">
        <v>7745</v>
      </c>
      <c r="M17" s="807">
        <v>3737</v>
      </c>
      <c r="N17" s="808">
        <v>4008</v>
      </c>
      <c r="O17" s="806">
        <v>3</v>
      </c>
      <c r="P17" s="807">
        <v>1</v>
      </c>
      <c r="Q17" s="808">
        <v>2</v>
      </c>
    </row>
    <row r="18" spans="2:17" s="795" customFormat="1" ht="21" customHeight="1">
      <c r="B18" s="805" t="s">
        <v>864</v>
      </c>
      <c r="C18" s="806">
        <v>17153</v>
      </c>
      <c r="D18" s="807">
        <v>9492</v>
      </c>
      <c r="E18" s="808">
        <v>7661</v>
      </c>
      <c r="F18" s="806">
        <v>710</v>
      </c>
      <c r="G18" s="807">
        <v>422</v>
      </c>
      <c r="H18" s="808">
        <v>288</v>
      </c>
      <c r="I18" s="806">
        <v>6956</v>
      </c>
      <c r="J18" s="807">
        <v>4262</v>
      </c>
      <c r="K18" s="809">
        <v>2694</v>
      </c>
      <c r="L18" s="806">
        <v>9454</v>
      </c>
      <c r="M18" s="807">
        <v>4786</v>
      </c>
      <c r="N18" s="808">
        <v>4668</v>
      </c>
      <c r="O18" s="806">
        <v>33</v>
      </c>
      <c r="P18" s="807">
        <v>22</v>
      </c>
      <c r="Q18" s="808">
        <v>11</v>
      </c>
    </row>
    <row r="19" spans="2:17" s="795" customFormat="1" ht="21" customHeight="1">
      <c r="B19" s="805" t="s">
        <v>865</v>
      </c>
      <c r="C19" s="806">
        <v>12581</v>
      </c>
      <c r="D19" s="807">
        <v>7090</v>
      </c>
      <c r="E19" s="808">
        <v>5491</v>
      </c>
      <c r="F19" s="806">
        <v>393</v>
      </c>
      <c r="G19" s="807">
        <v>251</v>
      </c>
      <c r="H19" s="808">
        <v>142</v>
      </c>
      <c r="I19" s="806">
        <v>5301</v>
      </c>
      <c r="J19" s="807">
        <v>3394</v>
      </c>
      <c r="K19" s="809">
        <v>1907</v>
      </c>
      <c r="L19" s="806">
        <v>6876</v>
      </c>
      <c r="M19" s="807">
        <v>3439</v>
      </c>
      <c r="N19" s="808">
        <v>3437</v>
      </c>
      <c r="O19" s="806">
        <v>11</v>
      </c>
      <c r="P19" s="807">
        <v>6</v>
      </c>
      <c r="Q19" s="808">
        <v>5</v>
      </c>
    </row>
    <row r="20" spans="2:17" s="795" customFormat="1" ht="21" customHeight="1">
      <c r="B20" s="810" t="s">
        <v>866</v>
      </c>
      <c r="C20" s="811">
        <v>7057</v>
      </c>
      <c r="D20" s="812">
        <v>3817</v>
      </c>
      <c r="E20" s="813">
        <v>3240</v>
      </c>
      <c r="F20" s="811">
        <v>765</v>
      </c>
      <c r="G20" s="812">
        <v>397</v>
      </c>
      <c r="H20" s="813">
        <v>368</v>
      </c>
      <c r="I20" s="811">
        <v>2634</v>
      </c>
      <c r="J20" s="812">
        <v>1576</v>
      </c>
      <c r="K20" s="814">
        <v>1058</v>
      </c>
      <c r="L20" s="811">
        <v>3643</v>
      </c>
      <c r="M20" s="812">
        <v>1836</v>
      </c>
      <c r="N20" s="813">
        <v>1807</v>
      </c>
      <c r="O20" s="811">
        <v>15</v>
      </c>
      <c r="P20" s="812">
        <v>8</v>
      </c>
      <c r="Q20" s="813">
        <v>7</v>
      </c>
    </row>
    <row r="21" spans="2:17" s="815" customFormat="1" ht="21" customHeight="1">
      <c r="B21" s="816" t="s">
        <v>84</v>
      </c>
      <c r="C21" s="801">
        <f>SUM(C22:C25)</f>
        <v>49748</v>
      </c>
      <c r="D21" s="802">
        <f>SUM(D22:D25)</f>
        <v>27271</v>
      </c>
      <c r="E21" s="803">
        <f t="shared" ref="E21:Q21" si="5">SUM(E22:E25)</f>
        <v>22477</v>
      </c>
      <c r="F21" s="801">
        <f t="shared" si="5"/>
        <v>2901</v>
      </c>
      <c r="G21" s="802">
        <f t="shared" si="5"/>
        <v>1745</v>
      </c>
      <c r="H21" s="803">
        <f t="shared" si="5"/>
        <v>1156</v>
      </c>
      <c r="I21" s="801">
        <f t="shared" si="5"/>
        <v>17810</v>
      </c>
      <c r="J21" s="802">
        <f t="shared" si="5"/>
        <v>11448</v>
      </c>
      <c r="K21" s="804">
        <f t="shared" si="5"/>
        <v>6362</v>
      </c>
      <c r="L21" s="801">
        <f t="shared" si="5"/>
        <v>28891</v>
      </c>
      <c r="M21" s="802">
        <f t="shared" si="5"/>
        <v>13987</v>
      </c>
      <c r="N21" s="803">
        <f t="shared" si="5"/>
        <v>14904</v>
      </c>
      <c r="O21" s="801">
        <f t="shared" si="5"/>
        <v>146</v>
      </c>
      <c r="P21" s="802">
        <f t="shared" si="5"/>
        <v>91</v>
      </c>
      <c r="Q21" s="803">
        <f t="shared" si="5"/>
        <v>55</v>
      </c>
    </row>
    <row r="22" spans="2:17" s="795" customFormat="1" ht="21" customHeight="1">
      <c r="B22" s="805" t="s">
        <v>863</v>
      </c>
      <c r="C22" s="806">
        <v>12286</v>
      </c>
      <c r="D22" s="807">
        <v>6848</v>
      </c>
      <c r="E22" s="808">
        <v>5438</v>
      </c>
      <c r="F22" s="806">
        <v>990</v>
      </c>
      <c r="G22" s="807">
        <v>572</v>
      </c>
      <c r="H22" s="808">
        <v>418</v>
      </c>
      <c r="I22" s="806">
        <v>3765</v>
      </c>
      <c r="J22" s="807">
        <v>2624</v>
      </c>
      <c r="K22" s="809">
        <v>1141</v>
      </c>
      <c r="L22" s="806">
        <v>7512</v>
      </c>
      <c r="M22" s="807">
        <v>3641</v>
      </c>
      <c r="N22" s="808">
        <v>3871</v>
      </c>
      <c r="O22" s="806">
        <v>19</v>
      </c>
      <c r="P22" s="807">
        <v>11</v>
      </c>
      <c r="Q22" s="808">
        <v>8</v>
      </c>
    </row>
    <row r="23" spans="2:17" s="795" customFormat="1" ht="21" customHeight="1">
      <c r="B23" s="805" t="s">
        <v>864</v>
      </c>
      <c r="C23" s="806">
        <v>17414</v>
      </c>
      <c r="D23" s="807">
        <v>9482</v>
      </c>
      <c r="E23" s="808">
        <v>7932</v>
      </c>
      <c r="F23" s="806">
        <v>721</v>
      </c>
      <c r="G23" s="807">
        <v>467</v>
      </c>
      <c r="H23" s="808">
        <v>254</v>
      </c>
      <c r="I23" s="806">
        <v>6335</v>
      </c>
      <c r="J23" s="807">
        <v>3942</v>
      </c>
      <c r="K23" s="809">
        <v>2393</v>
      </c>
      <c r="L23" s="806">
        <v>10284</v>
      </c>
      <c r="M23" s="807">
        <v>5027</v>
      </c>
      <c r="N23" s="808">
        <v>5257</v>
      </c>
      <c r="O23" s="806">
        <v>74</v>
      </c>
      <c r="P23" s="807">
        <v>46</v>
      </c>
      <c r="Q23" s="808">
        <v>28</v>
      </c>
    </row>
    <row r="24" spans="2:17" s="795" customFormat="1" ht="21" customHeight="1">
      <c r="B24" s="805" t="s">
        <v>865</v>
      </c>
      <c r="C24" s="806">
        <v>12928</v>
      </c>
      <c r="D24" s="807">
        <v>7144</v>
      </c>
      <c r="E24" s="808">
        <v>5784</v>
      </c>
      <c r="F24" s="806">
        <v>502</v>
      </c>
      <c r="G24" s="807">
        <v>320</v>
      </c>
      <c r="H24" s="808">
        <v>182</v>
      </c>
      <c r="I24" s="806">
        <v>5211</v>
      </c>
      <c r="J24" s="807">
        <v>3349</v>
      </c>
      <c r="K24" s="809">
        <v>1862</v>
      </c>
      <c r="L24" s="806">
        <v>7172</v>
      </c>
      <c r="M24" s="807">
        <v>3447</v>
      </c>
      <c r="N24" s="808">
        <v>3725</v>
      </c>
      <c r="O24" s="806">
        <v>43</v>
      </c>
      <c r="P24" s="807">
        <v>28</v>
      </c>
      <c r="Q24" s="808">
        <v>15</v>
      </c>
    </row>
    <row r="25" spans="2:17" s="795" customFormat="1" ht="21" customHeight="1">
      <c r="B25" s="810" t="s">
        <v>866</v>
      </c>
      <c r="C25" s="811">
        <v>7120</v>
      </c>
      <c r="D25" s="812">
        <v>3797</v>
      </c>
      <c r="E25" s="813">
        <v>3323</v>
      </c>
      <c r="F25" s="811">
        <v>688</v>
      </c>
      <c r="G25" s="812">
        <v>386</v>
      </c>
      <c r="H25" s="813">
        <v>302</v>
      </c>
      <c r="I25" s="811">
        <v>2499</v>
      </c>
      <c r="J25" s="812">
        <v>1533</v>
      </c>
      <c r="K25" s="814">
        <v>966</v>
      </c>
      <c r="L25" s="811">
        <v>3923</v>
      </c>
      <c r="M25" s="812">
        <v>1872</v>
      </c>
      <c r="N25" s="813">
        <v>2051</v>
      </c>
      <c r="O25" s="811">
        <v>10</v>
      </c>
      <c r="P25" s="812">
        <v>6</v>
      </c>
      <c r="Q25" s="813">
        <v>4</v>
      </c>
    </row>
    <row r="26" spans="2:17" s="815" customFormat="1" ht="21" customHeight="1">
      <c r="B26" s="816" t="s">
        <v>85</v>
      </c>
      <c r="C26" s="801">
        <f>SUM(C27:C30)</f>
        <v>47112</v>
      </c>
      <c r="D26" s="802">
        <f>SUM(D27:D30)</f>
        <v>25542</v>
      </c>
      <c r="E26" s="803">
        <f t="shared" ref="E26:Q26" si="6">SUM(E27:E30)</f>
        <v>21570</v>
      </c>
      <c r="F26" s="801">
        <f t="shared" si="6"/>
        <v>2152</v>
      </c>
      <c r="G26" s="802">
        <f t="shared" si="6"/>
        <v>1359</v>
      </c>
      <c r="H26" s="803">
        <f t="shared" si="6"/>
        <v>793</v>
      </c>
      <c r="I26" s="801">
        <f t="shared" si="6"/>
        <v>15884</v>
      </c>
      <c r="J26" s="802">
        <f t="shared" si="6"/>
        <v>10515</v>
      </c>
      <c r="K26" s="804">
        <f t="shared" si="6"/>
        <v>5369</v>
      </c>
      <c r="L26" s="801">
        <f t="shared" si="6"/>
        <v>28938</v>
      </c>
      <c r="M26" s="802">
        <f t="shared" si="6"/>
        <v>13593</v>
      </c>
      <c r="N26" s="803">
        <f t="shared" si="6"/>
        <v>15345</v>
      </c>
      <c r="O26" s="801">
        <f t="shared" si="6"/>
        <v>138</v>
      </c>
      <c r="P26" s="802">
        <f t="shared" si="6"/>
        <v>75</v>
      </c>
      <c r="Q26" s="803">
        <f t="shared" si="6"/>
        <v>63</v>
      </c>
    </row>
    <row r="27" spans="2:17" s="795" customFormat="1" ht="21" customHeight="1">
      <c r="B27" s="805" t="s">
        <v>863</v>
      </c>
      <c r="C27" s="806">
        <f>SUM(D27:E27)</f>
        <v>11205</v>
      </c>
      <c r="D27" s="807">
        <f t="shared" ref="D27:E30" si="7">G27+J27+M27+P27</f>
        <v>6152</v>
      </c>
      <c r="E27" s="808">
        <f t="shared" si="7"/>
        <v>5053</v>
      </c>
      <c r="F27" s="806">
        <f>SUM(G27:H27)</f>
        <v>768</v>
      </c>
      <c r="G27" s="807">
        <v>450</v>
      </c>
      <c r="H27" s="808">
        <v>318</v>
      </c>
      <c r="I27" s="806">
        <f>SUM(J27:K27)</f>
        <v>3385</v>
      </c>
      <c r="J27" s="807">
        <v>2355</v>
      </c>
      <c r="K27" s="809">
        <v>1030</v>
      </c>
      <c r="L27" s="806">
        <f>SUM(M27:N27)</f>
        <v>7012</v>
      </c>
      <c r="M27" s="807">
        <v>3324</v>
      </c>
      <c r="N27" s="808">
        <v>3688</v>
      </c>
      <c r="O27" s="806">
        <f>SUM(P27:Q27)</f>
        <v>40</v>
      </c>
      <c r="P27" s="807">
        <v>23</v>
      </c>
      <c r="Q27" s="808">
        <v>17</v>
      </c>
    </row>
    <row r="28" spans="2:17" s="795" customFormat="1" ht="21" customHeight="1">
      <c r="B28" s="805" t="s">
        <v>864</v>
      </c>
      <c r="C28" s="806">
        <f>SUM(D28:E28)</f>
        <v>16483</v>
      </c>
      <c r="D28" s="807">
        <f t="shared" si="7"/>
        <v>8879</v>
      </c>
      <c r="E28" s="808">
        <f t="shared" si="7"/>
        <v>7604</v>
      </c>
      <c r="F28" s="806">
        <f>SUM(G28:H28)</f>
        <v>526</v>
      </c>
      <c r="G28" s="807">
        <v>360</v>
      </c>
      <c r="H28" s="808">
        <v>166</v>
      </c>
      <c r="I28" s="806">
        <f>SUM(J28:K28)</f>
        <v>5649</v>
      </c>
      <c r="J28" s="807">
        <v>3671</v>
      </c>
      <c r="K28" s="809">
        <v>1978</v>
      </c>
      <c r="L28" s="806">
        <f>SUM(M28:N28)</f>
        <v>10240</v>
      </c>
      <c r="M28" s="807">
        <v>4811</v>
      </c>
      <c r="N28" s="808">
        <v>5429</v>
      </c>
      <c r="O28" s="806">
        <f>SUM(P28:Q28)</f>
        <v>68</v>
      </c>
      <c r="P28" s="807">
        <v>37</v>
      </c>
      <c r="Q28" s="808">
        <v>31</v>
      </c>
    </row>
    <row r="29" spans="2:17" s="795" customFormat="1" ht="21" customHeight="1">
      <c r="B29" s="805" t="s">
        <v>865</v>
      </c>
      <c r="C29" s="806">
        <f>SUM(D29:E29)</f>
        <v>12691</v>
      </c>
      <c r="D29" s="807">
        <f t="shared" si="7"/>
        <v>6904</v>
      </c>
      <c r="E29" s="808">
        <f t="shared" si="7"/>
        <v>5787</v>
      </c>
      <c r="F29" s="806">
        <f>SUM(G29:H29)</f>
        <v>355</v>
      </c>
      <c r="G29" s="807">
        <v>232</v>
      </c>
      <c r="H29" s="808">
        <v>123</v>
      </c>
      <c r="I29" s="806">
        <f>SUM(J29:K29)</f>
        <v>4710</v>
      </c>
      <c r="J29" s="807">
        <v>3108</v>
      </c>
      <c r="K29" s="809">
        <v>1602</v>
      </c>
      <c r="L29" s="806">
        <f>SUM(M29:N29)</f>
        <v>7608</v>
      </c>
      <c r="M29" s="807">
        <v>3553</v>
      </c>
      <c r="N29" s="808">
        <v>4055</v>
      </c>
      <c r="O29" s="806">
        <f>SUM(P29:Q29)</f>
        <v>18</v>
      </c>
      <c r="P29" s="807">
        <v>11</v>
      </c>
      <c r="Q29" s="808">
        <v>7</v>
      </c>
    </row>
    <row r="30" spans="2:17" s="795" customFormat="1" ht="21" customHeight="1">
      <c r="B30" s="810" t="s">
        <v>866</v>
      </c>
      <c r="C30" s="811">
        <f>SUM(D30:E30)</f>
        <v>6733</v>
      </c>
      <c r="D30" s="812">
        <f t="shared" si="7"/>
        <v>3607</v>
      </c>
      <c r="E30" s="813">
        <f t="shared" si="7"/>
        <v>3126</v>
      </c>
      <c r="F30" s="811">
        <f>SUM(G30:H30)</f>
        <v>503</v>
      </c>
      <c r="G30" s="812">
        <v>317</v>
      </c>
      <c r="H30" s="813">
        <v>186</v>
      </c>
      <c r="I30" s="811">
        <f>SUM(J30:K30)</f>
        <v>2140</v>
      </c>
      <c r="J30" s="812">
        <v>1381</v>
      </c>
      <c r="K30" s="814">
        <v>759</v>
      </c>
      <c r="L30" s="811">
        <f>SUM(M30:N30)</f>
        <v>4078</v>
      </c>
      <c r="M30" s="812">
        <v>1905</v>
      </c>
      <c r="N30" s="813">
        <v>2173</v>
      </c>
      <c r="O30" s="811">
        <f>SUM(P30:Q30)</f>
        <v>12</v>
      </c>
      <c r="P30" s="812">
        <v>4</v>
      </c>
      <c r="Q30" s="813">
        <v>8</v>
      </c>
    </row>
    <row r="31" spans="2:17" s="795" customFormat="1" ht="21" customHeight="1">
      <c r="B31" s="816" t="s">
        <v>86</v>
      </c>
      <c r="C31" s="801">
        <f>SUM(C32:C35)</f>
        <v>47726</v>
      </c>
      <c r="D31" s="802">
        <f>SUM(D32:D35)</f>
        <v>25751</v>
      </c>
      <c r="E31" s="803">
        <f t="shared" ref="E31:P31" si="8">SUM(E32:E35)</f>
        <v>21975</v>
      </c>
      <c r="F31" s="801">
        <f t="shared" si="8"/>
        <v>2050</v>
      </c>
      <c r="G31" s="802">
        <f t="shared" si="8"/>
        <v>1333</v>
      </c>
      <c r="H31" s="803">
        <f t="shared" si="8"/>
        <v>717</v>
      </c>
      <c r="I31" s="801">
        <f t="shared" si="8"/>
        <v>16003</v>
      </c>
      <c r="J31" s="802">
        <f t="shared" si="8"/>
        <v>10687</v>
      </c>
      <c r="K31" s="804">
        <f t="shared" si="8"/>
        <v>5316</v>
      </c>
      <c r="L31" s="801">
        <f t="shared" si="8"/>
        <v>29388</v>
      </c>
      <c r="M31" s="802">
        <f t="shared" si="8"/>
        <v>13575</v>
      </c>
      <c r="N31" s="803">
        <f t="shared" si="8"/>
        <v>15813</v>
      </c>
      <c r="O31" s="801">
        <f t="shared" si="8"/>
        <v>285</v>
      </c>
      <c r="P31" s="802">
        <f t="shared" si="8"/>
        <v>156</v>
      </c>
      <c r="Q31" s="803">
        <f>SUM(Q32:Q35)</f>
        <v>129</v>
      </c>
    </row>
    <row r="32" spans="2:17" s="795" customFormat="1" ht="21" customHeight="1">
      <c r="B32" s="805" t="s">
        <v>863</v>
      </c>
      <c r="C32" s="806">
        <f>SUM(D32:E32)</f>
        <v>11105</v>
      </c>
      <c r="D32" s="807">
        <f t="shared" ref="D32:E35" si="9">G32+J32+M32+P32</f>
        <v>6095</v>
      </c>
      <c r="E32" s="808">
        <f t="shared" si="9"/>
        <v>5010</v>
      </c>
      <c r="F32" s="806">
        <f>SUM(G32:H32)</f>
        <v>744</v>
      </c>
      <c r="G32" s="807">
        <v>418</v>
      </c>
      <c r="H32" s="808">
        <v>326</v>
      </c>
      <c r="I32" s="806">
        <f>SUM(J32:K32)</f>
        <v>3408</v>
      </c>
      <c r="J32" s="807">
        <v>2388</v>
      </c>
      <c r="K32" s="809">
        <v>1020</v>
      </c>
      <c r="L32" s="806">
        <f>SUM(M32:N32)</f>
        <v>6902</v>
      </c>
      <c r="M32" s="807">
        <v>3259</v>
      </c>
      <c r="N32" s="808">
        <v>3643</v>
      </c>
      <c r="O32" s="806">
        <f>SUM(P32:Q32)</f>
        <v>51</v>
      </c>
      <c r="P32" s="807">
        <v>30</v>
      </c>
      <c r="Q32" s="808">
        <v>21</v>
      </c>
    </row>
    <row r="33" spans="2:17" s="795" customFormat="1" ht="21" customHeight="1">
      <c r="B33" s="805" t="s">
        <v>864</v>
      </c>
      <c r="C33" s="806">
        <f>SUM(D33:E33)</f>
        <v>16641</v>
      </c>
      <c r="D33" s="807">
        <f t="shared" si="9"/>
        <v>8936</v>
      </c>
      <c r="E33" s="808">
        <f t="shared" si="9"/>
        <v>7705</v>
      </c>
      <c r="F33" s="806">
        <f>SUM(G33:H33)</f>
        <v>494</v>
      </c>
      <c r="G33" s="807">
        <v>364</v>
      </c>
      <c r="H33" s="808">
        <v>130</v>
      </c>
      <c r="I33" s="806">
        <f>SUM(J33:K33)</f>
        <v>5549</v>
      </c>
      <c r="J33" s="807">
        <v>3648</v>
      </c>
      <c r="K33" s="809">
        <v>1901</v>
      </c>
      <c r="L33" s="806">
        <f>SUM(M33:N33)</f>
        <v>10487</v>
      </c>
      <c r="M33" s="807">
        <v>4864</v>
      </c>
      <c r="N33" s="808">
        <v>5623</v>
      </c>
      <c r="O33" s="806">
        <f>SUM(P33:Q33)</f>
        <v>111</v>
      </c>
      <c r="P33" s="807">
        <v>60</v>
      </c>
      <c r="Q33" s="808">
        <v>51</v>
      </c>
    </row>
    <row r="34" spans="2:17" s="795" customFormat="1" ht="21" customHeight="1">
      <c r="B34" s="805" t="s">
        <v>865</v>
      </c>
      <c r="C34" s="806">
        <f>SUM(D34:E34)</f>
        <v>13022</v>
      </c>
      <c r="D34" s="807">
        <f t="shared" si="9"/>
        <v>6982</v>
      </c>
      <c r="E34" s="808">
        <f t="shared" si="9"/>
        <v>6040</v>
      </c>
      <c r="F34" s="806">
        <f>SUM(G34:H34)</f>
        <v>354</v>
      </c>
      <c r="G34" s="807">
        <v>246</v>
      </c>
      <c r="H34" s="808">
        <v>108</v>
      </c>
      <c r="I34" s="806">
        <f>SUM(J34:K34)</f>
        <v>4840</v>
      </c>
      <c r="J34" s="807">
        <v>3194</v>
      </c>
      <c r="K34" s="809">
        <v>1646</v>
      </c>
      <c r="L34" s="806">
        <f>SUM(M34:N34)</f>
        <v>7734</v>
      </c>
      <c r="M34" s="807">
        <v>3491</v>
      </c>
      <c r="N34" s="808">
        <v>4243</v>
      </c>
      <c r="O34" s="806">
        <f>SUM(P34:Q34)</f>
        <v>94</v>
      </c>
      <c r="P34" s="807">
        <v>51</v>
      </c>
      <c r="Q34" s="808">
        <v>43</v>
      </c>
    </row>
    <row r="35" spans="2:17" s="795" customFormat="1" ht="21" customHeight="1">
      <c r="B35" s="810" t="s">
        <v>866</v>
      </c>
      <c r="C35" s="811">
        <f>SUM(D35:E35)</f>
        <v>6958</v>
      </c>
      <c r="D35" s="812">
        <f t="shared" si="9"/>
        <v>3738</v>
      </c>
      <c r="E35" s="813">
        <f t="shared" si="9"/>
        <v>3220</v>
      </c>
      <c r="F35" s="811">
        <f>SUM(G35:H35)</f>
        <v>458</v>
      </c>
      <c r="G35" s="812">
        <v>305</v>
      </c>
      <c r="H35" s="813">
        <v>153</v>
      </c>
      <c r="I35" s="811">
        <f>SUM(J35:K35)</f>
        <v>2206</v>
      </c>
      <c r="J35" s="812">
        <v>1457</v>
      </c>
      <c r="K35" s="814">
        <v>749</v>
      </c>
      <c r="L35" s="811">
        <f>SUM(M35:N35)</f>
        <v>4265</v>
      </c>
      <c r="M35" s="812">
        <v>1961</v>
      </c>
      <c r="N35" s="813">
        <v>2304</v>
      </c>
      <c r="O35" s="811">
        <f>SUM(P35:Q35)</f>
        <v>29</v>
      </c>
      <c r="P35" s="812">
        <v>15</v>
      </c>
      <c r="Q35" s="813">
        <v>14</v>
      </c>
    </row>
    <row r="36" spans="2:17" s="795" customFormat="1" ht="18.75" customHeight="1">
      <c r="B36" s="795" t="s">
        <v>90</v>
      </c>
      <c r="Q36" s="817"/>
    </row>
  </sheetData>
  <mergeCells count="6">
    <mergeCell ref="O4:Q4"/>
    <mergeCell ref="B4:B5"/>
    <mergeCell ref="C4:E4"/>
    <mergeCell ref="F4:H4"/>
    <mergeCell ref="I4:K4"/>
    <mergeCell ref="L4:N4"/>
  </mergeCells>
  <phoneticPr fontId="4"/>
  <pageMargins left="0.59055118110236227" right="0.19685039370078741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Ｐゴシック,標準"&amp;11-26-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view="pageBreakPreview" zoomScaleNormal="100" zoomScaleSheetLayoutView="100" workbookViewId="0"/>
  </sheetViews>
  <sheetFormatPr defaultRowHeight="13.5"/>
  <cols>
    <col min="1" max="1" width="2.1640625" style="77" customWidth="1"/>
    <col min="2" max="2" width="14.1640625" style="77" customWidth="1"/>
    <col min="3" max="5" width="15.83203125" style="77" customWidth="1"/>
    <col min="6" max="6" width="15.83203125" style="78" customWidth="1"/>
    <col min="7" max="8" width="15.83203125" style="79" customWidth="1"/>
    <col min="9" max="16384" width="9.33203125" style="77"/>
  </cols>
  <sheetData>
    <row r="1" spans="1:8" ht="30" customHeight="1">
      <c r="A1" s="76" t="s">
        <v>46</v>
      </c>
    </row>
    <row r="2" spans="1:8" ht="7.5" customHeight="1">
      <c r="A2" s="76"/>
    </row>
    <row r="3" spans="1:8" ht="22.5" customHeight="1">
      <c r="B3" s="80" t="s">
        <v>670</v>
      </c>
    </row>
    <row r="4" spans="1:8" s="79" customFormat="1" ht="13.5" customHeight="1">
      <c r="B4" s="853" t="s">
        <v>47</v>
      </c>
      <c r="C4" s="853" t="s">
        <v>48</v>
      </c>
      <c r="D4" s="81" t="s">
        <v>49</v>
      </c>
      <c r="E4" s="82" t="s">
        <v>50</v>
      </c>
      <c r="F4" s="83" t="s">
        <v>51</v>
      </c>
      <c r="G4" s="84" t="s">
        <v>52</v>
      </c>
      <c r="H4" s="853" t="s">
        <v>53</v>
      </c>
    </row>
    <row r="5" spans="1:8" s="79" customFormat="1" ht="11.25">
      <c r="B5" s="854"/>
      <c r="C5" s="854"/>
      <c r="D5" s="85" t="s">
        <v>54</v>
      </c>
      <c r="E5" s="86" t="s">
        <v>54</v>
      </c>
      <c r="F5" s="87" t="s">
        <v>54</v>
      </c>
      <c r="G5" s="87" t="s">
        <v>55</v>
      </c>
      <c r="H5" s="854"/>
    </row>
    <row r="6" spans="1:8" s="79" customFormat="1" ht="12" customHeight="1">
      <c r="B6" s="88" t="s">
        <v>56</v>
      </c>
      <c r="C6" s="89">
        <f>SUM(C7:C10)</f>
        <v>59020</v>
      </c>
      <c r="D6" s="90">
        <f>SUM(D7:D10)</f>
        <v>27726</v>
      </c>
      <c r="E6" s="91">
        <f>SUM(E7:E10)</f>
        <v>31294</v>
      </c>
      <c r="F6" s="92" t="s">
        <v>58</v>
      </c>
      <c r="G6" s="93" t="s">
        <v>58</v>
      </c>
      <c r="H6" s="94">
        <v>64.7</v>
      </c>
    </row>
    <row r="7" spans="1:8" s="79" customFormat="1" ht="12" customHeight="1">
      <c r="B7" s="95" t="s">
        <v>60</v>
      </c>
      <c r="C7" s="96">
        <f>SUM(D7:E7)</f>
        <v>19244</v>
      </c>
      <c r="D7" s="97">
        <v>8872</v>
      </c>
      <c r="E7" s="98">
        <v>10372</v>
      </c>
      <c r="F7" s="99" t="s">
        <v>58</v>
      </c>
      <c r="G7" s="100" t="s">
        <v>58</v>
      </c>
      <c r="H7" s="101">
        <v>81.5</v>
      </c>
    </row>
    <row r="8" spans="1:8" s="79" customFormat="1" ht="12" customHeight="1">
      <c r="B8" s="95" t="s">
        <v>62</v>
      </c>
      <c r="C8" s="96">
        <f>SUM(D8:E8)</f>
        <v>18251</v>
      </c>
      <c r="D8" s="97">
        <v>8671</v>
      </c>
      <c r="E8" s="98">
        <v>9580</v>
      </c>
      <c r="F8" s="99" t="s">
        <v>58</v>
      </c>
      <c r="G8" s="100" t="s">
        <v>58</v>
      </c>
      <c r="H8" s="101">
        <v>57.5</v>
      </c>
    </row>
    <row r="9" spans="1:8" s="79" customFormat="1" ht="12" customHeight="1">
      <c r="B9" s="95" t="s">
        <v>64</v>
      </c>
      <c r="C9" s="96">
        <f>SUM(D9:E9)</f>
        <v>11477</v>
      </c>
      <c r="D9" s="97">
        <v>5292</v>
      </c>
      <c r="E9" s="98">
        <v>6185</v>
      </c>
      <c r="F9" s="99" t="s">
        <v>58</v>
      </c>
      <c r="G9" s="100" t="s">
        <v>58</v>
      </c>
      <c r="H9" s="101">
        <v>49.8</v>
      </c>
    </row>
    <row r="10" spans="1:8" s="79" customFormat="1" ht="12" customHeight="1">
      <c r="B10" s="102" t="s">
        <v>66</v>
      </c>
      <c r="C10" s="103">
        <f>SUM(D10:E10)</f>
        <v>10048</v>
      </c>
      <c r="D10" s="104">
        <v>4891</v>
      </c>
      <c r="E10" s="105">
        <v>5157</v>
      </c>
      <c r="F10" s="106" t="s">
        <v>58</v>
      </c>
      <c r="G10" s="107" t="s">
        <v>58</v>
      </c>
      <c r="H10" s="108">
        <v>78.7</v>
      </c>
    </row>
    <row r="11" spans="1:8" s="79" customFormat="1" ht="12" customHeight="1">
      <c r="B11" s="88" t="s">
        <v>67</v>
      </c>
      <c r="C11" s="89">
        <f>SUM(C12:C15)</f>
        <v>58103</v>
      </c>
      <c r="D11" s="90">
        <f>SUM(D12:D15)</f>
        <v>27784</v>
      </c>
      <c r="E11" s="91">
        <f>SUM(E12:E15)</f>
        <v>30319</v>
      </c>
      <c r="F11" s="109">
        <f t="shared" ref="F11:F65" si="0">+C11-C6</f>
        <v>-917</v>
      </c>
      <c r="G11" s="110">
        <f t="shared" ref="G11:G65" si="1">ROUND(C11/C6*100-100,1)</f>
        <v>-1.6</v>
      </c>
      <c r="H11" s="94">
        <v>63.7</v>
      </c>
    </row>
    <row r="12" spans="1:8" s="79" customFormat="1" ht="12" customHeight="1">
      <c r="B12" s="95" t="s">
        <v>60</v>
      </c>
      <c r="C12" s="96">
        <v>19345</v>
      </c>
      <c r="D12" s="97">
        <v>9058</v>
      </c>
      <c r="E12" s="98">
        <v>10287</v>
      </c>
      <c r="F12" s="111">
        <f t="shared" si="0"/>
        <v>101</v>
      </c>
      <c r="G12" s="112">
        <f t="shared" si="1"/>
        <v>0.5</v>
      </c>
      <c r="H12" s="101">
        <v>81.900000000000006</v>
      </c>
    </row>
    <row r="13" spans="1:8" s="79" customFormat="1" ht="12" customHeight="1">
      <c r="B13" s="95" t="s">
        <v>62</v>
      </c>
      <c r="C13" s="96">
        <v>17976</v>
      </c>
      <c r="D13" s="97">
        <v>8620</v>
      </c>
      <c r="E13" s="98">
        <v>9356</v>
      </c>
      <c r="F13" s="111">
        <f t="shared" si="0"/>
        <v>-275</v>
      </c>
      <c r="G13" s="112">
        <f t="shared" si="1"/>
        <v>-1.5</v>
      </c>
      <c r="H13" s="101">
        <v>56.7</v>
      </c>
    </row>
    <row r="14" spans="1:8" s="79" customFormat="1" ht="12" customHeight="1">
      <c r="B14" s="95" t="s">
        <v>64</v>
      </c>
      <c r="C14" s="96">
        <v>10847</v>
      </c>
      <c r="D14" s="97">
        <v>5244</v>
      </c>
      <c r="E14" s="98">
        <v>5603</v>
      </c>
      <c r="F14" s="111">
        <f t="shared" si="0"/>
        <v>-630</v>
      </c>
      <c r="G14" s="112">
        <f t="shared" si="1"/>
        <v>-5.5</v>
      </c>
      <c r="H14" s="101">
        <v>47.1</v>
      </c>
    </row>
    <row r="15" spans="1:8" s="79" customFormat="1" ht="12" customHeight="1">
      <c r="B15" s="102" t="s">
        <v>66</v>
      </c>
      <c r="C15" s="103">
        <v>9935</v>
      </c>
      <c r="D15" s="104">
        <v>4862</v>
      </c>
      <c r="E15" s="105">
        <v>5073</v>
      </c>
      <c r="F15" s="113">
        <f t="shared" si="0"/>
        <v>-113</v>
      </c>
      <c r="G15" s="114">
        <f t="shared" si="1"/>
        <v>-1.1000000000000001</v>
      </c>
      <c r="H15" s="108">
        <v>77.8</v>
      </c>
    </row>
    <row r="16" spans="1:8" s="79" customFormat="1" ht="12" customHeight="1">
      <c r="B16" s="88" t="s">
        <v>68</v>
      </c>
      <c r="C16" s="89">
        <f>SUM(C17:C20)</f>
        <v>60270</v>
      </c>
      <c r="D16" s="90">
        <f>SUM(D17:D20)</f>
        <v>29099</v>
      </c>
      <c r="E16" s="91">
        <f>SUM(E17:E20)</f>
        <v>31171</v>
      </c>
      <c r="F16" s="109">
        <f t="shared" si="0"/>
        <v>2167</v>
      </c>
      <c r="G16" s="110">
        <f t="shared" si="1"/>
        <v>3.7</v>
      </c>
      <c r="H16" s="94">
        <v>66.099999999999994</v>
      </c>
    </row>
    <row r="17" spans="2:8" s="79" customFormat="1" ht="12" customHeight="1">
      <c r="B17" s="115" t="s">
        <v>60</v>
      </c>
      <c r="C17" s="96">
        <v>19744</v>
      </c>
      <c r="D17" s="97">
        <v>9273</v>
      </c>
      <c r="E17" s="98">
        <v>10471</v>
      </c>
      <c r="F17" s="111">
        <f t="shared" si="0"/>
        <v>399</v>
      </c>
      <c r="G17" s="112">
        <f t="shared" si="1"/>
        <v>2.1</v>
      </c>
      <c r="H17" s="101">
        <v>83.6</v>
      </c>
    </row>
    <row r="18" spans="2:8" s="79" customFormat="1" ht="12" customHeight="1">
      <c r="B18" s="115" t="s">
        <v>62</v>
      </c>
      <c r="C18" s="96">
        <v>18809</v>
      </c>
      <c r="D18" s="97">
        <v>9150</v>
      </c>
      <c r="E18" s="98">
        <v>9659</v>
      </c>
      <c r="F18" s="111">
        <f t="shared" si="0"/>
        <v>833</v>
      </c>
      <c r="G18" s="112">
        <f t="shared" si="1"/>
        <v>4.5999999999999996</v>
      </c>
      <c r="H18" s="101">
        <v>59.3</v>
      </c>
    </row>
    <row r="19" spans="2:8" s="79" customFormat="1" ht="12" customHeight="1">
      <c r="B19" s="115" t="s">
        <v>64</v>
      </c>
      <c r="C19" s="96">
        <v>11507</v>
      </c>
      <c r="D19" s="97">
        <v>5577</v>
      </c>
      <c r="E19" s="98">
        <v>5930</v>
      </c>
      <c r="F19" s="111">
        <f t="shared" si="0"/>
        <v>660</v>
      </c>
      <c r="G19" s="112">
        <f t="shared" si="1"/>
        <v>6.1</v>
      </c>
      <c r="H19" s="101">
        <v>49.9</v>
      </c>
    </row>
    <row r="20" spans="2:8" s="79" customFormat="1" ht="12" customHeight="1">
      <c r="B20" s="116" t="s">
        <v>66</v>
      </c>
      <c r="C20" s="103">
        <v>10210</v>
      </c>
      <c r="D20" s="104">
        <v>5099</v>
      </c>
      <c r="E20" s="105">
        <v>5111</v>
      </c>
      <c r="F20" s="113">
        <f t="shared" si="0"/>
        <v>275</v>
      </c>
      <c r="G20" s="114">
        <f t="shared" si="1"/>
        <v>2.8</v>
      </c>
      <c r="H20" s="108">
        <v>79.900000000000006</v>
      </c>
    </row>
    <row r="21" spans="2:8" s="120" customFormat="1" ht="12" customHeight="1">
      <c r="B21" s="88" t="s">
        <v>69</v>
      </c>
      <c r="C21" s="117">
        <f>SUM(C22:C25)</f>
        <v>63562</v>
      </c>
      <c r="D21" s="118">
        <f>SUM(D22:D25)</f>
        <v>30499</v>
      </c>
      <c r="E21" s="119">
        <f>SUM(E22:E25)</f>
        <v>33063</v>
      </c>
      <c r="F21" s="109">
        <f t="shared" si="0"/>
        <v>3292</v>
      </c>
      <c r="G21" s="110">
        <f t="shared" si="1"/>
        <v>5.5</v>
      </c>
      <c r="H21" s="94">
        <v>69.7</v>
      </c>
    </row>
    <row r="22" spans="2:8" s="79" customFormat="1" ht="12" customHeight="1">
      <c r="B22" s="95" t="s">
        <v>60</v>
      </c>
      <c r="C22" s="96">
        <v>19142</v>
      </c>
      <c r="D22" s="97">
        <v>9025</v>
      </c>
      <c r="E22" s="98">
        <v>10117</v>
      </c>
      <c r="F22" s="111">
        <f t="shared" si="0"/>
        <v>-602</v>
      </c>
      <c r="G22" s="112">
        <f t="shared" si="1"/>
        <v>-3</v>
      </c>
      <c r="H22" s="101">
        <v>81</v>
      </c>
    </row>
    <row r="23" spans="2:8" s="79" customFormat="1" ht="12" customHeight="1">
      <c r="B23" s="95" t="s">
        <v>62</v>
      </c>
      <c r="C23" s="96">
        <v>19884</v>
      </c>
      <c r="D23" s="97">
        <v>9696</v>
      </c>
      <c r="E23" s="98">
        <v>10188</v>
      </c>
      <c r="F23" s="111">
        <f t="shared" si="0"/>
        <v>1075</v>
      </c>
      <c r="G23" s="112">
        <f t="shared" si="1"/>
        <v>5.7</v>
      </c>
      <c r="H23" s="101">
        <v>62.7</v>
      </c>
    </row>
    <row r="24" spans="2:8" s="79" customFormat="1" ht="12" customHeight="1">
      <c r="B24" s="95" t="s">
        <v>64</v>
      </c>
      <c r="C24" s="96">
        <v>14718</v>
      </c>
      <c r="D24" s="97">
        <v>6914</v>
      </c>
      <c r="E24" s="98">
        <v>7804</v>
      </c>
      <c r="F24" s="111">
        <f t="shared" si="0"/>
        <v>3211</v>
      </c>
      <c r="G24" s="112">
        <f t="shared" si="1"/>
        <v>27.9</v>
      </c>
      <c r="H24" s="101">
        <v>63.8</v>
      </c>
    </row>
    <row r="25" spans="2:8" s="79" customFormat="1" ht="12" customHeight="1">
      <c r="B25" s="102" t="s">
        <v>66</v>
      </c>
      <c r="C25" s="103">
        <v>9818</v>
      </c>
      <c r="D25" s="104">
        <v>4864</v>
      </c>
      <c r="E25" s="105">
        <v>4954</v>
      </c>
      <c r="F25" s="113">
        <f t="shared" si="0"/>
        <v>-392</v>
      </c>
      <c r="G25" s="114">
        <f t="shared" si="1"/>
        <v>-3.8</v>
      </c>
      <c r="H25" s="108">
        <v>76.900000000000006</v>
      </c>
    </row>
    <row r="26" spans="2:8" s="120" customFormat="1" ht="12" customHeight="1">
      <c r="B26" s="88" t="s">
        <v>70</v>
      </c>
      <c r="C26" s="117">
        <f>SUM(C27:C30)</f>
        <v>61660</v>
      </c>
      <c r="D26" s="118">
        <f>SUM(D27:D30)</f>
        <v>29420</v>
      </c>
      <c r="E26" s="119">
        <f>SUM(E27:E30)</f>
        <v>32240</v>
      </c>
      <c r="F26" s="109">
        <f t="shared" si="0"/>
        <v>-1902</v>
      </c>
      <c r="G26" s="110">
        <f t="shared" si="1"/>
        <v>-3</v>
      </c>
      <c r="H26" s="94">
        <v>67.599999999999994</v>
      </c>
    </row>
    <row r="27" spans="2:8" s="79" customFormat="1" ht="12" customHeight="1">
      <c r="B27" s="115" t="s">
        <v>60</v>
      </c>
      <c r="C27" s="96">
        <v>18264</v>
      </c>
      <c r="D27" s="97">
        <v>8537</v>
      </c>
      <c r="E27" s="98">
        <v>9727</v>
      </c>
      <c r="F27" s="111">
        <f t="shared" si="0"/>
        <v>-878</v>
      </c>
      <c r="G27" s="112">
        <f t="shared" si="1"/>
        <v>-4.5999999999999996</v>
      </c>
      <c r="H27" s="101">
        <v>77.3</v>
      </c>
    </row>
    <row r="28" spans="2:8" s="79" customFormat="1" ht="12" customHeight="1">
      <c r="B28" s="115" t="s">
        <v>62</v>
      </c>
      <c r="C28" s="96">
        <v>19699</v>
      </c>
      <c r="D28" s="97">
        <v>9498</v>
      </c>
      <c r="E28" s="98">
        <v>10201</v>
      </c>
      <c r="F28" s="111">
        <f t="shared" si="0"/>
        <v>-185</v>
      </c>
      <c r="G28" s="112">
        <f t="shared" si="1"/>
        <v>-0.9</v>
      </c>
      <c r="H28" s="101">
        <v>62.1</v>
      </c>
    </row>
    <row r="29" spans="2:8" s="79" customFormat="1" ht="12" customHeight="1">
      <c r="B29" s="115" t="s">
        <v>64</v>
      </c>
      <c r="C29" s="96">
        <v>13908</v>
      </c>
      <c r="D29" s="97">
        <v>6563</v>
      </c>
      <c r="E29" s="98">
        <v>7345</v>
      </c>
      <c r="F29" s="111">
        <f t="shared" si="0"/>
        <v>-810</v>
      </c>
      <c r="G29" s="112">
        <f t="shared" si="1"/>
        <v>-5.5</v>
      </c>
      <c r="H29" s="101">
        <v>60.3</v>
      </c>
    </row>
    <row r="30" spans="2:8" s="79" customFormat="1" ht="12" customHeight="1">
      <c r="B30" s="116" t="s">
        <v>66</v>
      </c>
      <c r="C30" s="103">
        <v>9789</v>
      </c>
      <c r="D30" s="104">
        <v>4822</v>
      </c>
      <c r="E30" s="105">
        <v>4967</v>
      </c>
      <c r="F30" s="113">
        <f t="shared" si="0"/>
        <v>-29</v>
      </c>
      <c r="G30" s="114">
        <f t="shared" si="1"/>
        <v>-0.3</v>
      </c>
      <c r="H30" s="108">
        <v>76.599999999999994</v>
      </c>
    </row>
    <row r="31" spans="2:8" s="120" customFormat="1" ht="12" customHeight="1">
      <c r="B31" s="88" t="s">
        <v>71</v>
      </c>
      <c r="C31" s="117">
        <f>SUM(C32:C35)</f>
        <v>75071</v>
      </c>
      <c r="D31" s="118">
        <f>SUM(D32:D35)</f>
        <v>35444</v>
      </c>
      <c r="E31" s="119">
        <f>SUM(E32:E35)</f>
        <v>39627</v>
      </c>
      <c r="F31" s="109">
        <f t="shared" si="0"/>
        <v>13411</v>
      </c>
      <c r="G31" s="110">
        <f t="shared" si="1"/>
        <v>21.7</v>
      </c>
      <c r="H31" s="94">
        <v>82.3</v>
      </c>
    </row>
    <row r="32" spans="2:8" s="79" customFormat="1" ht="12" customHeight="1">
      <c r="B32" s="115" t="s">
        <v>60</v>
      </c>
      <c r="C32" s="96">
        <v>24838</v>
      </c>
      <c r="D32" s="97">
        <v>11511</v>
      </c>
      <c r="E32" s="98">
        <v>13327</v>
      </c>
      <c r="F32" s="111">
        <f t="shared" si="0"/>
        <v>6574</v>
      </c>
      <c r="G32" s="112">
        <f t="shared" si="1"/>
        <v>36</v>
      </c>
      <c r="H32" s="101">
        <v>105.2</v>
      </c>
    </row>
    <row r="33" spans="2:8" s="79" customFormat="1" ht="12" customHeight="1">
      <c r="B33" s="115" t="s">
        <v>62</v>
      </c>
      <c r="C33" s="96">
        <v>23383</v>
      </c>
      <c r="D33" s="97">
        <v>11092</v>
      </c>
      <c r="E33" s="98">
        <v>12291</v>
      </c>
      <c r="F33" s="111">
        <f t="shared" si="0"/>
        <v>3684</v>
      </c>
      <c r="G33" s="112">
        <f t="shared" si="1"/>
        <v>18.7</v>
      </c>
      <c r="H33" s="101">
        <v>73.7</v>
      </c>
    </row>
    <row r="34" spans="2:8" s="79" customFormat="1" ht="12" customHeight="1">
      <c r="B34" s="115" t="s">
        <v>64</v>
      </c>
      <c r="C34" s="96">
        <v>15523</v>
      </c>
      <c r="D34" s="97">
        <v>7389</v>
      </c>
      <c r="E34" s="98">
        <v>8134</v>
      </c>
      <c r="F34" s="111">
        <f t="shared" si="0"/>
        <v>1615</v>
      </c>
      <c r="G34" s="112">
        <f t="shared" si="1"/>
        <v>11.6</v>
      </c>
      <c r="H34" s="101">
        <v>67.3</v>
      </c>
    </row>
    <row r="35" spans="2:8" s="79" customFormat="1" ht="12" customHeight="1">
      <c r="B35" s="116" t="s">
        <v>66</v>
      </c>
      <c r="C35" s="103">
        <v>11327</v>
      </c>
      <c r="D35" s="104">
        <v>5452</v>
      </c>
      <c r="E35" s="105">
        <v>5875</v>
      </c>
      <c r="F35" s="113">
        <f t="shared" si="0"/>
        <v>1538</v>
      </c>
      <c r="G35" s="114">
        <f t="shared" si="1"/>
        <v>15.7</v>
      </c>
      <c r="H35" s="108">
        <v>88.7</v>
      </c>
    </row>
    <row r="36" spans="2:8" s="120" customFormat="1" ht="12" customHeight="1">
      <c r="B36" s="88" t="s">
        <v>72</v>
      </c>
      <c r="C36" s="117">
        <f>SUM(C37:C40)</f>
        <v>74050</v>
      </c>
      <c r="D36" s="118">
        <f>SUM(D37:D40)</f>
        <v>35822</v>
      </c>
      <c r="E36" s="119">
        <f>SUM(E37:E40)</f>
        <v>38228</v>
      </c>
      <c r="F36" s="109">
        <f t="shared" si="0"/>
        <v>-1021</v>
      </c>
      <c r="G36" s="110">
        <f t="shared" si="1"/>
        <v>-1.4</v>
      </c>
      <c r="H36" s="94">
        <v>81.2</v>
      </c>
    </row>
    <row r="37" spans="2:8" s="79" customFormat="1" ht="12" customHeight="1">
      <c r="B37" s="115" t="s">
        <v>60</v>
      </c>
      <c r="C37" s="96">
        <v>24869</v>
      </c>
      <c r="D37" s="97">
        <v>11797</v>
      </c>
      <c r="E37" s="98">
        <v>13072</v>
      </c>
      <c r="F37" s="111">
        <f t="shared" si="0"/>
        <v>31</v>
      </c>
      <c r="G37" s="112">
        <f t="shared" si="1"/>
        <v>0.1</v>
      </c>
      <c r="H37" s="101">
        <v>105.3</v>
      </c>
    </row>
    <row r="38" spans="2:8" s="79" customFormat="1" ht="12" customHeight="1">
      <c r="B38" s="115" t="s">
        <v>62</v>
      </c>
      <c r="C38" s="96">
        <v>23092</v>
      </c>
      <c r="D38" s="97">
        <v>11250</v>
      </c>
      <c r="E38" s="98">
        <v>11842</v>
      </c>
      <c r="F38" s="111">
        <f t="shared" si="0"/>
        <v>-291</v>
      </c>
      <c r="G38" s="112">
        <f t="shared" si="1"/>
        <v>-1.2</v>
      </c>
      <c r="H38" s="101">
        <v>72.8</v>
      </c>
    </row>
    <row r="39" spans="2:8" s="79" customFormat="1" ht="12" customHeight="1">
      <c r="B39" s="115" t="s">
        <v>64</v>
      </c>
      <c r="C39" s="96">
        <v>14756</v>
      </c>
      <c r="D39" s="97">
        <v>7205</v>
      </c>
      <c r="E39" s="98">
        <v>7551</v>
      </c>
      <c r="F39" s="111">
        <f t="shared" si="0"/>
        <v>-767</v>
      </c>
      <c r="G39" s="112">
        <f t="shared" si="1"/>
        <v>-4.9000000000000004</v>
      </c>
      <c r="H39" s="101">
        <v>64</v>
      </c>
    </row>
    <row r="40" spans="2:8" s="79" customFormat="1" ht="12" customHeight="1">
      <c r="B40" s="116" t="s">
        <v>66</v>
      </c>
      <c r="C40" s="103">
        <v>11333</v>
      </c>
      <c r="D40" s="104">
        <v>5570</v>
      </c>
      <c r="E40" s="105">
        <v>5763</v>
      </c>
      <c r="F40" s="113">
        <f t="shared" si="0"/>
        <v>6</v>
      </c>
      <c r="G40" s="114">
        <f t="shared" si="1"/>
        <v>0.1</v>
      </c>
      <c r="H40" s="108">
        <v>88.7</v>
      </c>
    </row>
    <row r="41" spans="2:8" s="120" customFormat="1" ht="12" customHeight="1">
      <c r="B41" s="88" t="s">
        <v>73</v>
      </c>
      <c r="C41" s="117">
        <f>SUM(C42:C45)</f>
        <v>72218</v>
      </c>
      <c r="D41" s="118">
        <f>SUM(D42:D45)</f>
        <v>34381</v>
      </c>
      <c r="E41" s="119">
        <f>SUM(E42:E45)</f>
        <v>37837</v>
      </c>
      <c r="F41" s="109">
        <f t="shared" si="0"/>
        <v>-1832</v>
      </c>
      <c r="G41" s="110">
        <f t="shared" si="1"/>
        <v>-2.5</v>
      </c>
      <c r="H41" s="94">
        <v>79.2</v>
      </c>
    </row>
    <row r="42" spans="2:8" s="79" customFormat="1" ht="12" customHeight="1">
      <c r="B42" s="115" t="s">
        <v>60</v>
      </c>
      <c r="C42" s="96">
        <v>23711</v>
      </c>
      <c r="D42" s="97">
        <v>11108</v>
      </c>
      <c r="E42" s="98">
        <v>12603</v>
      </c>
      <c r="F42" s="111">
        <f t="shared" si="0"/>
        <v>-1158</v>
      </c>
      <c r="G42" s="112">
        <f t="shared" si="1"/>
        <v>-4.7</v>
      </c>
      <c r="H42" s="101">
        <v>100.4</v>
      </c>
    </row>
    <row r="43" spans="2:8" s="79" customFormat="1" ht="12" customHeight="1">
      <c r="B43" s="115" t="s">
        <v>62</v>
      </c>
      <c r="C43" s="96">
        <v>22760</v>
      </c>
      <c r="D43" s="97">
        <v>10900</v>
      </c>
      <c r="E43" s="98">
        <v>11860</v>
      </c>
      <c r="F43" s="111">
        <f t="shared" si="0"/>
        <v>-332</v>
      </c>
      <c r="G43" s="112">
        <f t="shared" si="1"/>
        <v>-1.4</v>
      </c>
      <c r="H43" s="101">
        <v>71.7</v>
      </c>
    </row>
    <row r="44" spans="2:8" s="79" customFormat="1" ht="12" customHeight="1">
      <c r="B44" s="115" t="s">
        <v>64</v>
      </c>
      <c r="C44" s="96">
        <v>14639</v>
      </c>
      <c r="D44" s="97">
        <v>7030</v>
      </c>
      <c r="E44" s="98">
        <v>7609</v>
      </c>
      <c r="F44" s="111">
        <f t="shared" si="0"/>
        <v>-117</v>
      </c>
      <c r="G44" s="112">
        <f t="shared" si="1"/>
        <v>-0.8</v>
      </c>
      <c r="H44" s="101">
        <v>63.5</v>
      </c>
    </row>
    <row r="45" spans="2:8" s="79" customFormat="1" ht="12" customHeight="1">
      <c r="B45" s="116" t="s">
        <v>66</v>
      </c>
      <c r="C45" s="103">
        <v>11108</v>
      </c>
      <c r="D45" s="104">
        <v>5343</v>
      </c>
      <c r="E45" s="105">
        <v>5765</v>
      </c>
      <c r="F45" s="113">
        <f t="shared" si="0"/>
        <v>-225</v>
      </c>
      <c r="G45" s="114">
        <f t="shared" si="1"/>
        <v>-2</v>
      </c>
      <c r="H45" s="108">
        <v>87</v>
      </c>
    </row>
    <row r="46" spans="2:8" s="120" customFormat="1" ht="12" customHeight="1">
      <c r="B46" s="88" t="s">
        <v>74</v>
      </c>
      <c r="C46" s="117">
        <f>SUM(C47:C50)</f>
        <v>70783</v>
      </c>
      <c r="D46" s="118">
        <f>SUM(D47:D50)</f>
        <v>33413</v>
      </c>
      <c r="E46" s="119">
        <f>SUM(E47:E50)</f>
        <v>37373</v>
      </c>
      <c r="F46" s="109">
        <f t="shared" si="0"/>
        <v>-1435</v>
      </c>
      <c r="G46" s="110">
        <f t="shared" si="1"/>
        <v>-2</v>
      </c>
      <c r="H46" s="94">
        <v>77.599999999999994</v>
      </c>
    </row>
    <row r="47" spans="2:8" s="79" customFormat="1" ht="12" customHeight="1">
      <c r="B47" s="115" t="s">
        <v>60</v>
      </c>
      <c r="C47" s="96">
        <v>22530</v>
      </c>
      <c r="D47" s="97">
        <v>10532</v>
      </c>
      <c r="E47" s="98">
        <v>11998</v>
      </c>
      <c r="F47" s="111">
        <f t="shared" si="0"/>
        <v>-1181</v>
      </c>
      <c r="G47" s="112">
        <f t="shared" si="1"/>
        <v>-5</v>
      </c>
      <c r="H47" s="101">
        <v>95.4</v>
      </c>
    </row>
    <row r="48" spans="2:8" s="79" customFormat="1" ht="12" customHeight="1">
      <c r="B48" s="115" t="s">
        <v>62</v>
      </c>
      <c r="C48" s="96">
        <v>23021</v>
      </c>
      <c r="D48" s="97">
        <v>10852</v>
      </c>
      <c r="E48" s="98">
        <v>12169</v>
      </c>
      <c r="F48" s="111">
        <f t="shared" si="0"/>
        <v>261</v>
      </c>
      <c r="G48" s="112">
        <f t="shared" si="1"/>
        <v>1.1000000000000001</v>
      </c>
      <c r="H48" s="101">
        <v>72.599999999999994</v>
      </c>
    </row>
    <row r="49" spans="2:8" s="79" customFormat="1" ht="12" customHeight="1">
      <c r="B49" s="115" t="s">
        <v>64</v>
      </c>
      <c r="C49" s="96">
        <v>14520</v>
      </c>
      <c r="D49" s="97">
        <v>6907</v>
      </c>
      <c r="E49" s="98">
        <v>7613</v>
      </c>
      <c r="F49" s="111">
        <f t="shared" si="0"/>
        <v>-119</v>
      </c>
      <c r="G49" s="112">
        <f t="shared" si="1"/>
        <v>-0.8</v>
      </c>
      <c r="H49" s="101">
        <v>63</v>
      </c>
    </row>
    <row r="50" spans="2:8" s="79" customFormat="1" ht="12" customHeight="1">
      <c r="B50" s="116" t="s">
        <v>66</v>
      </c>
      <c r="C50" s="103">
        <v>10712</v>
      </c>
      <c r="D50" s="104">
        <v>5122</v>
      </c>
      <c r="E50" s="105">
        <v>5593</v>
      </c>
      <c r="F50" s="113">
        <f t="shared" si="0"/>
        <v>-396</v>
      </c>
      <c r="G50" s="114">
        <f t="shared" si="1"/>
        <v>-3.6</v>
      </c>
      <c r="H50" s="108">
        <v>83.9</v>
      </c>
    </row>
    <row r="51" spans="2:8" s="120" customFormat="1" ht="12" customHeight="1">
      <c r="B51" s="88" t="s">
        <v>75</v>
      </c>
      <c r="C51" s="117">
        <f>SUM(C52:C55)</f>
        <v>70027</v>
      </c>
      <c r="D51" s="118">
        <f>SUM(D52:D55)</f>
        <v>33101</v>
      </c>
      <c r="E51" s="119">
        <f>SUM(E52:E55)</f>
        <v>36926</v>
      </c>
      <c r="F51" s="109">
        <f t="shared" si="0"/>
        <v>-756</v>
      </c>
      <c r="G51" s="110">
        <f t="shared" si="1"/>
        <v>-1.1000000000000001</v>
      </c>
      <c r="H51" s="94">
        <v>76.8</v>
      </c>
    </row>
    <row r="52" spans="2:8" s="79" customFormat="1" ht="12" customHeight="1">
      <c r="B52" s="115" t="s">
        <v>60</v>
      </c>
      <c r="C52" s="96">
        <v>22135</v>
      </c>
      <c r="D52" s="97">
        <v>10371</v>
      </c>
      <c r="E52" s="98">
        <v>11764</v>
      </c>
      <c r="F52" s="111">
        <f t="shared" si="0"/>
        <v>-395</v>
      </c>
      <c r="G52" s="112">
        <f t="shared" si="1"/>
        <v>-1.8</v>
      </c>
      <c r="H52" s="101">
        <v>93.7</v>
      </c>
    </row>
    <row r="53" spans="2:8" s="79" customFormat="1" ht="12" customHeight="1">
      <c r="B53" s="115" t="s">
        <v>62</v>
      </c>
      <c r="C53" s="96">
        <v>23067</v>
      </c>
      <c r="D53" s="97">
        <v>10821</v>
      </c>
      <c r="E53" s="98">
        <v>12246</v>
      </c>
      <c r="F53" s="111">
        <f t="shared" si="0"/>
        <v>46</v>
      </c>
      <c r="G53" s="112">
        <f t="shared" si="1"/>
        <v>0.2</v>
      </c>
      <c r="H53" s="101">
        <v>72.7</v>
      </c>
    </row>
    <row r="54" spans="2:8" s="79" customFormat="1" ht="12" customHeight="1">
      <c r="B54" s="115" t="s">
        <v>64</v>
      </c>
      <c r="C54" s="96">
        <v>14536</v>
      </c>
      <c r="D54" s="97">
        <v>6967</v>
      </c>
      <c r="E54" s="98">
        <v>7569</v>
      </c>
      <c r="F54" s="111">
        <f t="shared" si="0"/>
        <v>16</v>
      </c>
      <c r="G54" s="112">
        <f t="shared" si="1"/>
        <v>0.1</v>
      </c>
      <c r="H54" s="101">
        <v>63.1</v>
      </c>
    </row>
    <row r="55" spans="2:8" s="79" customFormat="1" ht="12" customHeight="1">
      <c r="B55" s="116" t="s">
        <v>66</v>
      </c>
      <c r="C55" s="103">
        <v>10289</v>
      </c>
      <c r="D55" s="104">
        <v>4942</v>
      </c>
      <c r="E55" s="105">
        <v>5347</v>
      </c>
      <c r="F55" s="113">
        <f t="shared" si="0"/>
        <v>-423</v>
      </c>
      <c r="G55" s="114">
        <f t="shared" si="1"/>
        <v>-3.9</v>
      </c>
      <c r="H55" s="108">
        <v>80.599999999999994</v>
      </c>
    </row>
    <row r="56" spans="2:8" s="120" customFormat="1" ht="12" customHeight="1">
      <c r="B56" s="88" t="s">
        <v>76</v>
      </c>
      <c r="C56" s="117">
        <f>SUM(C57:C60)</f>
        <v>68797</v>
      </c>
      <c r="D56" s="118">
        <f>SUM(D57:D60)</f>
        <v>32642</v>
      </c>
      <c r="E56" s="119">
        <f>SUM(E57:E60)</f>
        <v>36155</v>
      </c>
      <c r="F56" s="109">
        <f t="shared" si="0"/>
        <v>-1230</v>
      </c>
      <c r="G56" s="110">
        <f t="shared" si="1"/>
        <v>-1.8</v>
      </c>
      <c r="H56" s="94">
        <v>75.5</v>
      </c>
    </row>
    <row r="57" spans="2:8" s="79" customFormat="1" ht="12" customHeight="1">
      <c r="B57" s="115" t="s">
        <v>60</v>
      </c>
      <c r="C57" s="96">
        <v>21244</v>
      </c>
      <c r="D57" s="97">
        <v>9950</v>
      </c>
      <c r="E57" s="98">
        <v>11294</v>
      </c>
      <c r="F57" s="111">
        <f t="shared" si="0"/>
        <v>-891</v>
      </c>
      <c r="G57" s="112">
        <f t="shared" si="1"/>
        <v>-4</v>
      </c>
      <c r="H57" s="101">
        <v>89.9</v>
      </c>
    </row>
    <row r="58" spans="2:8" s="79" customFormat="1" ht="12" customHeight="1">
      <c r="B58" s="115" t="s">
        <v>62</v>
      </c>
      <c r="C58" s="96">
        <v>22687</v>
      </c>
      <c r="D58" s="97">
        <v>10762</v>
      </c>
      <c r="E58" s="98">
        <v>11925</v>
      </c>
      <c r="F58" s="111">
        <f t="shared" si="0"/>
        <v>-380</v>
      </c>
      <c r="G58" s="112">
        <f t="shared" si="1"/>
        <v>-1.6</v>
      </c>
      <c r="H58" s="101">
        <v>71.5</v>
      </c>
    </row>
    <row r="59" spans="2:8" s="79" customFormat="1" ht="12" customHeight="1">
      <c r="B59" s="115" t="s">
        <v>64</v>
      </c>
      <c r="C59" s="96">
        <v>14824</v>
      </c>
      <c r="D59" s="97">
        <v>7091</v>
      </c>
      <c r="E59" s="98">
        <v>7733</v>
      </c>
      <c r="F59" s="111">
        <f t="shared" si="0"/>
        <v>288</v>
      </c>
      <c r="G59" s="112">
        <f t="shared" si="1"/>
        <v>2</v>
      </c>
      <c r="H59" s="101">
        <v>64.3</v>
      </c>
    </row>
    <row r="60" spans="2:8" s="79" customFormat="1" ht="12" customHeight="1">
      <c r="B60" s="116" t="s">
        <v>66</v>
      </c>
      <c r="C60" s="103">
        <v>10042</v>
      </c>
      <c r="D60" s="104">
        <v>4839</v>
      </c>
      <c r="E60" s="105">
        <v>5203</v>
      </c>
      <c r="F60" s="113">
        <f t="shared" si="0"/>
        <v>-247</v>
      </c>
      <c r="G60" s="114">
        <f t="shared" si="1"/>
        <v>-2.4</v>
      </c>
      <c r="H60" s="108">
        <v>78.599999999999994</v>
      </c>
    </row>
    <row r="61" spans="2:8" s="120" customFormat="1" ht="12" customHeight="1">
      <c r="B61" s="88" t="s">
        <v>77</v>
      </c>
      <c r="C61" s="89">
        <f>SUM(C62:C65)</f>
        <v>72174</v>
      </c>
      <c r="D61" s="90">
        <f>SUM(D62:D65)</f>
        <v>34546</v>
      </c>
      <c r="E61" s="91">
        <f>SUM(E62:E65)</f>
        <v>37628</v>
      </c>
      <c r="F61" s="109">
        <f t="shared" si="0"/>
        <v>3377</v>
      </c>
      <c r="G61" s="110">
        <f t="shared" si="1"/>
        <v>4.9000000000000004</v>
      </c>
      <c r="H61" s="94">
        <v>79.2</v>
      </c>
    </row>
    <row r="62" spans="2:8" s="79" customFormat="1" ht="12" customHeight="1">
      <c r="B62" s="115" t="s">
        <v>60</v>
      </c>
      <c r="C62" s="121">
        <v>21602</v>
      </c>
      <c r="D62" s="122">
        <v>10249</v>
      </c>
      <c r="E62" s="123">
        <v>11353</v>
      </c>
      <c r="F62" s="111">
        <f t="shared" si="0"/>
        <v>358</v>
      </c>
      <c r="G62" s="112">
        <f t="shared" si="1"/>
        <v>1.7</v>
      </c>
      <c r="H62" s="101">
        <v>91.5</v>
      </c>
    </row>
    <row r="63" spans="2:8" s="79" customFormat="1" ht="12" customHeight="1">
      <c r="B63" s="115" t="s">
        <v>62</v>
      </c>
      <c r="C63" s="121">
        <v>23416</v>
      </c>
      <c r="D63" s="122">
        <v>11208</v>
      </c>
      <c r="E63" s="123">
        <v>12208</v>
      </c>
      <c r="F63" s="111">
        <f t="shared" si="0"/>
        <v>729</v>
      </c>
      <c r="G63" s="112">
        <f t="shared" si="1"/>
        <v>3.2</v>
      </c>
      <c r="H63" s="101">
        <v>73.8</v>
      </c>
    </row>
    <row r="64" spans="2:8" s="79" customFormat="1" ht="12" customHeight="1">
      <c r="B64" s="115" t="s">
        <v>64</v>
      </c>
      <c r="C64" s="121">
        <v>16619</v>
      </c>
      <c r="D64" s="122">
        <v>8001</v>
      </c>
      <c r="E64" s="123">
        <v>8618</v>
      </c>
      <c r="F64" s="111">
        <f t="shared" si="0"/>
        <v>1795</v>
      </c>
      <c r="G64" s="112">
        <f t="shared" si="1"/>
        <v>12.1</v>
      </c>
      <c r="H64" s="101">
        <v>72.099999999999994</v>
      </c>
    </row>
    <row r="65" spans="2:8" s="79" customFormat="1" ht="12" customHeight="1">
      <c r="B65" s="116" t="s">
        <v>66</v>
      </c>
      <c r="C65" s="124">
        <v>10537</v>
      </c>
      <c r="D65" s="104">
        <v>5088</v>
      </c>
      <c r="E65" s="105">
        <v>5449</v>
      </c>
      <c r="F65" s="113">
        <f t="shared" si="0"/>
        <v>495</v>
      </c>
      <c r="G65" s="114">
        <f t="shared" si="1"/>
        <v>4.9000000000000004</v>
      </c>
      <c r="H65" s="108">
        <v>82.5</v>
      </c>
    </row>
  </sheetData>
  <mergeCells count="3">
    <mergeCell ref="B4:B5"/>
    <mergeCell ref="C4:C5"/>
    <mergeCell ref="H4:H5"/>
  </mergeCells>
  <phoneticPr fontId="4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2.人      口</oddHeader>
    <oddFooter>&amp;C-10-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view="pageBreakPreview" zoomScaleNormal="100" zoomScaleSheetLayoutView="100" workbookViewId="0"/>
  </sheetViews>
  <sheetFormatPr defaultRowHeight="13.5"/>
  <cols>
    <col min="1" max="1" width="2.1640625" style="77" customWidth="1"/>
    <col min="2" max="5" width="16.6640625" style="77" customWidth="1"/>
    <col min="6" max="6" width="16.6640625" style="78" customWidth="1"/>
    <col min="7" max="8" width="16.6640625" style="79" customWidth="1"/>
    <col min="9" max="16384" width="9.33203125" style="77"/>
  </cols>
  <sheetData>
    <row r="1" spans="1:8" ht="30" customHeight="1">
      <c r="A1" s="76" t="s">
        <v>78</v>
      </c>
    </row>
    <row r="2" spans="1:8" ht="7.5" customHeight="1">
      <c r="A2" s="76"/>
    </row>
    <row r="3" spans="1:8" ht="22.5" customHeight="1">
      <c r="B3" s="80" t="s">
        <v>870</v>
      </c>
    </row>
    <row r="4" spans="1:8" s="79" customFormat="1" ht="13.5" customHeight="1">
      <c r="B4" s="853" t="s">
        <v>47</v>
      </c>
      <c r="C4" s="853" t="s">
        <v>48</v>
      </c>
      <c r="D4" s="81" t="s">
        <v>49</v>
      </c>
      <c r="E4" s="82" t="s">
        <v>50</v>
      </c>
      <c r="F4" s="83" t="s">
        <v>51</v>
      </c>
      <c r="G4" s="84" t="s">
        <v>52</v>
      </c>
      <c r="H4" s="853" t="s">
        <v>53</v>
      </c>
    </row>
    <row r="5" spans="1:8" s="79" customFormat="1" ht="11.25">
      <c r="B5" s="854"/>
      <c r="C5" s="854"/>
      <c r="D5" s="85" t="s">
        <v>54</v>
      </c>
      <c r="E5" s="86" t="s">
        <v>54</v>
      </c>
      <c r="F5" s="87" t="s">
        <v>54</v>
      </c>
      <c r="G5" s="87" t="s">
        <v>55</v>
      </c>
      <c r="H5" s="854"/>
    </row>
    <row r="6" spans="1:8" s="120" customFormat="1" ht="12" customHeight="1">
      <c r="B6" s="88" t="s">
        <v>79</v>
      </c>
      <c r="C6" s="89">
        <f>SUM(C7:C10)</f>
        <v>75983</v>
      </c>
      <c r="D6" s="90">
        <f>SUM(D7:D10)</f>
        <v>36525</v>
      </c>
      <c r="E6" s="91">
        <f>SUM(E7:E10)</f>
        <v>39458</v>
      </c>
      <c r="F6" s="109">
        <v>3809</v>
      </c>
      <c r="G6" s="110">
        <v>5.3</v>
      </c>
      <c r="H6" s="94">
        <v>83.3</v>
      </c>
    </row>
    <row r="7" spans="1:8" s="79" customFormat="1" ht="12" customHeight="1">
      <c r="B7" s="115" t="s">
        <v>60</v>
      </c>
      <c r="C7" s="121">
        <v>22030</v>
      </c>
      <c r="D7" s="122">
        <v>10444</v>
      </c>
      <c r="E7" s="123">
        <v>11586</v>
      </c>
      <c r="F7" s="111">
        <v>428</v>
      </c>
      <c r="G7" s="112">
        <v>2</v>
      </c>
      <c r="H7" s="101">
        <v>93.3</v>
      </c>
    </row>
    <row r="8" spans="1:8" s="79" customFormat="1" ht="12" customHeight="1">
      <c r="B8" s="115" t="s">
        <v>62</v>
      </c>
      <c r="C8" s="121">
        <v>24807</v>
      </c>
      <c r="D8" s="122">
        <v>12022</v>
      </c>
      <c r="E8" s="123">
        <v>12785</v>
      </c>
      <c r="F8" s="111">
        <v>1391</v>
      </c>
      <c r="G8" s="112">
        <v>5.9</v>
      </c>
      <c r="H8" s="101">
        <v>78.2</v>
      </c>
    </row>
    <row r="9" spans="1:8" s="79" customFormat="1" ht="12" customHeight="1">
      <c r="B9" s="115" t="s">
        <v>64</v>
      </c>
      <c r="C9" s="121">
        <v>18180</v>
      </c>
      <c r="D9" s="122">
        <v>8730</v>
      </c>
      <c r="E9" s="123">
        <v>9450</v>
      </c>
      <c r="F9" s="111">
        <v>1561</v>
      </c>
      <c r="G9" s="112">
        <v>9.4</v>
      </c>
      <c r="H9" s="101">
        <v>78.900000000000006</v>
      </c>
    </row>
    <row r="10" spans="1:8" s="79" customFormat="1" ht="12" customHeight="1">
      <c r="B10" s="116" t="s">
        <v>66</v>
      </c>
      <c r="C10" s="124">
        <v>10966</v>
      </c>
      <c r="D10" s="104">
        <v>5329</v>
      </c>
      <c r="E10" s="105">
        <v>5637</v>
      </c>
      <c r="F10" s="113">
        <v>429</v>
      </c>
      <c r="G10" s="114">
        <v>4.0999999999999996</v>
      </c>
      <c r="H10" s="108">
        <v>85.9</v>
      </c>
    </row>
    <row r="11" spans="1:8" ht="12" customHeight="1">
      <c r="B11" s="125" t="s">
        <v>80</v>
      </c>
      <c r="C11" s="117">
        <f>SUM(C12:C15)</f>
        <v>80707</v>
      </c>
      <c r="D11" s="118">
        <f>SUM(D12:D15)</f>
        <v>38775</v>
      </c>
      <c r="E11" s="119">
        <f>SUM(E12:E15)</f>
        <v>41932</v>
      </c>
      <c r="F11" s="126">
        <f>+C11-'B-1-2'!C6</f>
        <v>4724</v>
      </c>
      <c r="G11" s="127">
        <v>6.2</v>
      </c>
      <c r="H11" s="128">
        <v>88.5</v>
      </c>
    </row>
    <row r="12" spans="1:8" ht="12" customHeight="1">
      <c r="B12" s="115" t="s">
        <v>60</v>
      </c>
      <c r="C12" s="121">
        <v>23077</v>
      </c>
      <c r="D12" s="122">
        <v>11024</v>
      </c>
      <c r="E12" s="123">
        <v>12053</v>
      </c>
      <c r="F12" s="111">
        <f>+C12-'B-1-2'!C7</f>
        <v>1047</v>
      </c>
      <c r="G12" s="112">
        <v>4.8</v>
      </c>
      <c r="H12" s="101">
        <v>97.7</v>
      </c>
    </row>
    <row r="13" spans="1:8" ht="12" customHeight="1">
      <c r="B13" s="115" t="s">
        <v>62</v>
      </c>
      <c r="C13" s="121">
        <v>27077</v>
      </c>
      <c r="D13" s="122">
        <v>13134</v>
      </c>
      <c r="E13" s="123">
        <v>13943</v>
      </c>
      <c r="F13" s="111">
        <f>+C13-'B-1-2'!C8</f>
        <v>2270</v>
      </c>
      <c r="G13" s="112">
        <v>9.1999999999999993</v>
      </c>
      <c r="H13" s="101">
        <v>85.3</v>
      </c>
    </row>
    <row r="14" spans="1:8" ht="12" customHeight="1">
      <c r="B14" s="115" t="s">
        <v>64</v>
      </c>
      <c r="C14" s="121">
        <v>19323</v>
      </c>
      <c r="D14" s="122">
        <v>9259</v>
      </c>
      <c r="E14" s="123">
        <v>10064</v>
      </c>
      <c r="F14" s="111">
        <f>+C14-'B-1-2'!C9</f>
        <v>1143</v>
      </c>
      <c r="G14" s="112">
        <v>6.3</v>
      </c>
      <c r="H14" s="101">
        <v>83.8</v>
      </c>
    </row>
    <row r="15" spans="1:8" ht="12" customHeight="1">
      <c r="B15" s="116" t="s">
        <v>66</v>
      </c>
      <c r="C15" s="124">
        <v>11230</v>
      </c>
      <c r="D15" s="104">
        <v>5358</v>
      </c>
      <c r="E15" s="105">
        <v>5872</v>
      </c>
      <c r="F15" s="113">
        <f>+C15-'B-1-2'!C10</f>
        <v>264</v>
      </c>
      <c r="G15" s="114">
        <v>2.4</v>
      </c>
      <c r="H15" s="108">
        <v>87.9</v>
      </c>
    </row>
    <row r="16" spans="1:8" s="120" customFormat="1" ht="12" customHeight="1">
      <c r="B16" s="88" t="s">
        <v>81</v>
      </c>
      <c r="C16" s="117">
        <f>SUM(C17:C20)</f>
        <v>83372</v>
      </c>
      <c r="D16" s="118">
        <f>SUM(D17:D20)</f>
        <v>40152</v>
      </c>
      <c r="E16" s="119">
        <f>SUM(E17:E20)</f>
        <v>43220</v>
      </c>
      <c r="F16" s="109">
        <f>+C16-'B-1-2'!C11</f>
        <v>2665</v>
      </c>
      <c r="G16" s="110">
        <v>3.3</v>
      </c>
      <c r="H16" s="94">
        <v>91.4</v>
      </c>
    </row>
    <row r="17" spans="2:8" s="79" customFormat="1" ht="12" customHeight="1">
      <c r="B17" s="115" t="s">
        <v>60</v>
      </c>
      <c r="C17" s="121">
        <v>23492</v>
      </c>
      <c r="D17" s="122">
        <v>11218</v>
      </c>
      <c r="E17" s="123">
        <v>12274</v>
      </c>
      <c r="F17" s="111">
        <f>+C17-'B-1-2'!C12</f>
        <v>415</v>
      </c>
      <c r="G17" s="112">
        <v>1.8</v>
      </c>
      <c r="H17" s="101">
        <v>99.5</v>
      </c>
    </row>
    <row r="18" spans="2:8" s="79" customFormat="1" ht="12" customHeight="1">
      <c r="B18" s="115" t="s">
        <v>62</v>
      </c>
      <c r="C18" s="121">
        <v>28434</v>
      </c>
      <c r="D18" s="122">
        <v>13808</v>
      </c>
      <c r="E18" s="123">
        <v>14626</v>
      </c>
      <c r="F18" s="111">
        <f>+C18-'B-1-2'!C13</f>
        <v>1357</v>
      </c>
      <c r="G18" s="112">
        <v>5</v>
      </c>
      <c r="H18" s="101">
        <v>89.6</v>
      </c>
    </row>
    <row r="19" spans="2:8" s="79" customFormat="1" ht="12" customHeight="1">
      <c r="B19" s="115" t="s">
        <v>64</v>
      </c>
      <c r="C19" s="121">
        <v>20058</v>
      </c>
      <c r="D19" s="122">
        <v>9706</v>
      </c>
      <c r="E19" s="123">
        <v>10352</v>
      </c>
      <c r="F19" s="111">
        <f>+C19-'B-1-2'!C14</f>
        <v>735</v>
      </c>
      <c r="G19" s="112">
        <v>3.8</v>
      </c>
      <c r="H19" s="101">
        <v>87</v>
      </c>
    </row>
    <row r="20" spans="2:8" s="79" customFormat="1" ht="12" customHeight="1">
      <c r="B20" s="116" t="s">
        <v>66</v>
      </c>
      <c r="C20" s="124">
        <v>11388</v>
      </c>
      <c r="D20" s="104">
        <v>5420</v>
      </c>
      <c r="E20" s="105">
        <v>5968</v>
      </c>
      <c r="F20" s="113">
        <f>+C20-'B-1-2'!C15</f>
        <v>158</v>
      </c>
      <c r="G20" s="114">
        <v>1.4</v>
      </c>
      <c r="H20" s="108">
        <v>89.2</v>
      </c>
    </row>
    <row r="21" spans="2:8" s="120" customFormat="1" ht="12" customHeight="1">
      <c r="B21" s="88" t="s">
        <v>82</v>
      </c>
      <c r="C21" s="117">
        <f>SUM(C22:C25)</f>
        <v>86870</v>
      </c>
      <c r="D21" s="118">
        <f>SUM(D22:D25)</f>
        <v>41942</v>
      </c>
      <c r="E21" s="119">
        <f>SUM(E22:E25)</f>
        <v>44928</v>
      </c>
      <c r="F21" s="109">
        <f t="shared" ref="F21:F36" si="0">+C21-C16</f>
        <v>3498</v>
      </c>
      <c r="G21" s="110">
        <v>4.2</v>
      </c>
      <c r="H21" s="94">
        <v>95.3</v>
      </c>
    </row>
    <row r="22" spans="2:8" s="79" customFormat="1" ht="12" customHeight="1">
      <c r="B22" s="115" t="s">
        <v>60</v>
      </c>
      <c r="C22" s="121">
        <v>23677</v>
      </c>
      <c r="D22" s="122">
        <v>11411</v>
      </c>
      <c r="E22" s="123">
        <v>12266</v>
      </c>
      <c r="F22" s="111">
        <f t="shared" si="0"/>
        <v>185</v>
      </c>
      <c r="G22" s="112">
        <v>0.8</v>
      </c>
      <c r="H22" s="101">
        <v>100.2</v>
      </c>
    </row>
    <row r="23" spans="2:8" s="79" customFormat="1" ht="12" customHeight="1">
      <c r="B23" s="115" t="s">
        <v>62</v>
      </c>
      <c r="C23" s="121">
        <v>29660</v>
      </c>
      <c r="D23" s="122">
        <v>14383</v>
      </c>
      <c r="E23" s="123">
        <v>15277</v>
      </c>
      <c r="F23" s="111">
        <f t="shared" si="0"/>
        <v>1226</v>
      </c>
      <c r="G23" s="112">
        <v>4.3</v>
      </c>
      <c r="H23" s="101">
        <v>93.5</v>
      </c>
    </row>
    <row r="24" spans="2:8" s="79" customFormat="1" ht="12" customHeight="1">
      <c r="B24" s="115" t="s">
        <v>64</v>
      </c>
      <c r="C24" s="121">
        <v>21749</v>
      </c>
      <c r="D24" s="122">
        <v>10541</v>
      </c>
      <c r="E24" s="123">
        <v>11208</v>
      </c>
      <c r="F24" s="111">
        <f t="shared" si="0"/>
        <v>1691</v>
      </c>
      <c r="G24" s="112">
        <v>8.4</v>
      </c>
      <c r="H24" s="101">
        <v>94.3</v>
      </c>
    </row>
    <row r="25" spans="2:8" s="79" customFormat="1" ht="12" customHeight="1">
      <c r="B25" s="116" t="s">
        <v>66</v>
      </c>
      <c r="C25" s="124">
        <v>11784</v>
      </c>
      <c r="D25" s="104">
        <v>5607</v>
      </c>
      <c r="E25" s="105">
        <v>6177</v>
      </c>
      <c r="F25" s="113">
        <f t="shared" si="0"/>
        <v>396</v>
      </c>
      <c r="G25" s="114">
        <v>3.5</v>
      </c>
      <c r="H25" s="108">
        <v>92.3</v>
      </c>
    </row>
    <row r="26" spans="2:8" s="120" customFormat="1" ht="12" customHeight="1">
      <c r="B26" s="88" t="s">
        <v>83</v>
      </c>
      <c r="C26" s="117">
        <f>SUM(C27:C30)</f>
        <v>91173</v>
      </c>
      <c r="D26" s="118">
        <f>SUM(D27:D30)</f>
        <v>43972</v>
      </c>
      <c r="E26" s="119">
        <f>SUM(E27:E30)</f>
        <v>47201</v>
      </c>
      <c r="F26" s="109">
        <f t="shared" si="0"/>
        <v>4303</v>
      </c>
      <c r="G26" s="110">
        <v>5</v>
      </c>
      <c r="H26" s="94">
        <v>100</v>
      </c>
    </row>
    <row r="27" spans="2:8" s="79" customFormat="1" ht="12" customHeight="1">
      <c r="B27" s="115" t="s">
        <v>60</v>
      </c>
      <c r="C27" s="121">
        <v>23618</v>
      </c>
      <c r="D27" s="122">
        <v>11310</v>
      </c>
      <c r="E27" s="123">
        <v>12308</v>
      </c>
      <c r="F27" s="111">
        <f t="shared" si="0"/>
        <v>-59</v>
      </c>
      <c r="G27" s="112">
        <v>-0.2</v>
      </c>
      <c r="H27" s="101">
        <v>100</v>
      </c>
    </row>
    <row r="28" spans="2:8" s="79" customFormat="1" ht="12" customHeight="1">
      <c r="B28" s="115" t="s">
        <v>62</v>
      </c>
      <c r="C28" s="121">
        <v>31731</v>
      </c>
      <c r="D28" s="122">
        <v>15353</v>
      </c>
      <c r="E28" s="123">
        <v>16378</v>
      </c>
      <c r="F28" s="111">
        <f t="shared" si="0"/>
        <v>2071</v>
      </c>
      <c r="G28" s="112">
        <v>7</v>
      </c>
      <c r="H28" s="101">
        <v>100</v>
      </c>
    </row>
    <row r="29" spans="2:8" s="79" customFormat="1" ht="12" customHeight="1">
      <c r="B29" s="115" t="s">
        <v>64</v>
      </c>
      <c r="C29" s="121">
        <v>23052</v>
      </c>
      <c r="D29" s="122">
        <v>11243</v>
      </c>
      <c r="E29" s="123">
        <v>11809</v>
      </c>
      <c r="F29" s="111">
        <f t="shared" si="0"/>
        <v>1303</v>
      </c>
      <c r="G29" s="112">
        <v>6</v>
      </c>
      <c r="H29" s="101">
        <v>100</v>
      </c>
    </row>
    <row r="30" spans="2:8" s="79" customFormat="1" ht="12" customHeight="1">
      <c r="B30" s="116" t="s">
        <v>66</v>
      </c>
      <c r="C30" s="124">
        <v>12772</v>
      </c>
      <c r="D30" s="104">
        <v>6066</v>
      </c>
      <c r="E30" s="105">
        <v>6706</v>
      </c>
      <c r="F30" s="113">
        <f t="shared" si="0"/>
        <v>988</v>
      </c>
      <c r="G30" s="114">
        <v>8.4</v>
      </c>
      <c r="H30" s="108">
        <v>100</v>
      </c>
    </row>
    <row r="31" spans="2:8" s="120" customFormat="1" ht="12" customHeight="1">
      <c r="B31" s="88" t="s">
        <v>84</v>
      </c>
      <c r="C31" s="117">
        <f>SUM(C32:C35)</f>
        <v>92318</v>
      </c>
      <c r="D31" s="118">
        <f>SUM(D32:D35)</f>
        <v>44349</v>
      </c>
      <c r="E31" s="119">
        <f>SUM(E32:E35)</f>
        <v>47969</v>
      </c>
      <c r="F31" s="109">
        <f t="shared" si="0"/>
        <v>1145</v>
      </c>
      <c r="G31" s="110">
        <v>1.3</v>
      </c>
      <c r="H31" s="94">
        <v>101.3</v>
      </c>
    </row>
    <row r="32" spans="2:8" s="79" customFormat="1" ht="12" customHeight="1">
      <c r="B32" s="115" t="s">
        <v>60</v>
      </c>
      <c r="C32" s="129">
        <v>22936</v>
      </c>
      <c r="D32" s="130">
        <v>10980</v>
      </c>
      <c r="E32" s="131">
        <v>11956</v>
      </c>
      <c r="F32" s="111">
        <f t="shared" si="0"/>
        <v>-682</v>
      </c>
      <c r="G32" s="112">
        <v>-2.9</v>
      </c>
      <c r="H32" s="101">
        <v>97.1</v>
      </c>
    </row>
    <row r="33" spans="2:8" s="79" customFormat="1" ht="12" customHeight="1">
      <c r="B33" s="115" t="s">
        <v>62</v>
      </c>
      <c r="C33" s="129">
        <v>32461</v>
      </c>
      <c r="D33" s="130">
        <v>15623</v>
      </c>
      <c r="E33" s="131">
        <v>16838</v>
      </c>
      <c r="F33" s="111">
        <f t="shared" si="0"/>
        <v>730</v>
      </c>
      <c r="G33" s="112">
        <v>2.2999999999999998</v>
      </c>
      <c r="H33" s="101">
        <v>102.3</v>
      </c>
    </row>
    <row r="34" spans="2:8" s="79" customFormat="1" ht="12" customHeight="1">
      <c r="B34" s="115" t="s">
        <v>64</v>
      </c>
      <c r="C34" s="129">
        <v>23968</v>
      </c>
      <c r="D34" s="130">
        <v>11633</v>
      </c>
      <c r="E34" s="131">
        <v>12335</v>
      </c>
      <c r="F34" s="111">
        <f t="shared" si="0"/>
        <v>916</v>
      </c>
      <c r="G34" s="112">
        <v>4</v>
      </c>
      <c r="H34" s="101">
        <v>104</v>
      </c>
    </row>
    <row r="35" spans="2:8" s="79" customFormat="1" ht="12" customHeight="1">
      <c r="B35" s="116" t="s">
        <v>66</v>
      </c>
      <c r="C35" s="132">
        <v>12953</v>
      </c>
      <c r="D35" s="133">
        <v>6113</v>
      </c>
      <c r="E35" s="134">
        <v>6840</v>
      </c>
      <c r="F35" s="113">
        <f t="shared" si="0"/>
        <v>181</v>
      </c>
      <c r="G35" s="114">
        <v>1.4</v>
      </c>
      <c r="H35" s="108">
        <v>101.4</v>
      </c>
    </row>
    <row r="36" spans="2:8" s="120" customFormat="1" ht="12" customHeight="1">
      <c r="B36" s="88" t="s">
        <v>85</v>
      </c>
      <c r="C36" s="117">
        <f>SUM(C37:C40)</f>
        <v>91900</v>
      </c>
      <c r="D36" s="118">
        <f>SUM(D37:D40)</f>
        <v>44235</v>
      </c>
      <c r="E36" s="119">
        <f>SUM(E37:E40)</f>
        <v>47665</v>
      </c>
      <c r="F36" s="109">
        <f t="shared" si="0"/>
        <v>-418</v>
      </c>
      <c r="G36" s="127">
        <f t="shared" ref="G36:G45" si="1">(C36-C31)/C31*100</f>
        <v>-0.45278277259039412</v>
      </c>
      <c r="H36" s="127">
        <f>C36/C26*100</f>
        <v>100.79738519079113</v>
      </c>
    </row>
    <row r="37" spans="2:8" s="79" customFormat="1" ht="12" customHeight="1">
      <c r="B37" s="115" t="s">
        <v>60</v>
      </c>
      <c r="C37" s="129">
        <v>22003</v>
      </c>
      <c r="D37" s="135">
        <v>10516</v>
      </c>
      <c r="E37" s="136">
        <v>11487</v>
      </c>
      <c r="F37" s="111">
        <f>C37-C32</f>
        <v>-933</v>
      </c>
      <c r="G37" s="112">
        <f t="shared" si="1"/>
        <v>-4.0678409487268929</v>
      </c>
      <c r="H37" s="112">
        <f>C37/$C$27*100</f>
        <v>93.161995088491835</v>
      </c>
    </row>
    <row r="38" spans="2:8" s="79" customFormat="1" ht="12" customHeight="1">
      <c r="B38" s="115" t="s">
        <v>62</v>
      </c>
      <c r="C38" s="129">
        <v>32452</v>
      </c>
      <c r="D38" s="135">
        <v>15683</v>
      </c>
      <c r="E38" s="136">
        <v>16769</v>
      </c>
      <c r="F38" s="111">
        <f>C38-C33</f>
        <v>-9</v>
      </c>
      <c r="G38" s="112">
        <f t="shared" si="1"/>
        <v>-2.7725578386371338E-2</v>
      </c>
      <c r="H38" s="112">
        <f>C38/$C$28*100</f>
        <v>102.27222589896317</v>
      </c>
    </row>
    <row r="39" spans="2:8" s="79" customFormat="1" ht="12" customHeight="1">
      <c r="B39" s="115" t="s">
        <v>64</v>
      </c>
      <c r="C39" s="129">
        <v>24502</v>
      </c>
      <c r="D39" s="135">
        <v>11938</v>
      </c>
      <c r="E39" s="136">
        <v>12564</v>
      </c>
      <c r="F39" s="111">
        <f>C39-C34</f>
        <v>534</v>
      </c>
      <c r="G39" s="112">
        <f t="shared" si="1"/>
        <v>2.2279706275033377</v>
      </c>
      <c r="H39" s="112">
        <f>C39/$C$29*100</f>
        <v>106.29012667013708</v>
      </c>
    </row>
    <row r="40" spans="2:8" s="79" customFormat="1" ht="12" customHeight="1">
      <c r="B40" s="116" t="s">
        <v>66</v>
      </c>
      <c r="C40" s="132">
        <v>12943</v>
      </c>
      <c r="D40" s="137">
        <v>6098</v>
      </c>
      <c r="E40" s="138">
        <v>6845</v>
      </c>
      <c r="F40" s="113">
        <f>C40-C35</f>
        <v>-10</v>
      </c>
      <c r="G40" s="114">
        <f t="shared" si="1"/>
        <v>-7.7202192542268191E-2</v>
      </c>
      <c r="H40" s="114">
        <f>C40/$C$30*100</f>
        <v>101.33886626996555</v>
      </c>
    </row>
    <row r="41" spans="2:8" s="79" customFormat="1" ht="12" customHeight="1">
      <c r="B41" s="88" t="s">
        <v>86</v>
      </c>
      <c r="C41" s="117">
        <f>SUM(C42:C45)</f>
        <v>90280</v>
      </c>
      <c r="D41" s="118">
        <f>SUM(D42:D45)</f>
        <v>43526</v>
      </c>
      <c r="E41" s="119">
        <f>SUM(E42:E45)</f>
        <v>46754</v>
      </c>
      <c r="F41" s="109">
        <f>+C41-C36</f>
        <v>-1620</v>
      </c>
      <c r="G41" s="127">
        <f t="shared" si="1"/>
        <v>-1.76278563656148</v>
      </c>
      <c r="H41" s="127">
        <f>C41/$C$26*100</f>
        <v>99.020543362618312</v>
      </c>
    </row>
    <row r="42" spans="2:8" s="79" customFormat="1" ht="12" customHeight="1">
      <c r="B42" s="95" t="s">
        <v>87</v>
      </c>
      <c r="C42" s="96">
        <v>21057</v>
      </c>
      <c r="D42" s="97">
        <v>10116</v>
      </c>
      <c r="E42" s="98">
        <v>10941</v>
      </c>
      <c r="F42" s="111">
        <f>C42-C37</f>
        <v>-946</v>
      </c>
      <c r="G42" s="112">
        <f t="shared" si="1"/>
        <v>-4.2994137163114123</v>
      </c>
      <c r="H42" s="112">
        <f>C42/$C$27*100</f>
        <v>89.156575493267837</v>
      </c>
    </row>
    <row r="43" spans="2:8" s="79" customFormat="1" ht="12" customHeight="1">
      <c r="B43" s="115" t="s">
        <v>62</v>
      </c>
      <c r="C43" s="96">
        <v>31806</v>
      </c>
      <c r="D43" s="97">
        <v>15409</v>
      </c>
      <c r="E43" s="98">
        <v>16397</v>
      </c>
      <c r="F43" s="111">
        <f>C43-C38</f>
        <v>-646</v>
      </c>
      <c r="G43" s="112">
        <f t="shared" si="1"/>
        <v>-1.9906323185011712</v>
      </c>
      <c r="H43" s="112">
        <f>C43/$C$28*100</f>
        <v>100.23636191736787</v>
      </c>
    </row>
    <row r="44" spans="2:8" s="79" customFormat="1" ht="12" customHeight="1">
      <c r="B44" s="115" t="s">
        <v>64</v>
      </c>
      <c r="C44" s="96">
        <v>24596</v>
      </c>
      <c r="D44" s="97">
        <v>11885</v>
      </c>
      <c r="E44" s="98">
        <v>12711</v>
      </c>
      <c r="F44" s="111">
        <f>C44-C39</f>
        <v>94</v>
      </c>
      <c r="G44" s="112">
        <f t="shared" si="1"/>
        <v>0.38364215166108889</v>
      </c>
      <c r="H44" s="112">
        <f>C44/$C$29*100</f>
        <v>106.6979003990977</v>
      </c>
    </row>
    <row r="45" spans="2:8" s="79" customFormat="1" ht="12" customHeight="1">
      <c r="B45" s="116" t="s">
        <v>66</v>
      </c>
      <c r="C45" s="103">
        <v>12821</v>
      </c>
      <c r="D45" s="104">
        <v>6116</v>
      </c>
      <c r="E45" s="105">
        <v>6705</v>
      </c>
      <c r="F45" s="113">
        <f>C45-C40</f>
        <v>-122</v>
      </c>
      <c r="G45" s="114">
        <f t="shared" si="1"/>
        <v>-0.94259445259986097</v>
      </c>
      <c r="H45" s="114">
        <f>C45/$C$30*100</f>
        <v>100.38365173817726</v>
      </c>
    </row>
    <row r="46" spans="2:8" s="79" customFormat="1" ht="12" customHeight="1">
      <c r="B46" s="88" t="s">
        <v>88</v>
      </c>
      <c r="C46" s="117">
        <f>SUM(C47:C50)</f>
        <v>88481</v>
      </c>
      <c r="D46" s="118">
        <f>SUM(D47:D50)</f>
        <v>42719</v>
      </c>
      <c r="E46" s="119">
        <f>SUM(E47:E50)</f>
        <v>45762</v>
      </c>
      <c r="F46" s="109">
        <f>+C46-C41</f>
        <v>-1799</v>
      </c>
      <c r="G46" s="127">
        <f>(C46-C41)/C41*100</f>
        <v>-1.9926894107221975</v>
      </c>
      <c r="H46" s="127">
        <f>C46/$C$26*100</f>
        <v>97.047371480591835</v>
      </c>
    </row>
    <row r="47" spans="2:8" s="79" customFormat="1" ht="12" customHeight="1">
      <c r="B47" s="95" t="s">
        <v>87</v>
      </c>
      <c r="C47" s="96">
        <v>20176</v>
      </c>
      <c r="D47" s="97">
        <v>9731</v>
      </c>
      <c r="E47" s="98">
        <v>10445</v>
      </c>
      <c r="F47" s="111">
        <f>C47-C42</f>
        <v>-881</v>
      </c>
      <c r="G47" s="112">
        <f>(C47-C42)/C42*100</f>
        <v>-4.1838818445172627</v>
      </c>
      <c r="H47" s="112">
        <f>C47/$C$27*100</f>
        <v>85.426369718011685</v>
      </c>
    </row>
    <row r="48" spans="2:8" s="79" customFormat="1" ht="12" customHeight="1">
      <c r="B48" s="115" t="s">
        <v>62</v>
      </c>
      <c r="C48" s="96">
        <v>30728</v>
      </c>
      <c r="D48" s="97">
        <v>14971</v>
      </c>
      <c r="E48" s="98">
        <v>15757</v>
      </c>
      <c r="F48" s="111">
        <f>C48-C43</f>
        <v>-1078</v>
      </c>
      <c r="G48" s="112">
        <f>(C48-C43)/C43*100</f>
        <v>-3.3892976168018611</v>
      </c>
      <c r="H48" s="112">
        <f>C48/$C$28*100</f>
        <v>96.839053291733634</v>
      </c>
    </row>
    <row r="49" spans="2:8" s="79" customFormat="1" ht="12" customHeight="1">
      <c r="B49" s="115" t="s">
        <v>64</v>
      </c>
      <c r="C49" s="96">
        <v>25152</v>
      </c>
      <c r="D49" s="97">
        <v>12150</v>
      </c>
      <c r="E49" s="98">
        <v>13002</v>
      </c>
      <c r="F49" s="111">
        <f>C49-C44</f>
        <v>556</v>
      </c>
      <c r="G49" s="112">
        <f>(C49-C44)/C44*100</f>
        <v>2.2605301675069116</v>
      </c>
      <c r="H49" s="112">
        <f>C49/$C$29*100</f>
        <v>109.10983862571577</v>
      </c>
    </row>
    <row r="50" spans="2:8" s="79" customFormat="1" ht="12" customHeight="1">
      <c r="B50" s="116" t="s">
        <v>66</v>
      </c>
      <c r="C50" s="103">
        <v>12425</v>
      </c>
      <c r="D50" s="104">
        <v>5867</v>
      </c>
      <c r="E50" s="105">
        <v>6558</v>
      </c>
      <c r="F50" s="113">
        <f>C50-C45</f>
        <v>-396</v>
      </c>
      <c r="G50" s="114">
        <f>(C50-C45)/C45*100</f>
        <v>-3.0886826300600578</v>
      </c>
      <c r="H50" s="114">
        <f>C50/$C$30*100</f>
        <v>97.283119323520197</v>
      </c>
    </row>
    <row r="51" spans="2:8" ht="13.5" customHeight="1">
      <c r="B51" s="139" t="s">
        <v>89</v>
      </c>
      <c r="C51" s="79"/>
      <c r="D51" s="79"/>
      <c r="E51" s="79"/>
      <c r="H51" s="140"/>
    </row>
    <row r="52" spans="2:8" ht="13.5" customHeight="1">
      <c r="B52" s="139" t="s">
        <v>90</v>
      </c>
      <c r="C52" s="79"/>
      <c r="D52" s="79"/>
      <c r="E52" s="79"/>
    </row>
    <row r="53" spans="2:8" ht="7.5" customHeight="1">
      <c r="B53" s="139"/>
    </row>
  </sheetData>
  <mergeCells count="3">
    <mergeCell ref="B4:B5"/>
    <mergeCell ref="C4:C5"/>
    <mergeCell ref="H4:H5"/>
  </mergeCells>
  <phoneticPr fontId="4"/>
  <pageMargins left="0.59055118110236227" right="0.59055118110236227" top="0.78740157480314965" bottom="0.78740157480314965" header="0.39370078740157483" footer="0.39370078740157483"/>
  <pageSetup paperSize="9" scale="94" fitToHeight="0" orientation="portrait" r:id="rId1"/>
  <headerFooter alignWithMargins="0">
    <oddHeader>&amp;R&amp;"+,標準"&amp;11 2.人      口</oddHeader>
    <oddFooter>&amp;C-11-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showGridLines="0" view="pageBreakPreview" zoomScaleNormal="100" zoomScaleSheetLayoutView="100" workbookViewId="0"/>
  </sheetViews>
  <sheetFormatPr defaultRowHeight="11.25"/>
  <cols>
    <col min="1" max="1" width="2.1640625" style="3" customWidth="1"/>
    <col min="2" max="2" width="6.83203125" style="1" customWidth="1"/>
    <col min="3" max="3" width="10.83203125" style="2" customWidth="1"/>
    <col min="4" max="5" width="8.33203125" style="2" customWidth="1"/>
    <col min="6" max="6" width="1.1640625" style="2" customWidth="1"/>
    <col min="7" max="7" width="6.83203125" style="2" customWidth="1"/>
    <col min="8" max="8" width="10.83203125" style="2" customWidth="1"/>
    <col min="9" max="10" width="8.33203125" style="2" customWidth="1"/>
    <col min="11" max="11" width="3" style="2" customWidth="1"/>
    <col min="12" max="12" width="7.33203125" style="2" customWidth="1"/>
    <col min="13" max="13" width="10.83203125" style="2" customWidth="1"/>
    <col min="14" max="15" width="8.33203125" style="2" customWidth="1"/>
    <col min="16" max="16" width="9.33203125" style="3"/>
    <col min="17" max="19" width="10.5" style="3" bestFit="1" customWidth="1"/>
    <col min="20" max="16384" width="9.33203125" style="3"/>
  </cols>
  <sheetData>
    <row r="1" spans="1:40" ht="30" customHeight="1">
      <c r="A1" s="13" t="s">
        <v>26</v>
      </c>
    </row>
    <row r="2" spans="1:40" ht="7.5" customHeight="1">
      <c r="A2" s="13"/>
    </row>
    <row r="3" spans="1:40" s="48" customFormat="1" ht="15" customHeight="1">
      <c r="B3" s="74" t="s">
        <v>45</v>
      </c>
      <c r="C3" s="49"/>
      <c r="D3" s="50"/>
      <c r="G3" s="50"/>
      <c r="H3" s="50"/>
      <c r="I3" s="50"/>
      <c r="J3" s="50"/>
      <c r="R3" s="48" ph="1"/>
      <c r="S3" s="48" ph="1"/>
      <c r="T3" s="48" ph="1"/>
      <c r="U3" s="48" ph="1"/>
      <c r="V3" s="48" ph="1"/>
      <c r="W3" s="48" ph="1"/>
      <c r="X3" s="48" ph="1"/>
      <c r="Y3" s="48" ph="1"/>
      <c r="Z3" s="48" ph="1"/>
      <c r="AA3" s="48" ph="1"/>
      <c r="AB3" s="48" ph="1"/>
      <c r="AD3" s="48" ph="1"/>
      <c r="AE3" s="48" ph="1"/>
      <c r="AF3" s="48" ph="1"/>
      <c r="AG3" s="48" ph="1"/>
      <c r="AH3" s="48" ph="1"/>
      <c r="AI3" s="48" ph="1"/>
      <c r="AJ3" s="48" ph="1"/>
      <c r="AK3" s="48" ph="1"/>
      <c r="AL3" s="48" ph="1"/>
      <c r="AM3" s="48" ph="1"/>
      <c r="AN3" s="48" ph="1"/>
    </row>
    <row r="4" spans="1:40" s="48" customFormat="1" ht="15" customHeight="1">
      <c r="A4" s="51">
        <v>1</v>
      </c>
      <c r="B4" s="4" t="s">
        <v>28</v>
      </c>
      <c r="C4" s="49"/>
      <c r="D4" s="50"/>
      <c r="E4" s="50"/>
      <c r="F4" s="50"/>
      <c r="G4" s="50"/>
      <c r="H4" s="50"/>
      <c r="I4" s="50"/>
      <c r="J4" s="50"/>
      <c r="K4" s="51">
        <v>2</v>
      </c>
      <c r="L4" s="4" t="s">
        <v>30</v>
      </c>
      <c r="M4" s="52"/>
      <c r="N4" s="50"/>
      <c r="O4" s="50"/>
      <c r="R4" s="48" ph="1"/>
      <c r="S4" s="48" ph="1"/>
      <c r="T4" s="48" ph="1"/>
      <c r="U4" s="48" ph="1"/>
      <c r="V4" s="48" ph="1"/>
      <c r="W4" s="48" ph="1"/>
      <c r="X4" s="48" ph="1"/>
      <c r="Y4" s="48" ph="1"/>
      <c r="Z4" s="48" ph="1"/>
      <c r="AA4" s="48" ph="1"/>
      <c r="AB4" s="48" ph="1"/>
      <c r="AD4" s="48" ph="1"/>
      <c r="AE4" s="48" ph="1"/>
      <c r="AF4" s="48" ph="1"/>
      <c r="AG4" s="48" ph="1"/>
      <c r="AH4" s="48" ph="1"/>
      <c r="AI4" s="48" ph="1"/>
      <c r="AJ4" s="48" ph="1"/>
      <c r="AK4" s="48" ph="1"/>
      <c r="AL4" s="48" ph="1"/>
      <c r="AM4" s="48" ph="1"/>
      <c r="AN4" s="48" ph="1"/>
    </row>
    <row r="5" spans="1:40" s="6" customFormat="1" ht="13.5" customHeight="1">
      <c r="A5" s="5"/>
      <c r="B5" s="53" t="s">
        <v>34</v>
      </c>
      <c r="C5" s="54" t="s">
        <v>35</v>
      </c>
      <c r="D5" s="55" t="s">
        <v>42</v>
      </c>
      <c r="E5" s="56" t="s">
        <v>43</v>
      </c>
      <c r="F5" s="57"/>
      <c r="G5" s="53" t="s">
        <v>34</v>
      </c>
      <c r="H5" s="54" t="s">
        <v>35</v>
      </c>
      <c r="I5" s="55" t="s">
        <v>42</v>
      </c>
      <c r="J5" s="56" t="s">
        <v>43</v>
      </c>
      <c r="K5" s="5"/>
      <c r="L5" s="53" t="s">
        <v>34</v>
      </c>
      <c r="M5" s="54" t="s">
        <v>35</v>
      </c>
      <c r="N5" s="55" t="s">
        <v>42</v>
      </c>
      <c r="O5" s="56" t="s">
        <v>43</v>
      </c>
    </row>
    <row r="6" spans="1:40" s="6" customFormat="1" ht="13.5" customHeight="1">
      <c r="A6" s="5"/>
      <c r="B6" s="58" t="s">
        <v>27</v>
      </c>
      <c r="C6" s="24">
        <v>88481</v>
      </c>
      <c r="D6" s="25">
        <v>42719</v>
      </c>
      <c r="E6" s="26">
        <v>45762</v>
      </c>
      <c r="F6" s="15"/>
      <c r="G6" s="59">
        <v>51</v>
      </c>
      <c r="H6" s="27">
        <v>1254</v>
      </c>
      <c r="I6" s="16">
        <v>609</v>
      </c>
      <c r="J6" s="20">
        <v>645</v>
      </c>
      <c r="K6" s="5"/>
      <c r="L6" s="53" t="s">
        <v>27</v>
      </c>
      <c r="M6" s="24">
        <v>88481</v>
      </c>
      <c r="N6" s="25">
        <v>42719</v>
      </c>
      <c r="O6" s="26">
        <v>45762</v>
      </c>
    </row>
    <row r="7" spans="1:40" s="6" customFormat="1" ht="13.5" customHeight="1">
      <c r="A7" s="5"/>
      <c r="B7" s="59">
        <v>0</v>
      </c>
      <c r="C7" s="27">
        <v>569</v>
      </c>
      <c r="D7" s="16">
        <v>274</v>
      </c>
      <c r="E7" s="20">
        <v>295</v>
      </c>
      <c r="F7" s="15"/>
      <c r="G7" s="60">
        <v>52</v>
      </c>
      <c r="H7" s="28">
        <v>1201</v>
      </c>
      <c r="I7" s="17">
        <v>599</v>
      </c>
      <c r="J7" s="21">
        <v>602</v>
      </c>
      <c r="K7" s="5"/>
      <c r="L7" s="61" t="s">
        <v>4</v>
      </c>
      <c r="M7" s="31">
        <v>3182</v>
      </c>
      <c r="N7" s="18">
        <v>1615</v>
      </c>
      <c r="O7" s="32">
        <v>1567</v>
      </c>
    </row>
    <row r="8" spans="1:40" s="6" customFormat="1" ht="13.5" customHeight="1">
      <c r="A8" s="5"/>
      <c r="B8" s="60">
        <v>1</v>
      </c>
      <c r="C8" s="28">
        <v>583</v>
      </c>
      <c r="D8" s="17">
        <v>306</v>
      </c>
      <c r="E8" s="21">
        <v>277</v>
      </c>
      <c r="F8" s="15"/>
      <c r="G8" s="60">
        <v>53</v>
      </c>
      <c r="H8" s="28">
        <v>1234</v>
      </c>
      <c r="I8" s="17">
        <v>578</v>
      </c>
      <c r="J8" s="21">
        <v>656</v>
      </c>
      <c r="K8" s="5"/>
      <c r="L8" s="62" t="s">
        <v>5</v>
      </c>
      <c r="M8" s="28">
        <v>3926</v>
      </c>
      <c r="N8" s="17">
        <v>1993</v>
      </c>
      <c r="O8" s="33">
        <v>1933</v>
      </c>
    </row>
    <row r="9" spans="1:40" s="6" customFormat="1" ht="13.5" customHeight="1">
      <c r="A9" s="5"/>
      <c r="B9" s="60">
        <v>2</v>
      </c>
      <c r="C9" s="28">
        <v>632</v>
      </c>
      <c r="D9" s="17">
        <v>337</v>
      </c>
      <c r="E9" s="21">
        <v>295</v>
      </c>
      <c r="F9" s="15"/>
      <c r="G9" s="60">
        <v>54</v>
      </c>
      <c r="H9" s="28">
        <v>877</v>
      </c>
      <c r="I9" s="17">
        <v>415</v>
      </c>
      <c r="J9" s="21">
        <v>462</v>
      </c>
      <c r="K9" s="5"/>
      <c r="L9" s="62" t="s">
        <v>6</v>
      </c>
      <c r="M9" s="28">
        <v>4427</v>
      </c>
      <c r="N9" s="17">
        <v>2270</v>
      </c>
      <c r="O9" s="33">
        <v>2157</v>
      </c>
    </row>
    <row r="10" spans="1:40" s="6" customFormat="1" ht="13.5" customHeight="1">
      <c r="A10" s="5"/>
      <c r="B10" s="60">
        <v>3</v>
      </c>
      <c r="C10" s="28">
        <v>683</v>
      </c>
      <c r="D10" s="17">
        <v>340</v>
      </c>
      <c r="E10" s="21">
        <v>343</v>
      </c>
      <c r="F10" s="15"/>
      <c r="G10" s="60">
        <v>55</v>
      </c>
      <c r="H10" s="28">
        <v>1232</v>
      </c>
      <c r="I10" s="17">
        <v>620</v>
      </c>
      <c r="J10" s="21">
        <v>612</v>
      </c>
      <c r="K10" s="5"/>
      <c r="L10" s="62" t="s">
        <v>7</v>
      </c>
      <c r="M10" s="28">
        <v>4387</v>
      </c>
      <c r="N10" s="17">
        <v>2260</v>
      </c>
      <c r="O10" s="33">
        <v>2127</v>
      </c>
    </row>
    <row r="11" spans="1:40" s="6" customFormat="1" ht="13.5" customHeight="1">
      <c r="A11" s="5"/>
      <c r="B11" s="60">
        <v>4</v>
      </c>
      <c r="C11" s="28">
        <v>715</v>
      </c>
      <c r="D11" s="17">
        <v>358</v>
      </c>
      <c r="E11" s="21">
        <v>357</v>
      </c>
      <c r="F11" s="15"/>
      <c r="G11" s="60">
        <v>56</v>
      </c>
      <c r="H11" s="28">
        <v>1137</v>
      </c>
      <c r="I11" s="17">
        <v>539</v>
      </c>
      <c r="J11" s="21">
        <v>598</v>
      </c>
      <c r="K11" s="5"/>
      <c r="L11" s="62" t="s">
        <v>8</v>
      </c>
      <c r="M11" s="28">
        <v>3988</v>
      </c>
      <c r="N11" s="17">
        <v>1993</v>
      </c>
      <c r="O11" s="33">
        <v>1995</v>
      </c>
    </row>
    <row r="12" spans="1:40" s="6" customFormat="1" ht="13.5" customHeight="1">
      <c r="A12" s="5"/>
      <c r="B12" s="60">
        <v>5</v>
      </c>
      <c r="C12" s="28">
        <v>714</v>
      </c>
      <c r="D12" s="17">
        <v>362</v>
      </c>
      <c r="E12" s="21">
        <v>352</v>
      </c>
      <c r="F12" s="15"/>
      <c r="G12" s="60">
        <v>57</v>
      </c>
      <c r="H12" s="28">
        <v>1145</v>
      </c>
      <c r="I12" s="17">
        <v>557</v>
      </c>
      <c r="J12" s="21">
        <v>588</v>
      </c>
      <c r="K12" s="5"/>
      <c r="L12" s="62" t="s">
        <v>9</v>
      </c>
      <c r="M12" s="28">
        <v>3813</v>
      </c>
      <c r="N12" s="17">
        <v>1965</v>
      </c>
      <c r="O12" s="33">
        <v>1848</v>
      </c>
    </row>
    <row r="13" spans="1:40" s="6" customFormat="1" ht="13.5" customHeight="1">
      <c r="A13" s="5"/>
      <c r="B13" s="60">
        <v>6</v>
      </c>
      <c r="C13" s="28">
        <v>796</v>
      </c>
      <c r="D13" s="17">
        <v>412</v>
      </c>
      <c r="E13" s="21">
        <v>384</v>
      </c>
      <c r="F13" s="15"/>
      <c r="G13" s="60">
        <v>58</v>
      </c>
      <c r="H13" s="28">
        <v>1124</v>
      </c>
      <c r="I13" s="17">
        <v>568</v>
      </c>
      <c r="J13" s="21">
        <v>556</v>
      </c>
      <c r="K13" s="5"/>
      <c r="L13" s="62" t="s">
        <v>10</v>
      </c>
      <c r="M13" s="28">
        <v>4191</v>
      </c>
      <c r="N13" s="17">
        <v>2130</v>
      </c>
      <c r="O13" s="33">
        <v>2061</v>
      </c>
    </row>
    <row r="14" spans="1:40" s="6" customFormat="1" ht="13.5" customHeight="1">
      <c r="A14" s="5"/>
      <c r="B14" s="60">
        <v>7</v>
      </c>
      <c r="C14" s="28">
        <v>813</v>
      </c>
      <c r="D14" s="17">
        <v>408</v>
      </c>
      <c r="E14" s="21">
        <v>405</v>
      </c>
      <c r="F14" s="15"/>
      <c r="G14" s="60">
        <v>59</v>
      </c>
      <c r="H14" s="28">
        <v>1103</v>
      </c>
      <c r="I14" s="17">
        <v>510</v>
      </c>
      <c r="J14" s="21">
        <v>593</v>
      </c>
      <c r="K14" s="5"/>
      <c r="L14" s="62" t="s">
        <v>11</v>
      </c>
      <c r="M14" s="28">
        <v>4778</v>
      </c>
      <c r="N14" s="17">
        <v>2387</v>
      </c>
      <c r="O14" s="33">
        <v>2391</v>
      </c>
    </row>
    <row r="15" spans="1:40" s="6" customFormat="1" ht="13.5" customHeight="1">
      <c r="A15" s="5"/>
      <c r="B15" s="60">
        <v>8</v>
      </c>
      <c r="C15" s="28">
        <v>789</v>
      </c>
      <c r="D15" s="17">
        <v>401</v>
      </c>
      <c r="E15" s="21">
        <v>388</v>
      </c>
      <c r="F15" s="15"/>
      <c r="G15" s="60">
        <v>60</v>
      </c>
      <c r="H15" s="28">
        <v>1074</v>
      </c>
      <c r="I15" s="17">
        <v>530</v>
      </c>
      <c r="J15" s="21">
        <v>544</v>
      </c>
      <c r="K15" s="5"/>
      <c r="L15" s="62" t="s">
        <v>12</v>
      </c>
      <c r="M15" s="28">
        <v>5606</v>
      </c>
      <c r="N15" s="17">
        <v>2830</v>
      </c>
      <c r="O15" s="33">
        <v>2776</v>
      </c>
    </row>
    <row r="16" spans="1:40" s="6" customFormat="1" ht="13.5" customHeight="1">
      <c r="A16" s="5"/>
      <c r="B16" s="60">
        <v>9</v>
      </c>
      <c r="C16" s="28">
        <v>814</v>
      </c>
      <c r="D16" s="17">
        <v>410</v>
      </c>
      <c r="E16" s="21">
        <v>404</v>
      </c>
      <c r="F16" s="15"/>
      <c r="G16" s="63">
        <v>61</v>
      </c>
      <c r="H16" s="31">
        <v>1159</v>
      </c>
      <c r="I16" s="18">
        <v>561</v>
      </c>
      <c r="J16" s="30">
        <v>598</v>
      </c>
      <c r="K16" s="5"/>
      <c r="L16" s="62" t="s">
        <v>13</v>
      </c>
      <c r="M16" s="28">
        <v>6817</v>
      </c>
      <c r="N16" s="17">
        <v>3403</v>
      </c>
      <c r="O16" s="33">
        <v>3414</v>
      </c>
    </row>
    <row r="17" spans="1:15" s="6" customFormat="1" ht="13.5" customHeight="1">
      <c r="A17" s="5"/>
      <c r="B17" s="60">
        <v>10</v>
      </c>
      <c r="C17" s="28">
        <v>836</v>
      </c>
      <c r="D17" s="17">
        <v>406</v>
      </c>
      <c r="E17" s="21">
        <v>430</v>
      </c>
      <c r="F17" s="15"/>
      <c r="G17" s="60">
        <v>62</v>
      </c>
      <c r="H17" s="28">
        <v>1133</v>
      </c>
      <c r="I17" s="17">
        <v>550</v>
      </c>
      <c r="J17" s="21">
        <v>583</v>
      </c>
      <c r="K17" s="5"/>
      <c r="L17" s="62" t="s">
        <v>14</v>
      </c>
      <c r="M17" s="28">
        <v>5799</v>
      </c>
      <c r="N17" s="17">
        <v>2827</v>
      </c>
      <c r="O17" s="33">
        <v>2972</v>
      </c>
    </row>
    <row r="18" spans="1:15" s="6" customFormat="1" ht="13.5" customHeight="1">
      <c r="A18" s="5"/>
      <c r="B18" s="60">
        <v>11</v>
      </c>
      <c r="C18" s="28">
        <v>922</v>
      </c>
      <c r="D18" s="17">
        <v>465</v>
      </c>
      <c r="E18" s="21">
        <v>457</v>
      </c>
      <c r="F18" s="15"/>
      <c r="G18" s="60">
        <v>63</v>
      </c>
      <c r="H18" s="28">
        <v>1055</v>
      </c>
      <c r="I18" s="17">
        <v>524</v>
      </c>
      <c r="J18" s="21">
        <v>531</v>
      </c>
      <c r="K18" s="5"/>
      <c r="L18" s="62" t="s">
        <v>15</v>
      </c>
      <c r="M18" s="28">
        <v>5741</v>
      </c>
      <c r="N18" s="17">
        <v>2794</v>
      </c>
      <c r="O18" s="33">
        <v>2947</v>
      </c>
    </row>
    <row r="19" spans="1:15" s="6" customFormat="1" ht="13.5" customHeight="1">
      <c r="A19" s="5"/>
      <c r="B19" s="60">
        <v>12</v>
      </c>
      <c r="C19" s="28">
        <v>884</v>
      </c>
      <c r="D19" s="17">
        <v>481</v>
      </c>
      <c r="E19" s="21">
        <v>403</v>
      </c>
      <c r="F19" s="15"/>
      <c r="G19" s="60">
        <v>64</v>
      </c>
      <c r="H19" s="28">
        <v>1160</v>
      </c>
      <c r="I19" s="17">
        <v>567</v>
      </c>
      <c r="J19" s="21">
        <v>593</v>
      </c>
      <c r="K19" s="5"/>
      <c r="L19" s="62" t="s">
        <v>16</v>
      </c>
      <c r="M19" s="28">
        <v>5581</v>
      </c>
      <c r="N19" s="17">
        <v>2732</v>
      </c>
      <c r="O19" s="33">
        <v>2849</v>
      </c>
    </row>
    <row r="20" spans="1:15" s="6" customFormat="1" ht="13.5" customHeight="1">
      <c r="A20" s="5"/>
      <c r="B20" s="60">
        <v>13</v>
      </c>
      <c r="C20" s="28">
        <v>887</v>
      </c>
      <c r="D20" s="17">
        <v>470</v>
      </c>
      <c r="E20" s="21">
        <v>417</v>
      </c>
      <c r="F20" s="15"/>
      <c r="G20" s="60">
        <v>65</v>
      </c>
      <c r="H20" s="28">
        <v>1114</v>
      </c>
      <c r="I20" s="17">
        <v>555</v>
      </c>
      <c r="J20" s="21">
        <v>559</v>
      </c>
      <c r="K20" s="5"/>
      <c r="L20" s="62" t="s">
        <v>17</v>
      </c>
      <c r="M20" s="28">
        <v>5971</v>
      </c>
      <c r="N20" s="17">
        <v>2902</v>
      </c>
      <c r="O20" s="33">
        <v>3069</v>
      </c>
    </row>
    <row r="21" spans="1:15" s="6" customFormat="1" ht="13.5" customHeight="1">
      <c r="A21" s="5"/>
      <c r="B21" s="60">
        <v>14</v>
      </c>
      <c r="C21" s="28">
        <v>898</v>
      </c>
      <c r="D21" s="17">
        <v>448</v>
      </c>
      <c r="E21" s="21">
        <v>450</v>
      </c>
      <c r="F21" s="15"/>
      <c r="G21" s="60">
        <v>66</v>
      </c>
      <c r="H21" s="28">
        <v>1079</v>
      </c>
      <c r="I21" s="17">
        <v>528</v>
      </c>
      <c r="J21" s="21">
        <v>551</v>
      </c>
      <c r="K21" s="5"/>
      <c r="L21" s="62" t="s">
        <v>18</v>
      </c>
      <c r="M21" s="28">
        <v>6547</v>
      </c>
      <c r="N21" s="17">
        <v>3136</v>
      </c>
      <c r="O21" s="33">
        <v>3411</v>
      </c>
    </row>
    <row r="22" spans="1:15" s="6" customFormat="1" ht="13.5" customHeight="1">
      <c r="A22" s="5"/>
      <c r="B22" s="60">
        <v>15</v>
      </c>
      <c r="C22" s="28">
        <v>898</v>
      </c>
      <c r="D22" s="17">
        <v>487</v>
      </c>
      <c r="E22" s="21">
        <v>411</v>
      </c>
      <c r="F22" s="15"/>
      <c r="G22" s="60">
        <v>67</v>
      </c>
      <c r="H22" s="28">
        <v>1185</v>
      </c>
      <c r="I22" s="17">
        <v>572</v>
      </c>
      <c r="J22" s="21">
        <v>613</v>
      </c>
      <c r="K22" s="5"/>
      <c r="L22" s="62" t="s">
        <v>19</v>
      </c>
      <c r="M22" s="28">
        <v>4730</v>
      </c>
      <c r="N22" s="17">
        <v>2168</v>
      </c>
      <c r="O22" s="33">
        <v>2562</v>
      </c>
    </row>
    <row r="23" spans="1:15" s="6" customFormat="1" ht="13.5" customHeight="1">
      <c r="A23" s="5"/>
      <c r="B23" s="60">
        <v>16</v>
      </c>
      <c r="C23" s="28">
        <v>890</v>
      </c>
      <c r="D23" s="17">
        <v>452</v>
      </c>
      <c r="E23" s="21">
        <v>438</v>
      </c>
      <c r="F23" s="15"/>
      <c r="G23" s="60">
        <v>68</v>
      </c>
      <c r="H23" s="28">
        <v>1267</v>
      </c>
      <c r="I23" s="17">
        <v>612</v>
      </c>
      <c r="J23" s="21">
        <v>655</v>
      </c>
      <c r="K23" s="5"/>
      <c r="L23" s="62" t="s">
        <v>20</v>
      </c>
      <c r="M23" s="28">
        <v>3574</v>
      </c>
      <c r="N23" s="17">
        <v>1496</v>
      </c>
      <c r="O23" s="33">
        <v>2078</v>
      </c>
    </row>
    <row r="24" spans="1:15" s="6" customFormat="1" ht="13.5" customHeight="1">
      <c r="A24" s="5"/>
      <c r="B24" s="60">
        <v>17</v>
      </c>
      <c r="C24" s="28">
        <v>920</v>
      </c>
      <c r="D24" s="17">
        <v>458</v>
      </c>
      <c r="E24" s="21">
        <v>462</v>
      </c>
      <c r="F24" s="15"/>
      <c r="G24" s="60">
        <v>69</v>
      </c>
      <c r="H24" s="28">
        <v>1326</v>
      </c>
      <c r="I24" s="17">
        <v>635</v>
      </c>
      <c r="J24" s="21">
        <v>691</v>
      </c>
      <c r="K24" s="5"/>
      <c r="L24" s="62" t="s">
        <v>21</v>
      </c>
      <c r="M24" s="28">
        <v>2761</v>
      </c>
      <c r="N24" s="17">
        <v>972</v>
      </c>
      <c r="O24" s="33">
        <v>1789</v>
      </c>
    </row>
    <row r="25" spans="1:15" s="6" customFormat="1" ht="13.5" customHeight="1">
      <c r="A25" s="5"/>
      <c r="B25" s="60">
        <v>18</v>
      </c>
      <c r="C25" s="28">
        <v>892</v>
      </c>
      <c r="D25" s="17">
        <v>480</v>
      </c>
      <c r="E25" s="21">
        <v>412</v>
      </c>
      <c r="F25" s="15"/>
      <c r="G25" s="60">
        <v>70</v>
      </c>
      <c r="H25" s="28">
        <v>1403</v>
      </c>
      <c r="I25" s="17">
        <v>668</v>
      </c>
      <c r="J25" s="21">
        <v>735</v>
      </c>
      <c r="K25" s="5"/>
      <c r="L25" s="62" t="s">
        <v>22</v>
      </c>
      <c r="M25" s="28">
        <v>1406</v>
      </c>
      <c r="N25" s="17">
        <v>377</v>
      </c>
      <c r="O25" s="33">
        <v>1029</v>
      </c>
    </row>
    <row r="26" spans="1:15" s="6" customFormat="1" ht="13.5" customHeight="1">
      <c r="A26" s="5"/>
      <c r="B26" s="60">
        <v>19</v>
      </c>
      <c r="C26" s="28">
        <v>787</v>
      </c>
      <c r="D26" s="17">
        <v>383</v>
      </c>
      <c r="E26" s="21">
        <v>404</v>
      </c>
      <c r="F26" s="15"/>
      <c r="G26" s="60">
        <v>71</v>
      </c>
      <c r="H26" s="28">
        <v>1600</v>
      </c>
      <c r="I26" s="17">
        <v>764</v>
      </c>
      <c r="J26" s="21">
        <v>836</v>
      </c>
      <c r="K26" s="5"/>
      <c r="L26" s="62" t="s">
        <v>23</v>
      </c>
      <c r="M26" s="28">
        <v>386</v>
      </c>
      <c r="N26" s="17">
        <v>74</v>
      </c>
      <c r="O26" s="33">
        <v>312</v>
      </c>
    </row>
    <row r="27" spans="1:15" s="6" customFormat="1" ht="13.5" customHeight="1">
      <c r="A27" s="5"/>
      <c r="B27" s="60">
        <v>20</v>
      </c>
      <c r="C27" s="28">
        <v>769</v>
      </c>
      <c r="D27" s="17">
        <v>382</v>
      </c>
      <c r="E27" s="21">
        <v>387</v>
      </c>
      <c r="F27" s="15"/>
      <c r="G27" s="60">
        <v>72</v>
      </c>
      <c r="H27" s="28">
        <v>1435</v>
      </c>
      <c r="I27" s="17">
        <v>696</v>
      </c>
      <c r="J27" s="21">
        <v>739</v>
      </c>
      <c r="K27" s="15"/>
      <c r="L27" s="64" t="s">
        <v>2</v>
      </c>
      <c r="M27" s="29">
        <v>59</v>
      </c>
      <c r="N27" s="22">
        <v>10</v>
      </c>
      <c r="O27" s="34">
        <v>49</v>
      </c>
    </row>
    <row r="28" spans="1:15" s="6" customFormat="1" ht="13.5" customHeight="1">
      <c r="A28" s="5"/>
      <c r="B28" s="60">
        <v>21</v>
      </c>
      <c r="C28" s="28">
        <v>771</v>
      </c>
      <c r="D28" s="17">
        <v>359</v>
      </c>
      <c r="E28" s="21">
        <v>412</v>
      </c>
      <c r="F28" s="15"/>
      <c r="G28" s="60">
        <v>73</v>
      </c>
      <c r="H28" s="28">
        <v>1430</v>
      </c>
      <c r="I28" s="17">
        <v>703</v>
      </c>
      <c r="J28" s="21">
        <v>727</v>
      </c>
      <c r="K28" s="15"/>
      <c r="L28" s="15"/>
      <c r="M28" s="15"/>
      <c r="N28" s="15"/>
      <c r="O28" s="15"/>
    </row>
    <row r="29" spans="1:15" s="6" customFormat="1" ht="13.5" customHeight="1">
      <c r="A29" s="5"/>
      <c r="B29" s="60">
        <v>22</v>
      </c>
      <c r="C29" s="28">
        <v>835</v>
      </c>
      <c r="D29" s="17">
        <v>424</v>
      </c>
      <c r="E29" s="21">
        <v>411</v>
      </c>
      <c r="F29" s="15"/>
      <c r="G29" s="60">
        <v>74</v>
      </c>
      <c r="H29" s="28">
        <v>679</v>
      </c>
      <c r="I29" s="17">
        <v>305</v>
      </c>
      <c r="J29" s="21">
        <v>374</v>
      </c>
      <c r="K29" s="65">
        <v>3</v>
      </c>
      <c r="L29" s="66" t="s">
        <v>41</v>
      </c>
      <c r="M29" s="7"/>
      <c r="N29" s="8"/>
      <c r="O29" s="8"/>
    </row>
    <row r="30" spans="1:15" s="6" customFormat="1" ht="13.5" customHeight="1">
      <c r="A30" s="5"/>
      <c r="B30" s="60">
        <v>23</v>
      </c>
      <c r="C30" s="28">
        <v>834</v>
      </c>
      <c r="D30" s="17">
        <v>417</v>
      </c>
      <c r="E30" s="21">
        <v>417</v>
      </c>
      <c r="F30" s="15"/>
      <c r="G30" s="60">
        <v>75</v>
      </c>
      <c r="H30" s="28">
        <v>810</v>
      </c>
      <c r="I30" s="17">
        <v>382</v>
      </c>
      <c r="J30" s="21">
        <v>428</v>
      </c>
      <c r="K30" s="5"/>
      <c r="L30" s="53" t="s">
        <v>34</v>
      </c>
      <c r="M30" s="72" t="s">
        <v>35</v>
      </c>
      <c r="N30" s="67" t="s">
        <v>42</v>
      </c>
      <c r="O30" s="68" t="s">
        <v>43</v>
      </c>
    </row>
    <row r="31" spans="1:15" s="6" customFormat="1" ht="13.5" customHeight="1">
      <c r="A31" s="5"/>
      <c r="B31" s="60">
        <v>24</v>
      </c>
      <c r="C31" s="28">
        <v>779</v>
      </c>
      <c r="D31" s="17">
        <v>411</v>
      </c>
      <c r="E31" s="21">
        <v>368</v>
      </c>
      <c r="F31" s="15"/>
      <c r="G31" s="60">
        <v>76</v>
      </c>
      <c r="H31" s="28">
        <v>956</v>
      </c>
      <c r="I31" s="17">
        <v>439</v>
      </c>
      <c r="J31" s="21">
        <v>517</v>
      </c>
      <c r="K31" s="5"/>
      <c r="L31" s="63" t="s">
        <v>33</v>
      </c>
      <c r="M31" s="27">
        <v>11535</v>
      </c>
      <c r="N31" s="16">
        <v>5878</v>
      </c>
      <c r="O31" s="20">
        <v>5657</v>
      </c>
    </row>
    <row r="32" spans="1:15" s="6" customFormat="1" ht="13.5" customHeight="1">
      <c r="A32" s="5"/>
      <c r="B32" s="60">
        <v>25</v>
      </c>
      <c r="C32" s="28">
        <v>771</v>
      </c>
      <c r="D32" s="17">
        <v>373</v>
      </c>
      <c r="E32" s="21">
        <v>398</v>
      </c>
      <c r="F32" s="15"/>
      <c r="G32" s="60">
        <v>77</v>
      </c>
      <c r="H32" s="28">
        <v>1047</v>
      </c>
      <c r="I32" s="17">
        <v>489</v>
      </c>
      <c r="J32" s="21">
        <v>558</v>
      </c>
      <c r="K32" s="5"/>
      <c r="L32" s="60" t="s">
        <v>36</v>
      </c>
      <c r="M32" s="28">
        <v>50701</v>
      </c>
      <c r="N32" s="17">
        <v>25321</v>
      </c>
      <c r="O32" s="21">
        <v>25380</v>
      </c>
    </row>
    <row r="33" spans="1:19" s="6" customFormat="1" ht="13.5" customHeight="1">
      <c r="A33" s="5"/>
      <c r="B33" s="60">
        <v>26</v>
      </c>
      <c r="C33" s="28">
        <v>813</v>
      </c>
      <c r="D33" s="17">
        <v>405</v>
      </c>
      <c r="E33" s="21">
        <v>408</v>
      </c>
      <c r="F33" s="15"/>
      <c r="G33" s="60">
        <v>78</v>
      </c>
      <c r="H33" s="28">
        <v>996</v>
      </c>
      <c r="I33" s="17">
        <v>465</v>
      </c>
      <c r="J33" s="21">
        <v>531</v>
      </c>
      <c r="K33" s="5"/>
      <c r="L33" s="60" t="s">
        <v>37</v>
      </c>
      <c r="M33" s="28">
        <v>25434</v>
      </c>
      <c r="N33" s="17">
        <v>11135</v>
      </c>
      <c r="O33" s="21">
        <v>14299</v>
      </c>
    </row>
    <row r="34" spans="1:19" s="6" customFormat="1" ht="13.5" customHeight="1">
      <c r="A34" s="5"/>
      <c r="B34" s="60">
        <v>27</v>
      </c>
      <c r="C34" s="28">
        <v>757</v>
      </c>
      <c r="D34" s="17">
        <v>398</v>
      </c>
      <c r="E34" s="21">
        <v>359</v>
      </c>
      <c r="F34" s="15"/>
      <c r="G34" s="60">
        <v>79</v>
      </c>
      <c r="H34" s="28">
        <v>921</v>
      </c>
      <c r="I34" s="17">
        <v>393</v>
      </c>
      <c r="J34" s="21">
        <v>528</v>
      </c>
      <c r="K34" s="5"/>
      <c r="L34" s="60" t="s">
        <v>24</v>
      </c>
      <c r="M34" s="28">
        <v>12916</v>
      </c>
      <c r="N34" s="17">
        <v>5097</v>
      </c>
      <c r="O34" s="21">
        <v>7819</v>
      </c>
    </row>
    <row r="35" spans="1:19" s="6" customFormat="1" ht="13.5" customHeight="1">
      <c r="A35" s="5"/>
      <c r="B35" s="60">
        <v>28</v>
      </c>
      <c r="C35" s="28">
        <v>776</v>
      </c>
      <c r="D35" s="17">
        <v>432</v>
      </c>
      <c r="E35" s="21">
        <v>344</v>
      </c>
      <c r="F35" s="15"/>
      <c r="G35" s="60">
        <v>80</v>
      </c>
      <c r="H35" s="28">
        <v>772</v>
      </c>
      <c r="I35" s="17">
        <v>341</v>
      </c>
      <c r="J35" s="21">
        <v>431</v>
      </c>
      <c r="K35" s="5"/>
      <c r="L35" s="69" t="s">
        <v>25</v>
      </c>
      <c r="M35" s="29">
        <v>4612</v>
      </c>
      <c r="N35" s="22">
        <v>1433</v>
      </c>
      <c r="O35" s="23">
        <v>3179</v>
      </c>
    </row>
    <row r="36" spans="1:19" s="6" customFormat="1" ht="13.5" customHeight="1">
      <c r="A36" s="5"/>
      <c r="B36" s="60">
        <v>29</v>
      </c>
      <c r="C36" s="28">
        <v>696</v>
      </c>
      <c r="D36" s="17">
        <v>357</v>
      </c>
      <c r="E36" s="21">
        <v>339</v>
      </c>
      <c r="F36" s="15"/>
      <c r="G36" s="60">
        <v>81</v>
      </c>
      <c r="H36" s="28">
        <v>643</v>
      </c>
      <c r="I36" s="17">
        <v>302</v>
      </c>
      <c r="J36" s="21">
        <v>341</v>
      </c>
      <c r="K36" s="5"/>
      <c r="L36" s="9"/>
      <c r="M36" s="9"/>
      <c r="N36" s="9"/>
      <c r="O36" s="9"/>
    </row>
    <row r="37" spans="1:19" s="6" customFormat="1" ht="13.5" customHeight="1">
      <c r="A37" s="5"/>
      <c r="B37" s="60">
        <v>30</v>
      </c>
      <c r="C37" s="28">
        <v>767</v>
      </c>
      <c r="D37" s="17">
        <v>403</v>
      </c>
      <c r="E37" s="21">
        <v>364</v>
      </c>
      <c r="F37" s="15"/>
      <c r="G37" s="60">
        <v>82</v>
      </c>
      <c r="H37" s="28">
        <v>690</v>
      </c>
      <c r="I37" s="17">
        <v>282</v>
      </c>
      <c r="J37" s="21">
        <v>408</v>
      </c>
      <c r="K37" s="15"/>
      <c r="L37" s="15"/>
      <c r="M37" s="15"/>
      <c r="N37" s="15"/>
      <c r="O37" s="15"/>
    </row>
    <row r="38" spans="1:19" s="6" customFormat="1" ht="13.5" customHeight="1">
      <c r="A38" s="5"/>
      <c r="B38" s="60">
        <v>31</v>
      </c>
      <c r="C38" s="28">
        <v>835</v>
      </c>
      <c r="D38" s="17">
        <v>417</v>
      </c>
      <c r="E38" s="21">
        <v>418</v>
      </c>
      <c r="F38" s="15"/>
      <c r="G38" s="60">
        <v>83</v>
      </c>
      <c r="H38" s="28">
        <v>728</v>
      </c>
      <c r="I38" s="17">
        <v>293</v>
      </c>
      <c r="J38" s="21">
        <v>435</v>
      </c>
      <c r="K38" s="70">
        <v>4</v>
      </c>
      <c r="L38" s="5" t="s">
        <v>29</v>
      </c>
      <c r="M38" s="7"/>
      <c r="N38" s="8"/>
      <c r="O38" s="8"/>
    </row>
    <row r="39" spans="1:19" s="6" customFormat="1" ht="13.5" customHeight="1">
      <c r="A39" s="5"/>
      <c r="B39" s="60">
        <v>32</v>
      </c>
      <c r="C39" s="28">
        <v>824</v>
      </c>
      <c r="D39" s="17">
        <v>412</v>
      </c>
      <c r="E39" s="21">
        <v>412</v>
      </c>
      <c r="F39" s="15"/>
      <c r="G39" s="60">
        <v>84</v>
      </c>
      <c r="H39" s="28">
        <v>741</v>
      </c>
      <c r="I39" s="17">
        <v>278</v>
      </c>
      <c r="J39" s="21">
        <v>463</v>
      </c>
      <c r="K39" s="5"/>
      <c r="L39" s="53" t="s">
        <v>34</v>
      </c>
      <c r="M39" s="73" t="s">
        <v>35</v>
      </c>
      <c r="N39" s="67" t="s">
        <v>0</v>
      </c>
      <c r="O39" s="68" t="s">
        <v>1</v>
      </c>
    </row>
    <row r="40" spans="1:19" s="6" customFormat="1" ht="13.5" customHeight="1">
      <c r="A40" s="5"/>
      <c r="B40" s="60">
        <v>33</v>
      </c>
      <c r="C40" s="28">
        <v>872</v>
      </c>
      <c r="D40" s="17">
        <v>452</v>
      </c>
      <c r="E40" s="21">
        <v>420</v>
      </c>
      <c r="F40" s="15"/>
      <c r="G40" s="60">
        <v>85</v>
      </c>
      <c r="H40" s="28">
        <v>663</v>
      </c>
      <c r="I40" s="17">
        <v>223</v>
      </c>
      <c r="J40" s="21">
        <v>440</v>
      </c>
      <c r="K40" s="5"/>
      <c r="L40" s="59" t="s">
        <v>38</v>
      </c>
      <c r="M40" s="40">
        <v>13.2</v>
      </c>
      <c r="N40" s="35">
        <v>13.9</v>
      </c>
      <c r="O40" s="36">
        <v>12.5</v>
      </c>
      <c r="Q40" s="75"/>
      <c r="R40" s="75"/>
      <c r="S40" s="75"/>
    </row>
    <row r="41" spans="1:19" s="6" customFormat="1" ht="13.5" customHeight="1">
      <c r="A41" s="5"/>
      <c r="B41" s="60">
        <v>34</v>
      </c>
      <c r="C41" s="28">
        <v>893</v>
      </c>
      <c r="D41" s="17">
        <v>446</v>
      </c>
      <c r="E41" s="21">
        <v>447</v>
      </c>
      <c r="F41" s="15"/>
      <c r="G41" s="60">
        <v>86</v>
      </c>
      <c r="H41" s="28">
        <v>581</v>
      </c>
      <c r="I41" s="17">
        <v>219</v>
      </c>
      <c r="J41" s="21">
        <v>362</v>
      </c>
      <c r="K41" s="5"/>
      <c r="L41" s="60" t="s">
        <v>39</v>
      </c>
      <c r="M41" s="41">
        <v>57.8</v>
      </c>
      <c r="N41" s="19">
        <v>59.8</v>
      </c>
      <c r="O41" s="37">
        <v>56</v>
      </c>
      <c r="Q41" s="75"/>
      <c r="R41" s="75"/>
      <c r="S41" s="75"/>
    </row>
    <row r="42" spans="1:19" s="6" customFormat="1" ht="13.5" customHeight="1">
      <c r="A42" s="5"/>
      <c r="B42" s="60">
        <v>35</v>
      </c>
      <c r="C42" s="28">
        <v>953</v>
      </c>
      <c r="D42" s="17">
        <v>467</v>
      </c>
      <c r="E42" s="21">
        <v>486</v>
      </c>
      <c r="F42" s="15"/>
      <c r="G42" s="60">
        <v>87</v>
      </c>
      <c r="H42" s="28">
        <v>532</v>
      </c>
      <c r="I42" s="17">
        <v>196</v>
      </c>
      <c r="J42" s="21">
        <v>336</v>
      </c>
      <c r="K42" s="5"/>
      <c r="L42" s="60" t="s">
        <v>40</v>
      </c>
      <c r="M42" s="41">
        <v>29</v>
      </c>
      <c r="N42" s="19">
        <v>26.3</v>
      </c>
      <c r="O42" s="37">
        <v>31.5</v>
      </c>
      <c r="Q42" s="75"/>
      <c r="R42" s="75"/>
      <c r="S42" s="75"/>
    </row>
    <row r="43" spans="1:19" s="6" customFormat="1" ht="13.5" customHeight="1">
      <c r="A43" s="5"/>
      <c r="B43" s="60">
        <v>36</v>
      </c>
      <c r="C43" s="28">
        <v>913</v>
      </c>
      <c r="D43" s="17">
        <v>468</v>
      </c>
      <c r="E43" s="21">
        <v>445</v>
      </c>
      <c r="F43" s="15"/>
      <c r="G43" s="60">
        <v>88</v>
      </c>
      <c r="H43" s="28">
        <v>533</v>
      </c>
      <c r="I43" s="17">
        <v>187</v>
      </c>
      <c r="J43" s="21">
        <v>346</v>
      </c>
      <c r="K43" s="5"/>
      <c r="L43" s="60" t="s">
        <v>24</v>
      </c>
      <c r="M43" s="41">
        <v>14.7</v>
      </c>
      <c r="N43" s="19">
        <v>12</v>
      </c>
      <c r="O43" s="37">
        <v>17.2</v>
      </c>
      <c r="Q43" s="75"/>
      <c r="R43" s="75"/>
      <c r="S43" s="75"/>
    </row>
    <row r="44" spans="1:19" s="6" customFormat="1" ht="13.5" customHeight="1">
      <c r="A44" s="5"/>
      <c r="B44" s="60">
        <v>37</v>
      </c>
      <c r="C44" s="28">
        <v>965</v>
      </c>
      <c r="D44" s="17">
        <v>468</v>
      </c>
      <c r="E44" s="21">
        <v>497</v>
      </c>
      <c r="F44" s="15"/>
      <c r="G44" s="60">
        <v>89</v>
      </c>
      <c r="H44" s="28">
        <v>452</v>
      </c>
      <c r="I44" s="17">
        <v>147</v>
      </c>
      <c r="J44" s="21">
        <v>305</v>
      </c>
      <c r="K44" s="5"/>
      <c r="L44" s="69" t="s">
        <v>25</v>
      </c>
      <c r="M44" s="42">
        <v>5.3</v>
      </c>
      <c r="N44" s="38">
        <v>3.4</v>
      </c>
      <c r="O44" s="39">
        <v>7</v>
      </c>
      <c r="Q44" s="75"/>
      <c r="R44" s="75"/>
      <c r="S44" s="75"/>
    </row>
    <row r="45" spans="1:19" s="6" customFormat="1" ht="13.5" customHeight="1">
      <c r="A45" s="5"/>
      <c r="B45" s="60">
        <v>38</v>
      </c>
      <c r="C45" s="28">
        <v>971</v>
      </c>
      <c r="D45" s="17">
        <v>484</v>
      </c>
      <c r="E45" s="21">
        <v>487</v>
      </c>
      <c r="F45" s="15"/>
      <c r="G45" s="60">
        <v>90</v>
      </c>
      <c r="H45" s="28">
        <v>339</v>
      </c>
      <c r="I45" s="17">
        <v>101</v>
      </c>
      <c r="J45" s="21">
        <v>238</v>
      </c>
      <c r="K45" s="5"/>
    </row>
    <row r="46" spans="1:19" s="6" customFormat="1" ht="13.5" customHeight="1">
      <c r="A46" s="5"/>
      <c r="B46" s="60">
        <v>39</v>
      </c>
      <c r="C46" s="28">
        <v>976</v>
      </c>
      <c r="D46" s="17">
        <v>500</v>
      </c>
      <c r="E46" s="21">
        <v>476</v>
      </c>
      <c r="F46" s="15"/>
      <c r="G46" s="60">
        <v>91</v>
      </c>
      <c r="H46" s="28">
        <v>333</v>
      </c>
      <c r="I46" s="17">
        <v>101</v>
      </c>
      <c r="J46" s="21">
        <v>232</v>
      </c>
      <c r="K46" s="70">
        <v>5</v>
      </c>
      <c r="L46" s="5" t="s">
        <v>31</v>
      </c>
      <c r="M46" s="10"/>
      <c r="N46" s="11"/>
      <c r="O46" s="11"/>
    </row>
    <row r="47" spans="1:19" s="6" customFormat="1" ht="13.5" customHeight="1">
      <c r="A47" s="5"/>
      <c r="B47" s="60">
        <v>40</v>
      </c>
      <c r="C47" s="28">
        <v>1034</v>
      </c>
      <c r="D47" s="17">
        <v>514</v>
      </c>
      <c r="E47" s="21">
        <v>520</v>
      </c>
      <c r="F47" s="15"/>
      <c r="G47" s="60">
        <v>92</v>
      </c>
      <c r="H47" s="28">
        <v>312</v>
      </c>
      <c r="I47" s="17">
        <v>81</v>
      </c>
      <c r="J47" s="21">
        <v>231</v>
      </c>
      <c r="K47" s="5"/>
      <c r="L47" s="71"/>
      <c r="M47" s="54" t="s">
        <v>35</v>
      </c>
      <c r="N47" s="55" t="s">
        <v>0</v>
      </c>
      <c r="O47" s="56" t="s">
        <v>1</v>
      </c>
    </row>
    <row r="48" spans="1:19" s="6" customFormat="1" ht="13.5" customHeight="1">
      <c r="A48" s="5"/>
      <c r="B48" s="60">
        <v>41</v>
      </c>
      <c r="C48" s="28">
        <v>1063</v>
      </c>
      <c r="D48" s="17">
        <v>555</v>
      </c>
      <c r="E48" s="21">
        <v>508</v>
      </c>
      <c r="F48" s="15"/>
      <c r="G48" s="60">
        <v>93</v>
      </c>
      <c r="H48" s="28">
        <v>230</v>
      </c>
      <c r="I48" s="17">
        <v>50</v>
      </c>
      <c r="J48" s="21">
        <v>180</v>
      </c>
      <c r="K48" s="5"/>
      <c r="L48" s="71"/>
      <c r="M48" s="43">
        <v>47.654000000000003</v>
      </c>
      <c r="N48" s="44">
        <v>46.021590000000003</v>
      </c>
      <c r="O48" s="45">
        <v>49.178310000000003</v>
      </c>
    </row>
    <row r="49" spans="1:15" s="6" customFormat="1" ht="13.5" customHeight="1">
      <c r="A49" s="5"/>
      <c r="B49" s="60">
        <v>42</v>
      </c>
      <c r="C49" s="28">
        <v>1120</v>
      </c>
      <c r="D49" s="17">
        <v>548</v>
      </c>
      <c r="E49" s="21">
        <v>572</v>
      </c>
      <c r="F49" s="15"/>
      <c r="G49" s="60">
        <v>94</v>
      </c>
      <c r="H49" s="28">
        <v>192</v>
      </c>
      <c r="I49" s="17">
        <v>44</v>
      </c>
      <c r="J49" s="21">
        <v>148</v>
      </c>
    </row>
    <row r="50" spans="1:15" s="6" customFormat="1" ht="13.5" customHeight="1">
      <c r="A50" s="5"/>
      <c r="B50" s="60">
        <v>43</v>
      </c>
      <c r="C50" s="28">
        <v>1127</v>
      </c>
      <c r="D50" s="17">
        <v>574</v>
      </c>
      <c r="E50" s="21">
        <v>553</v>
      </c>
      <c r="F50" s="15"/>
      <c r="G50" s="60">
        <v>95</v>
      </c>
      <c r="H50" s="28">
        <v>138</v>
      </c>
      <c r="I50" s="17">
        <v>29</v>
      </c>
      <c r="J50" s="21">
        <v>109</v>
      </c>
      <c r="K50" s="70">
        <v>6</v>
      </c>
      <c r="L50" s="5" t="s">
        <v>32</v>
      </c>
      <c r="M50" s="10"/>
      <c r="N50" s="11"/>
      <c r="O50" s="11"/>
    </row>
    <row r="51" spans="1:15" s="6" customFormat="1" ht="13.5" customHeight="1">
      <c r="A51" s="5"/>
      <c r="B51" s="60">
        <v>44</v>
      </c>
      <c r="C51" s="28">
        <v>1262</v>
      </c>
      <c r="D51" s="17">
        <v>639</v>
      </c>
      <c r="E51" s="21">
        <v>623</v>
      </c>
      <c r="F51" s="15"/>
      <c r="G51" s="60">
        <v>96</v>
      </c>
      <c r="H51" s="28">
        <v>100</v>
      </c>
      <c r="I51" s="17">
        <v>23</v>
      </c>
      <c r="J51" s="21">
        <v>77</v>
      </c>
      <c r="K51" s="5"/>
      <c r="L51" s="71"/>
      <c r="M51" s="54" t="s">
        <v>35</v>
      </c>
      <c r="N51" s="55" t="s">
        <v>0</v>
      </c>
      <c r="O51" s="56" t="s">
        <v>1</v>
      </c>
    </row>
    <row r="52" spans="1:15" s="6" customFormat="1" ht="13.5" customHeight="1">
      <c r="A52" s="5"/>
      <c r="B52" s="60">
        <v>45</v>
      </c>
      <c r="C52" s="28">
        <v>1282</v>
      </c>
      <c r="D52" s="17">
        <v>625</v>
      </c>
      <c r="E52" s="21">
        <v>657</v>
      </c>
      <c r="F52" s="15"/>
      <c r="G52" s="60">
        <v>97</v>
      </c>
      <c r="H52" s="28">
        <v>63</v>
      </c>
      <c r="I52" s="17">
        <v>6</v>
      </c>
      <c r="J52" s="21">
        <v>57</v>
      </c>
      <c r="K52" s="5"/>
      <c r="L52" s="71"/>
      <c r="M52" s="43">
        <v>49.003120000000003</v>
      </c>
      <c r="N52" s="44">
        <v>47.541899999999998</v>
      </c>
      <c r="O52" s="45">
        <v>50.657330000000002</v>
      </c>
    </row>
    <row r="53" spans="1:15" s="6" customFormat="1" ht="13.5" customHeight="1">
      <c r="A53" s="5"/>
      <c r="B53" s="60">
        <v>46</v>
      </c>
      <c r="C53" s="28">
        <v>1397</v>
      </c>
      <c r="D53" s="17">
        <v>711</v>
      </c>
      <c r="E53" s="21">
        <v>686</v>
      </c>
      <c r="F53" s="15"/>
      <c r="G53" s="60">
        <v>98</v>
      </c>
      <c r="H53" s="28">
        <v>50</v>
      </c>
      <c r="I53" s="17">
        <v>10</v>
      </c>
      <c r="J53" s="21">
        <v>40</v>
      </c>
      <c r="O53" s="14"/>
    </row>
    <row r="54" spans="1:15" s="6" customFormat="1" ht="13.5" customHeight="1">
      <c r="A54" s="5"/>
      <c r="B54" s="60">
        <v>47</v>
      </c>
      <c r="C54" s="28">
        <v>1445</v>
      </c>
      <c r="D54" s="17">
        <v>716</v>
      </c>
      <c r="E54" s="21">
        <v>729</v>
      </c>
      <c r="F54" s="15"/>
      <c r="G54" s="60">
        <v>99</v>
      </c>
      <c r="H54" s="28">
        <v>35</v>
      </c>
      <c r="I54" s="17">
        <v>6</v>
      </c>
      <c r="J54" s="21">
        <v>29</v>
      </c>
    </row>
    <row r="55" spans="1:15" s="6" customFormat="1" ht="13.5" customHeight="1">
      <c r="A55" s="5"/>
      <c r="B55" s="60">
        <v>48</v>
      </c>
      <c r="C55" s="28">
        <v>1409</v>
      </c>
      <c r="D55" s="17">
        <v>703</v>
      </c>
      <c r="E55" s="21">
        <v>706</v>
      </c>
      <c r="F55" s="15"/>
      <c r="G55" s="60" t="s">
        <v>2</v>
      </c>
      <c r="H55" s="28">
        <v>59</v>
      </c>
      <c r="I55" s="17">
        <v>10</v>
      </c>
      <c r="J55" s="21">
        <v>49</v>
      </c>
    </row>
    <row r="56" spans="1:15" s="6" customFormat="1" ht="13.5" customHeight="1">
      <c r="A56" s="5"/>
      <c r="B56" s="60">
        <v>49</v>
      </c>
      <c r="C56" s="28">
        <v>1284</v>
      </c>
      <c r="D56" s="17">
        <v>648</v>
      </c>
      <c r="E56" s="21">
        <v>636</v>
      </c>
      <c r="F56" s="15"/>
      <c r="G56" s="69" t="s">
        <v>3</v>
      </c>
      <c r="H56" s="29">
        <v>811</v>
      </c>
      <c r="I56" s="22">
        <v>385</v>
      </c>
      <c r="J56" s="23">
        <v>426</v>
      </c>
      <c r="K56" s="9"/>
      <c r="L56" s="12"/>
    </row>
    <row r="57" spans="1:15" s="6" customFormat="1" ht="13.5" customHeight="1">
      <c r="A57" s="5"/>
      <c r="B57" s="69">
        <v>50</v>
      </c>
      <c r="C57" s="29">
        <v>1233</v>
      </c>
      <c r="D57" s="22">
        <v>626</v>
      </c>
      <c r="E57" s="23">
        <v>607</v>
      </c>
      <c r="F57" s="15"/>
      <c r="K57" s="15"/>
      <c r="L57" s="15"/>
      <c r="M57" s="15"/>
      <c r="N57" s="15"/>
      <c r="O57" s="15"/>
    </row>
    <row r="58" spans="1:15" ht="13.5" customHeight="1">
      <c r="B58" s="47" t="s">
        <v>44</v>
      </c>
      <c r="O58" s="46"/>
    </row>
  </sheetData>
  <phoneticPr fontId="4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2.人      口</oddHeader>
    <oddFooter>&amp;C&amp;"ＭＳ Ｐゴシック,標準"&amp;11-12-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8"/>
  <sheetViews>
    <sheetView showGridLines="0" view="pageBreakPreview" zoomScaleNormal="100" zoomScaleSheetLayoutView="100" workbookViewId="0"/>
  </sheetViews>
  <sheetFormatPr defaultRowHeight="11.25"/>
  <cols>
    <col min="1" max="1" width="1.6640625" style="144" customWidth="1"/>
    <col min="2" max="2" width="3.83203125" style="144" customWidth="1"/>
    <col min="3" max="3" width="12.83203125" style="142" customWidth="1"/>
    <col min="4" max="4" width="4.33203125" style="142" customWidth="1"/>
    <col min="5" max="8" width="21.6640625" style="143" customWidth="1"/>
    <col min="9" max="16384" width="9.33203125" style="144"/>
  </cols>
  <sheetData>
    <row r="1" spans="1:16" ht="30" customHeight="1">
      <c r="A1" s="141" t="s">
        <v>91</v>
      </c>
      <c r="B1" s="141"/>
    </row>
    <row r="2" spans="1:16" ht="7.5" customHeight="1">
      <c r="A2" s="141"/>
      <c r="B2" s="141"/>
    </row>
    <row r="3" spans="1:16" s="150" customFormat="1" ht="22.5" customHeight="1">
      <c r="A3" s="145"/>
      <c r="B3" s="146" t="s">
        <v>92</v>
      </c>
      <c r="C3" s="146"/>
      <c r="D3" s="146"/>
      <c r="E3" s="147"/>
      <c r="F3" s="148"/>
      <c r="G3" s="148"/>
      <c r="H3" s="149" t="s">
        <v>93</v>
      </c>
      <c r="N3" s="150" ph="1"/>
      <c r="P3" s="150" ph="1"/>
    </row>
    <row r="4" spans="1:16" ht="18.75" customHeight="1">
      <c r="A4" s="151"/>
      <c r="B4" s="861" t="s">
        <v>94</v>
      </c>
      <c r="C4" s="861"/>
      <c r="D4" s="861"/>
      <c r="E4" s="862" t="s">
        <v>95</v>
      </c>
      <c r="F4" s="863"/>
      <c r="G4" s="864" t="s">
        <v>96</v>
      </c>
      <c r="H4" s="864"/>
    </row>
    <row r="5" spans="1:16" s="156" customFormat="1" ht="18.75" customHeight="1">
      <c r="A5" s="152"/>
      <c r="B5" s="861"/>
      <c r="C5" s="861"/>
      <c r="D5" s="861"/>
      <c r="E5" s="153" t="s">
        <v>97</v>
      </c>
      <c r="F5" s="154" t="s">
        <v>98</v>
      </c>
      <c r="G5" s="155" t="s">
        <v>99</v>
      </c>
      <c r="H5" s="154" t="s">
        <v>100</v>
      </c>
    </row>
    <row r="6" spans="1:16" ht="12" hidden="1" customHeight="1">
      <c r="A6" s="151"/>
      <c r="B6" s="157"/>
      <c r="C6" s="158" t="s">
        <v>101</v>
      </c>
      <c r="D6" s="159"/>
      <c r="E6" s="160">
        <f>+E7+E8+E9+E10</f>
        <v>1031</v>
      </c>
      <c r="F6" s="160">
        <f>+F7+F8+F9+F10</f>
        <v>571</v>
      </c>
      <c r="G6" s="161">
        <f>+G7+G8+G9+G10</f>
        <v>2967</v>
      </c>
      <c r="H6" s="162">
        <f>+H7+H8+H9+H10</f>
        <v>2634</v>
      </c>
    </row>
    <row r="7" spans="1:16" hidden="1">
      <c r="A7" s="151"/>
      <c r="B7" s="163"/>
      <c r="C7" s="857" t="s">
        <v>59</v>
      </c>
      <c r="D7" s="858"/>
      <c r="E7" s="164">
        <v>277</v>
      </c>
      <c r="F7" s="165">
        <v>162</v>
      </c>
      <c r="G7" s="166">
        <v>701</v>
      </c>
      <c r="H7" s="165">
        <v>809</v>
      </c>
    </row>
    <row r="8" spans="1:16" hidden="1">
      <c r="A8" s="151"/>
      <c r="B8" s="163"/>
      <c r="C8" s="857" t="s">
        <v>61</v>
      </c>
      <c r="D8" s="858"/>
      <c r="E8" s="164">
        <v>369</v>
      </c>
      <c r="F8" s="165">
        <v>213</v>
      </c>
      <c r="G8" s="166">
        <v>1212</v>
      </c>
      <c r="H8" s="165">
        <v>822</v>
      </c>
    </row>
    <row r="9" spans="1:16" hidden="1">
      <c r="A9" s="151"/>
      <c r="B9" s="163"/>
      <c r="C9" s="857" t="s">
        <v>63</v>
      </c>
      <c r="D9" s="858"/>
      <c r="E9" s="164">
        <v>240</v>
      </c>
      <c r="F9" s="165">
        <v>116</v>
      </c>
      <c r="G9" s="166">
        <v>786</v>
      </c>
      <c r="H9" s="165">
        <v>681</v>
      </c>
    </row>
    <row r="10" spans="1:16" hidden="1">
      <c r="A10" s="151"/>
      <c r="B10" s="167"/>
      <c r="C10" s="855" t="s">
        <v>65</v>
      </c>
      <c r="D10" s="859"/>
      <c r="E10" s="168">
        <v>145</v>
      </c>
      <c r="F10" s="169">
        <v>80</v>
      </c>
      <c r="G10" s="170">
        <v>268</v>
      </c>
      <c r="H10" s="169">
        <v>322</v>
      </c>
    </row>
    <row r="11" spans="1:16" ht="12" hidden="1" customHeight="1">
      <c r="A11" s="151"/>
      <c r="B11" s="157"/>
      <c r="C11" s="158" t="s">
        <v>102</v>
      </c>
      <c r="D11" s="159"/>
      <c r="E11" s="160">
        <f>+E12+E13+E14+E15</f>
        <v>1128</v>
      </c>
      <c r="F11" s="160">
        <f>+F12+F13+F14+F15</f>
        <v>604</v>
      </c>
      <c r="G11" s="161">
        <f>+G12+G13+G14+G15</f>
        <v>3270</v>
      </c>
      <c r="H11" s="162">
        <f>+H12+H13+H14+H15</f>
        <v>2845</v>
      </c>
    </row>
    <row r="12" spans="1:16" hidden="1">
      <c r="A12" s="151"/>
      <c r="B12" s="163"/>
      <c r="C12" s="857" t="s">
        <v>59</v>
      </c>
      <c r="D12" s="858"/>
      <c r="E12" s="164">
        <v>309</v>
      </c>
      <c r="F12" s="165">
        <v>175</v>
      </c>
      <c r="G12" s="166">
        <v>981</v>
      </c>
      <c r="H12" s="165">
        <v>805</v>
      </c>
    </row>
    <row r="13" spans="1:16" hidden="1">
      <c r="A13" s="151"/>
      <c r="B13" s="163"/>
      <c r="C13" s="857" t="s">
        <v>61</v>
      </c>
      <c r="D13" s="858"/>
      <c r="E13" s="164">
        <v>421</v>
      </c>
      <c r="F13" s="165">
        <v>209</v>
      </c>
      <c r="G13" s="166">
        <v>1140</v>
      </c>
      <c r="H13" s="165">
        <v>970</v>
      </c>
    </row>
    <row r="14" spans="1:16" hidden="1">
      <c r="A14" s="151"/>
      <c r="B14" s="163"/>
      <c r="C14" s="857" t="s">
        <v>63</v>
      </c>
      <c r="D14" s="858"/>
      <c r="E14" s="164">
        <v>251</v>
      </c>
      <c r="F14" s="165">
        <v>134</v>
      </c>
      <c r="G14" s="166">
        <v>853</v>
      </c>
      <c r="H14" s="165">
        <v>715</v>
      </c>
    </row>
    <row r="15" spans="1:16" hidden="1">
      <c r="A15" s="151"/>
      <c r="B15" s="167"/>
      <c r="C15" s="855" t="s">
        <v>65</v>
      </c>
      <c r="D15" s="859"/>
      <c r="E15" s="168">
        <v>147</v>
      </c>
      <c r="F15" s="169">
        <v>86</v>
      </c>
      <c r="G15" s="170">
        <v>296</v>
      </c>
      <c r="H15" s="169">
        <v>355</v>
      </c>
    </row>
    <row r="16" spans="1:16" ht="12" hidden="1" customHeight="1">
      <c r="A16" s="151"/>
      <c r="B16" s="157"/>
      <c r="C16" s="158" t="s">
        <v>103</v>
      </c>
      <c r="D16" s="159"/>
      <c r="E16" s="160">
        <f>+E17+E18+E19+E20</f>
        <v>1022</v>
      </c>
      <c r="F16" s="160">
        <f>+F17+F18+F19+F20</f>
        <v>596</v>
      </c>
      <c r="G16" s="161">
        <f>+G17+G18+G19+G20</f>
        <v>2662</v>
      </c>
      <c r="H16" s="162">
        <f>+H17+H18+H19+H20</f>
        <v>2562</v>
      </c>
    </row>
    <row r="17" spans="1:8" hidden="1">
      <c r="A17" s="151"/>
      <c r="B17" s="163"/>
      <c r="C17" s="857" t="s">
        <v>59</v>
      </c>
      <c r="D17" s="858"/>
      <c r="E17" s="164">
        <v>294</v>
      </c>
      <c r="F17" s="165">
        <v>186</v>
      </c>
      <c r="G17" s="166">
        <v>676</v>
      </c>
      <c r="H17" s="165">
        <v>752</v>
      </c>
    </row>
    <row r="18" spans="1:8" hidden="1">
      <c r="A18" s="151"/>
      <c r="B18" s="163"/>
      <c r="C18" s="857" t="s">
        <v>61</v>
      </c>
      <c r="D18" s="858"/>
      <c r="E18" s="164">
        <v>366</v>
      </c>
      <c r="F18" s="165">
        <v>203</v>
      </c>
      <c r="G18" s="166">
        <v>1006</v>
      </c>
      <c r="H18" s="165">
        <v>846</v>
      </c>
    </row>
    <row r="19" spans="1:8" hidden="1">
      <c r="A19" s="151"/>
      <c r="B19" s="163"/>
      <c r="C19" s="857" t="s">
        <v>63</v>
      </c>
      <c r="D19" s="858"/>
      <c r="E19" s="164">
        <v>216</v>
      </c>
      <c r="F19" s="165">
        <v>125</v>
      </c>
      <c r="G19" s="166">
        <v>730</v>
      </c>
      <c r="H19" s="165">
        <v>703</v>
      </c>
    </row>
    <row r="20" spans="1:8" hidden="1">
      <c r="A20" s="151"/>
      <c r="B20" s="163"/>
      <c r="C20" s="855" t="s">
        <v>65</v>
      </c>
      <c r="D20" s="859"/>
      <c r="E20" s="168">
        <v>146</v>
      </c>
      <c r="F20" s="169">
        <v>82</v>
      </c>
      <c r="G20" s="170">
        <v>250</v>
      </c>
      <c r="H20" s="169">
        <v>261</v>
      </c>
    </row>
    <row r="21" spans="1:8" ht="12" hidden="1" customHeight="1">
      <c r="A21" s="151"/>
      <c r="B21" s="157"/>
      <c r="C21" s="158" t="s">
        <v>104</v>
      </c>
      <c r="D21" s="159"/>
      <c r="E21" s="160">
        <f>+E22+E23+E24+E25</f>
        <v>1033</v>
      </c>
      <c r="F21" s="160">
        <f>+F22+F23+F24+F25</f>
        <v>566</v>
      </c>
      <c r="G21" s="161">
        <f>+G22+G23+G24+G25</f>
        <v>2599</v>
      </c>
      <c r="H21" s="162">
        <f>+H22+H23+H24+H25</f>
        <v>2593</v>
      </c>
    </row>
    <row r="22" spans="1:8" hidden="1">
      <c r="A22" s="151"/>
      <c r="B22" s="163"/>
      <c r="C22" s="857" t="s">
        <v>59</v>
      </c>
      <c r="D22" s="858"/>
      <c r="E22" s="164">
        <v>270</v>
      </c>
      <c r="F22" s="165">
        <v>184</v>
      </c>
      <c r="G22" s="166">
        <v>695</v>
      </c>
      <c r="H22" s="165">
        <v>775</v>
      </c>
    </row>
    <row r="23" spans="1:8" hidden="1">
      <c r="A23" s="151"/>
      <c r="B23" s="163"/>
      <c r="C23" s="857" t="s">
        <v>61</v>
      </c>
      <c r="D23" s="858"/>
      <c r="E23" s="164">
        <v>369</v>
      </c>
      <c r="F23" s="165">
        <v>205</v>
      </c>
      <c r="G23" s="166">
        <v>1030</v>
      </c>
      <c r="H23" s="165">
        <v>910</v>
      </c>
    </row>
    <row r="24" spans="1:8" hidden="1">
      <c r="A24" s="151"/>
      <c r="B24" s="163"/>
      <c r="C24" s="857" t="s">
        <v>63</v>
      </c>
      <c r="D24" s="858"/>
      <c r="E24" s="164">
        <v>247</v>
      </c>
      <c r="F24" s="165">
        <v>103</v>
      </c>
      <c r="G24" s="166">
        <v>646</v>
      </c>
      <c r="H24" s="165">
        <v>645</v>
      </c>
    </row>
    <row r="25" spans="1:8" hidden="1">
      <c r="A25" s="151"/>
      <c r="B25" s="163"/>
      <c r="C25" s="855" t="s">
        <v>65</v>
      </c>
      <c r="D25" s="859"/>
      <c r="E25" s="168">
        <v>147</v>
      </c>
      <c r="F25" s="169">
        <v>74</v>
      </c>
      <c r="G25" s="170">
        <v>228</v>
      </c>
      <c r="H25" s="169">
        <v>263</v>
      </c>
    </row>
    <row r="26" spans="1:8" ht="12" hidden="1" customHeight="1">
      <c r="A26" s="151"/>
      <c r="B26" s="157"/>
      <c r="C26" s="158" t="s">
        <v>105</v>
      </c>
      <c r="D26" s="159"/>
      <c r="E26" s="160">
        <f>+E27+E28+E29+E30</f>
        <v>1000</v>
      </c>
      <c r="F26" s="160">
        <f>+F27+F28+F29+F30</f>
        <v>627</v>
      </c>
      <c r="G26" s="161">
        <f>+G27+G28+G29+G30</f>
        <v>2889</v>
      </c>
      <c r="H26" s="162">
        <f>+H27+H28+H29+H30</f>
        <v>2584</v>
      </c>
    </row>
    <row r="27" spans="1:8" hidden="1">
      <c r="A27" s="151"/>
      <c r="B27" s="163"/>
      <c r="C27" s="857" t="s">
        <v>59</v>
      </c>
      <c r="D27" s="858"/>
      <c r="E27" s="164">
        <v>257</v>
      </c>
      <c r="F27" s="165">
        <v>175</v>
      </c>
      <c r="G27" s="166">
        <v>873</v>
      </c>
      <c r="H27" s="165">
        <v>761</v>
      </c>
    </row>
    <row r="28" spans="1:8" hidden="1">
      <c r="A28" s="151"/>
      <c r="B28" s="163"/>
      <c r="C28" s="857" t="s">
        <v>61</v>
      </c>
      <c r="D28" s="858"/>
      <c r="E28" s="164">
        <v>358</v>
      </c>
      <c r="F28" s="165">
        <v>207</v>
      </c>
      <c r="G28" s="166">
        <v>936</v>
      </c>
      <c r="H28" s="165">
        <v>894</v>
      </c>
    </row>
    <row r="29" spans="1:8" hidden="1">
      <c r="A29" s="151"/>
      <c r="B29" s="163"/>
      <c r="C29" s="857" t="s">
        <v>63</v>
      </c>
      <c r="D29" s="858"/>
      <c r="E29" s="164">
        <v>229</v>
      </c>
      <c r="F29" s="165">
        <v>163</v>
      </c>
      <c r="G29" s="166">
        <v>835</v>
      </c>
      <c r="H29" s="165">
        <v>662</v>
      </c>
    </row>
    <row r="30" spans="1:8" hidden="1">
      <c r="A30" s="151"/>
      <c r="B30" s="163"/>
      <c r="C30" s="855" t="s">
        <v>65</v>
      </c>
      <c r="D30" s="859"/>
      <c r="E30" s="168">
        <v>156</v>
      </c>
      <c r="F30" s="169">
        <v>82</v>
      </c>
      <c r="G30" s="170">
        <v>245</v>
      </c>
      <c r="H30" s="169">
        <v>267</v>
      </c>
    </row>
    <row r="31" spans="1:8" ht="12" hidden="1" customHeight="1">
      <c r="A31" s="151"/>
      <c r="B31" s="157"/>
      <c r="C31" s="158" t="s">
        <v>106</v>
      </c>
      <c r="D31" s="159"/>
      <c r="E31" s="160">
        <f>+E32+E33+E34+E35</f>
        <v>974</v>
      </c>
      <c r="F31" s="160">
        <f>+F32+F33+F34+F35</f>
        <v>612</v>
      </c>
      <c r="G31" s="161">
        <f>+G32+G33+G34+G35</f>
        <v>2910</v>
      </c>
      <c r="H31" s="162">
        <f>+H32+H33+H34+H35</f>
        <v>2547</v>
      </c>
    </row>
    <row r="32" spans="1:8" hidden="1">
      <c r="A32" s="151"/>
      <c r="B32" s="163"/>
      <c r="C32" s="857" t="s">
        <v>59</v>
      </c>
      <c r="D32" s="858"/>
      <c r="E32" s="164">
        <v>252</v>
      </c>
      <c r="F32" s="165">
        <v>180</v>
      </c>
      <c r="G32" s="166">
        <v>780</v>
      </c>
      <c r="H32" s="165">
        <v>764</v>
      </c>
    </row>
    <row r="33" spans="1:8" hidden="1">
      <c r="A33" s="151"/>
      <c r="B33" s="163"/>
      <c r="C33" s="857" t="s">
        <v>61</v>
      </c>
      <c r="D33" s="858"/>
      <c r="E33" s="164">
        <v>358</v>
      </c>
      <c r="F33" s="165">
        <v>203</v>
      </c>
      <c r="G33" s="166">
        <v>1061</v>
      </c>
      <c r="H33" s="165">
        <v>819</v>
      </c>
    </row>
    <row r="34" spans="1:8" hidden="1">
      <c r="A34" s="151"/>
      <c r="B34" s="163"/>
      <c r="C34" s="857" t="s">
        <v>63</v>
      </c>
      <c r="D34" s="858"/>
      <c r="E34" s="164">
        <v>235</v>
      </c>
      <c r="F34" s="165">
        <v>131</v>
      </c>
      <c r="G34" s="166">
        <v>802</v>
      </c>
      <c r="H34" s="165">
        <v>670</v>
      </c>
    </row>
    <row r="35" spans="1:8" hidden="1">
      <c r="A35" s="151"/>
      <c r="B35" s="163"/>
      <c r="C35" s="855" t="s">
        <v>65</v>
      </c>
      <c r="D35" s="859"/>
      <c r="E35" s="168">
        <v>129</v>
      </c>
      <c r="F35" s="169">
        <v>98</v>
      </c>
      <c r="G35" s="170">
        <v>267</v>
      </c>
      <c r="H35" s="169">
        <v>294</v>
      </c>
    </row>
    <row r="36" spans="1:8" ht="12" hidden="1" customHeight="1">
      <c r="A36" s="151"/>
      <c r="B36" s="157"/>
      <c r="C36" s="158" t="s">
        <v>107</v>
      </c>
      <c r="D36" s="159"/>
      <c r="E36" s="160">
        <f>+E37+E38+E39+E40</f>
        <v>935</v>
      </c>
      <c r="F36" s="160">
        <f>+F37+F38+F39+F40</f>
        <v>575</v>
      </c>
      <c r="G36" s="161">
        <f>+G37+G38+G39+G40</f>
        <v>2904</v>
      </c>
      <c r="H36" s="162">
        <f>+H37+H38+H39+H40</f>
        <v>2666</v>
      </c>
    </row>
    <row r="37" spans="1:8" hidden="1">
      <c r="A37" s="151"/>
      <c r="B37" s="163"/>
      <c r="C37" s="857" t="s">
        <v>59</v>
      </c>
      <c r="D37" s="858"/>
      <c r="E37" s="164">
        <v>263</v>
      </c>
      <c r="F37" s="165">
        <v>177</v>
      </c>
      <c r="G37" s="166">
        <v>849</v>
      </c>
      <c r="H37" s="165">
        <v>720</v>
      </c>
    </row>
    <row r="38" spans="1:8" hidden="1">
      <c r="A38" s="151"/>
      <c r="B38" s="163"/>
      <c r="C38" s="857" t="s">
        <v>61</v>
      </c>
      <c r="D38" s="858"/>
      <c r="E38" s="164">
        <v>350</v>
      </c>
      <c r="F38" s="165">
        <v>194</v>
      </c>
      <c r="G38" s="166">
        <v>931</v>
      </c>
      <c r="H38" s="165">
        <v>977</v>
      </c>
    </row>
    <row r="39" spans="1:8" hidden="1">
      <c r="A39" s="151"/>
      <c r="B39" s="163"/>
      <c r="C39" s="857" t="s">
        <v>63</v>
      </c>
      <c r="D39" s="858"/>
      <c r="E39" s="164">
        <v>218</v>
      </c>
      <c r="F39" s="165">
        <v>101</v>
      </c>
      <c r="G39" s="166">
        <v>807</v>
      </c>
      <c r="H39" s="165">
        <v>702</v>
      </c>
    </row>
    <row r="40" spans="1:8" hidden="1">
      <c r="A40" s="151"/>
      <c r="B40" s="163"/>
      <c r="C40" s="855" t="s">
        <v>65</v>
      </c>
      <c r="D40" s="859"/>
      <c r="E40" s="168">
        <v>104</v>
      </c>
      <c r="F40" s="169">
        <v>103</v>
      </c>
      <c r="G40" s="170">
        <v>317</v>
      </c>
      <c r="H40" s="169">
        <v>267</v>
      </c>
    </row>
    <row r="41" spans="1:8" ht="12" hidden="1" customHeight="1">
      <c r="A41" s="151"/>
      <c r="B41" s="157"/>
      <c r="C41" s="158" t="s">
        <v>108</v>
      </c>
      <c r="D41" s="159"/>
      <c r="E41" s="160">
        <f>+E42+E43+E44+E45</f>
        <v>887</v>
      </c>
      <c r="F41" s="160">
        <f>+F42+F43+F44+F45</f>
        <v>684</v>
      </c>
      <c r="G41" s="161">
        <f>+G42+G43+G44+G45</f>
        <v>2868</v>
      </c>
      <c r="H41" s="162">
        <f>+H42+H43+H44+H45</f>
        <v>2624</v>
      </c>
    </row>
    <row r="42" spans="1:8" hidden="1">
      <c r="A42" s="151"/>
      <c r="B42" s="163"/>
      <c r="C42" s="857" t="s">
        <v>59</v>
      </c>
      <c r="D42" s="858"/>
      <c r="E42" s="164">
        <v>281</v>
      </c>
      <c r="F42" s="165">
        <v>215</v>
      </c>
      <c r="G42" s="166">
        <v>794</v>
      </c>
      <c r="H42" s="165">
        <v>809</v>
      </c>
    </row>
    <row r="43" spans="1:8" hidden="1">
      <c r="A43" s="151"/>
      <c r="B43" s="163"/>
      <c r="C43" s="857" t="s">
        <v>61</v>
      </c>
      <c r="D43" s="858"/>
      <c r="E43" s="164">
        <v>300</v>
      </c>
      <c r="F43" s="165">
        <v>232</v>
      </c>
      <c r="G43" s="166">
        <v>977</v>
      </c>
      <c r="H43" s="165">
        <v>908</v>
      </c>
    </row>
    <row r="44" spans="1:8" hidden="1">
      <c r="A44" s="151"/>
      <c r="B44" s="163"/>
      <c r="C44" s="857" t="s">
        <v>63</v>
      </c>
      <c r="D44" s="858"/>
      <c r="E44" s="164">
        <v>203</v>
      </c>
      <c r="F44" s="165">
        <v>141</v>
      </c>
      <c r="G44" s="166">
        <v>880</v>
      </c>
      <c r="H44" s="165">
        <v>675</v>
      </c>
    </row>
    <row r="45" spans="1:8" hidden="1">
      <c r="A45" s="151"/>
      <c r="B45" s="163"/>
      <c r="C45" s="855" t="s">
        <v>65</v>
      </c>
      <c r="D45" s="859"/>
      <c r="E45" s="168">
        <v>103</v>
      </c>
      <c r="F45" s="169">
        <v>96</v>
      </c>
      <c r="G45" s="170">
        <v>217</v>
      </c>
      <c r="H45" s="169">
        <v>232</v>
      </c>
    </row>
    <row r="46" spans="1:8" ht="12" hidden="1" customHeight="1">
      <c r="A46" s="151"/>
      <c r="B46" s="157"/>
      <c r="C46" s="158" t="s">
        <v>109</v>
      </c>
      <c r="D46" s="159"/>
      <c r="E46" s="160">
        <f>+E47+E48+E49+E50</f>
        <v>903</v>
      </c>
      <c r="F46" s="160">
        <f>+F47+F48+F49+F50</f>
        <v>636</v>
      </c>
      <c r="G46" s="161">
        <f>+G47+G48+G49+G50</f>
        <v>3081</v>
      </c>
      <c r="H46" s="162">
        <f>+H47+H48+H49+H50</f>
        <v>2648</v>
      </c>
    </row>
    <row r="47" spans="1:8" hidden="1">
      <c r="A47" s="151"/>
      <c r="B47" s="163"/>
      <c r="C47" s="857" t="s">
        <v>59</v>
      </c>
      <c r="D47" s="858"/>
      <c r="E47" s="164">
        <v>220</v>
      </c>
      <c r="F47" s="165">
        <v>191</v>
      </c>
      <c r="G47" s="166">
        <v>715</v>
      </c>
      <c r="H47" s="165">
        <v>757</v>
      </c>
    </row>
    <row r="48" spans="1:8" hidden="1">
      <c r="A48" s="151"/>
      <c r="B48" s="163"/>
      <c r="C48" s="857" t="s">
        <v>61</v>
      </c>
      <c r="D48" s="858"/>
      <c r="E48" s="164">
        <v>331</v>
      </c>
      <c r="F48" s="165">
        <v>202</v>
      </c>
      <c r="G48" s="166">
        <v>1096</v>
      </c>
      <c r="H48" s="165">
        <v>929</v>
      </c>
    </row>
    <row r="49" spans="1:8" hidden="1">
      <c r="A49" s="151"/>
      <c r="B49" s="163"/>
      <c r="C49" s="857" t="s">
        <v>63</v>
      </c>
      <c r="D49" s="858"/>
      <c r="E49" s="164">
        <v>233</v>
      </c>
      <c r="F49" s="165">
        <v>148</v>
      </c>
      <c r="G49" s="166">
        <v>971</v>
      </c>
      <c r="H49" s="165">
        <v>689</v>
      </c>
    </row>
    <row r="50" spans="1:8" hidden="1">
      <c r="A50" s="151"/>
      <c r="B50" s="163"/>
      <c r="C50" s="855" t="s">
        <v>65</v>
      </c>
      <c r="D50" s="859"/>
      <c r="E50" s="168">
        <v>119</v>
      </c>
      <c r="F50" s="169">
        <v>95</v>
      </c>
      <c r="G50" s="170">
        <v>299</v>
      </c>
      <c r="H50" s="169">
        <v>273</v>
      </c>
    </row>
    <row r="51" spans="1:8" ht="12" hidden="1" customHeight="1">
      <c r="A51" s="151"/>
      <c r="B51" s="157"/>
      <c r="C51" s="158" t="s">
        <v>110</v>
      </c>
      <c r="D51" s="159"/>
      <c r="E51" s="160">
        <f>+E52+E53+E54+E55</f>
        <v>900</v>
      </c>
      <c r="F51" s="160">
        <f>+F52+F53+F54+F55</f>
        <v>697</v>
      </c>
      <c r="G51" s="161">
        <f>+G52+G53+G54+G55</f>
        <v>3482</v>
      </c>
      <c r="H51" s="162">
        <f>+H52+H53+H54+H55</f>
        <v>2763</v>
      </c>
    </row>
    <row r="52" spans="1:8" hidden="1">
      <c r="A52" s="151"/>
      <c r="B52" s="163"/>
      <c r="C52" s="857" t="s">
        <v>59</v>
      </c>
      <c r="D52" s="858"/>
      <c r="E52" s="171">
        <v>242</v>
      </c>
      <c r="F52" s="172">
        <v>202</v>
      </c>
      <c r="G52" s="173">
        <v>846</v>
      </c>
      <c r="H52" s="172">
        <v>838</v>
      </c>
    </row>
    <row r="53" spans="1:8" hidden="1">
      <c r="A53" s="151"/>
      <c r="B53" s="163"/>
      <c r="C53" s="857" t="s">
        <v>61</v>
      </c>
      <c r="D53" s="858"/>
      <c r="E53" s="171">
        <v>314</v>
      </c>
      <c r="F53" s="172">
        <v>240</v>
      </c>
      <c r="G53" s="173">
        <v>1236</v>
      </c>
      <c r="H53" s="172">
        <v>975</v>
      </c>
    </row>
    <row r="54" spans="1:8" hidden="1">
      <c r="A54" s="151"/>
      <c r="B54" s="163"/>
      <c r="C54" s="857" t="s">
        <v>63</v>
      </c>
      <c r="D54" s="858"/>
      <c r="E54" s="171">
        <v>234</v>
      </c>
      <c r="F54" s="172">
        <v>153</v>
      </c>
      <c r="G54" s="173">
        <v>972</v>
      </c>
      <c r="H54" s="172">
        <v>672</v>
      </c>
    </row>
    <row r="55" spans="1:8" hidden="1">
      <c r="A55" s="151"/>
      <c r="B55" s="163"/>
      <c r="C55" s="855" t="s">
        <v>65</v>
      </c>
      <c r="D55" s="859"/>
      <c r="E55" s="174">
        <v>110</v>
      </c>
      <c r="F55" s="175">
        <v>102</v>
      </c>
      <c r="G55" s="176">
        <v>428</v>
      </c>
      <c r="H55" s="175">
        <v>278</v>
      </c>
    </row>
    <row r="56" spans="1:8" ht="12" hidden="1" customHeight="1">
      <c r="A56" s="151"/>
      <c r="B56" s="157"/>
      <c r="C56" s="158" t="s">
        <v>111</v>
      </c>
      <c r="D56" s="159"/>
      <c r="E56" s="160">
        <f>+E57+E58+E59+E60</f>
        <v>948</v>
      </c>
      <c r="F56" s="160">
        <f>+F57+F58+F59+F60</f>
        <v>681</v>
      </c>
      <c r="G56" s="161">
        <f>+G57+G58+G59+G60</f>
        <v>3472</v>
      </c>
      <c r="H56" s="162">
        <f>+H57+H58+H59+H60</f>
        <v>2674</v>
      </c>
    </row>
    <row r="57" spans="1:8" hidden="1">
      <c r="A57" s="151"/>
      <c r="B57" s="163"/>
      <c r="C57" s="857" t="s">
        <v>59</v>
      </c>
      <c r="D57" s="858"/>
      <c r="E57" s="164">
        <v>221</v>
      </c>
      <c r="F57" s="165">
        <v>247</v>
      </c>
      <c r="G57" s="166">
        <v>831</v>
      </c>
      <c r="H57" s="165">
        <v>745</v>
      </c>
    </row>
    <row r="58" spans="1:8" hidden="1">
      <c r="A58" s="151"/>
      <c r="B58" s="163"/>
      <c r="C58" s="857" t="s">
        <v>61</v>
      </c>
      <c r="D58" s="858"/>
      <c r="E58" s="164">
        <v>358</v>
      </c>
      <c r="F58" s="165">
        <v>197</v>
      </c>
      <c r="G58" s="166">
        <v>1220</v>
      </c>
      <c r="H58" s="165">
        <v>945</v>
      </c>
    </row>
    <row r="59" spans="1:8" hidden="1">
      <c r="A59" s="151"/>
      <c r="B59" s="163"/>
      <c r="C59" s="857" t="s">
        <v>63</v>
      </c>
      <c r="D59" s="858"/>
      <c r="E59" s="164">
        <v>252</v>
      </c>
      <c r="F59" s="165">
        <v>148</v>
      </c>
      <c r="G59" s="166">
        <v>1006</v>
      </c>
      <c r="H59" s="165">
        <v>716</v>
      </c>
    </row>
    <row r="60" spans="1:8" hidden="1">
      <c r="A60" s="151"/>
      <c r="B60" s="163"/>
      <c r="C60" s="855" t="s">
        <v>65</v>
      </c>
      <c r="D60" s="859"/>
      <c r="E60" s="168">
        <v>117</v>
      </c>
      <c r="F60" s="169">
        <v>89</v>
      </c>
      <c r="G60" s="170">
        <v>415</v>
      </c>
      <c r="H60" s="169">
        <v>268</v>
      </c>
    </row>
    <row r="61" spans="1:8" ht="12" hidden="1" customHeight="1">
      <c r="A61" s="151"/>
      <c r="B61" s="157"/>
      <c r="C61" s="158" t="s">
        <v>112</v>
      </c>
      <c r="D61" s="159"/>
      <c r="E61" s="160">
        <f>+E62+E63+E64+E65</f>
        <v>926</v>
      </c>
      <c r="F61" s="162">
        <f>+F62+F63+F64+F65</f>
        <v>740</v>
      </c>
      <c r="G61" s="161">
        <f>+G62+G63+G64+G65</f>
        <v>3517</v>
      </c>
      <c r="H61" s="162">
        <f>+H62+H63+H64+H65</f>
        <v>2750</v>
      </c>
    </row>
    <row r="62" spans="1:8" hidden="1">
      <c r="A62" s="151"/>
      <c r="B62" s="163"/>
      <c r="C62" s="857" t="s">
        <v>59</v>
      </c>
      <c r="D62" s="858"/>
      <c r="E62" s="164">
        <v>241</v>
      </c>
      <c r="F62" s="165">
        <v>241</v>
      </c>
      <c r="G62" s="166">
        <f>475+368</f>
        <v>843</v>
      </c>
      <c r="H62" s="165">
        <v>734</v>
      </c>
    </row>
    <row r="63" spans="1:8" hidden="1">
      <c r="A63" s="151"/>
      <c r="B63" s="163"/>
      <c r="C63" s="857" t="s">
        <v>61</v>
      </c>
      <c r="D63" s="858"/>
      <c r="E63" s="164">
        <v>309</v>
      </c>
      <c r="F63" s="165">
        <v>248</v>
      </c>
      <c r="G63" s="166">
        <f>668+510</f>
        <v>1178</v>
      </c>
      <c r="H63" s="165">
        <v>1001</v>
      </c>
    </row>
    <row r="64" spans="1:8" hidden="1">
      <c r="A64" s="151"/>
      <c r="B64" s="163"/>
      <c r="C64" s="857" t="s">
        <v>63</v>
      </c>
      <c r="D64" s="858"/>
      <c r="E64" s="164">
        <v>271</v>
      </c>
      <c r="F64" s="165">
        <v>152</v>
      </c>
      <c r="G64" s="166">
        <f>778+277</f>
        <v>1055</v>
      </c>
      <c r="H64" s="165">
        <v>740</v>
      </c>
    </row>
    <row r="65" spans="1:8" hidden="1">
      <c r="A65" s="151"/>
      <c r="B65" s="163"/>
      <c r="C65" s="855" t="s">
        <v>65</v>
      </c>
      <c r="D65" s="859"/>
      <c r="E65" s="168">
        <v>105</v>
      </c>
      <c r="F65" s="169">
        <v>99</v>
      </c>
      <c r="G65" s="170">
        <f>329+112</f>
        <v>441</v>
      </c>
      <c r="H65" s="169">
        <v>275</v>
      </c>
    </row>
    <row r="66" spans="1:8" ht="12" hidden="1" customHeight="1">
      <c r="A66" s="151"/>
      <c r="B66" s="157"/>
      <c r="C66" s="158" t="s">
        <v>113</v>
      </c>
      <c r="D66" s="159"/>
      <c r="E66" s="160">
        <f>+E67+E68+E69+E70</f>
        <v>990</v>
      </c>
      <c r="F66" s="160">
        <f>+F67+F68+F69+F70</f>
        <v>677</v>
      </c>
      <c r="G66" s="161">
        <f>+G67+G68+G69+G70</f>
        <v>3680</v>
      </c>
      <c r="H66" s="162">
        <f>+H67+H68+H69+H70</f>
        <v>2867</v>
      </c>
    </row>
    <row r="67" spans="1:8" hidden="1">
      <c r="A67" s="151"/>
      <c r="B67" s="163"/>
      <c r="C67" s="857" t="s">
        <v>59</v>
      </c>
      <c r="D67" s="858"/>
      <c r="E67" s="164">
        <v>238</v>
      </c>
      <c r="F67" s="165">
        <v>201</v>
      </c>
      <c r="G67" s="166">
        <f>400+371</f>
        <v>771</v>
      </c>
      <c r="H67" s="165">
        <v>704</v>
      </c>
    </row>
    <row r="68" spans="1:8" hidden="1">
      <c r="A68" s="151"/>
      <c r="B68" s="163"/>
      <c r="C68" s="857" t="s">
        <v>61</v>
      </c>
      <c r="D68" s="858"/>
      <c r="E68" s="164">
        <v>375</v>
      </c>
      <c r="F68" s="165">
        <v>202</v>
      </c>
      <c r="G68" s="166">
        <f>859+477</f>
        <v>1336</v>
      </c>
      <c r="H68" s="165">
        <v>1060</v>
      </c>
    </row>
    <row r="69" spans="1:8" hidden="1">
      <c r="A69" s="151"/>
      <c r="B69" s="163"/>
      <c r="C69" s="857" t="s">
        <v>63</v>
      </c>
      <c r="D69" s="858"/>
      <c r="E69" s="164">
        <v>249</v>
      </c>
      <c r="F69" s="165">
        <v>172</v>
      </c>
      <c r="G69" s="166">
        <f>777+253</f>
        <v>1030</v>
      </c>
      <c r="H69" s="165">
        <v>799</v>
      </c>
    </row>
    <row r="70" spans="1:8" hidden="1">
      <c r="A70" s="151"/>
      <c r="B70" s="163"/>
      <c r="C70" s="855" t="s">
        <v>65</v>
      </c>
      <c r="D70" s="859"/>
      <c r="E70" s="168">
        <v>128</v>
      </c>
      <c r="F70" s="169">
        <v>102</v>
      </c>
      <c r="G70" s="170">
        <f>426+117</f>
        <v>543</v>
      </c>
      <c r="H70" s="169">
        <v>304</v>
      </c>
    </row>
    <row r="71" spans="1:8" ht="12" hidden="1" customHeight="1">
      <c r="A71" s="151"/>
      <c r="B71" s="157"/>
      <c r="C71" s="158" t="s">
        <v>114</v>
      </c>
      <c r="D71" s="159"/>
      <c r="E71" s="160">
        <f>+E72+E73+E74+E75</f>
        <v>1032</v>
      </c>
      <c r="F71" s="160">
        <f>+F72+F73+F74+F75</f>
        <v>667</v>
      </c>
      <c r="G71" s="161">
        <f>+G72+G73+G74+G75</f>
        <v>3576</v>
      </c>
      <c r="H71" s="162">
        <f>+H72+H73+H74+H75</f>
        <v>2901</v>
      </c>
    </row>
    <row r="72" spans="1:8" ht="12" hidden="1" customHeight="1">
      <c r="A72" s="151"/>
      <c r="B72" s="163"/>
      <c r="C72" s="857" t="s">
        <v>59</v>
      </c>
      <c r="D72" s="858"/>
      <c r="E72" s="164">
        <v>247</v>
      </c>
      <c r="F72" s="165">
        <v>202</v>
      </c>
      <c r="G72" s="166">
        <f>404+384</f>
        <v>788</v>
      </c>
      <c r="H72" s="165">
        <v>802</v>
      </c>
    </row>
    <row r="73" spans="1:8" ht="12" hidden="1" customHeight="1">
      <c r="A73" s="151"/>
      <c r="B73" s="163"/>
      <c r="C73" s="857" t="s">
        <v>61</v>
      </c>
      <c r="D73" s="858"/>
      <c r="E73" s="164">
        <v>352</v>
      </c>
      <c r="F73" s="165">
        <v>211</v>
      </c>
      <c r="G73" s="166">
        <f>842+453</f>
        <v>1295</v>
      </c>
      <c r="H73" s="165">
        <v>1003</v>
      </c>
    </row>
    <row r="74" spans="1:8" ht="12" hidden="1" customHeight="1">
      <c r="A74" s="151"/>
      <c r="B74" s="163"/>
      <c r="C74" s="857" t="s">
        <v>63</v>
      </c>
      <c r="D74" s="858"/>
      <c r="E74" s="164">
        <v>285</v>
      </c>
      <c r="F74" s="165">
        <v>151</v>
      </c>
      <c r="G74" s="166">
        <f>635+262</f>
        <v>897</v>
      </c>
      <c r="H74" s="165">
        <v>776</v>
      </c>
    </row>
    <row r="75" spans="1:8" ht="12" hidden="1" customHeight="1">
      <c r="A75" s="151"/>
      <c r="B75" s="163"/>
      <c r="C75" s="855" t="s">
        <v>65</v>
      </c>
      <c r="D75" s="859"/>
      <c r="E75" s="168">
        <v>148</v>
      </c>
      <c r="F75" s="169">
        <v>103</v>
      </c>
      <c r="G75" s="170">
        <f>464+132</f>
        <v>596</v>
      </c>
      <c r="H75" s="169">
        <v>320</v>
      </c>
    </row>
    <row r="76" spans="1:8" ht="12" hidden="1" customHeight="1">
      <c r="A76" s="151"/>
      <c r="B76" s="157"/>
      <c r="C76" s="177" t="s">
        <v>115</v>
      </c>
      <c r="D76" s="178"/>
      <c r="E76" s="179">
        <f>+E77+E78+E79+E80</f>
        <v>981</v>
      </c>
      <c r="F76" s="180">
        <f>+F77+F78+F79+F80</f>
        <v>713</v>
      </c>
      <c r="G76" s="179">
        <f>+G77+G78+G79+G80</f>
        <v>3399</v>
      </c>
      <c r="H76" s="181">
        <f>+H77+H78+H79+H80</f>
        <v>2893</v>
      </c>
    </row>
    <row r="77" spans="1:8" ht="12" hidden="1" customHeight="1">
      <c r="A77" s="151"/>
      <c r="B77" s="163"/>
      <c r="C77" s="857" t="s">
        <v>59</v>
      </c>
      <c r="D77" s="858"/>
      <c r="E77" s="164">
        <v>236</v>
      </c>
      <c r="F77" s="165">
        <v>216</v>
      </c>
      <c r="G77" s="166">
        <f>365+406</f>
        <v>771</v>
      </c>
      <c r="H77" s="165">
        <v>799</v>
      </c>
    </row>
    <row r="78" spans="1:8" ht="12" hidden="1" customHeight="1">
      <c r="A78" s="151"/>
      <c r="B78" s="163"/>
      <c r="C78" s="857" t="s">
        <v>61</v>
      </c>
      <c r="D78" s="858"/>
      <c r="E78" s="164">
        <v>357</v>
      </c>
      <c r="F78" s="165">
        <v>223</v>
      </c>
      <c r="G78" s="166">
        <f>879+479</f>
        <v>1358</v>
      </c>
      <c r="H78" s="165">
        <v>1013</v>
      </c>
    </row>
    <row r="79" spans="1:8" ht="12" hidden="1" customHeight="1">
      <c r="A79" s="151"/>
      <c r="B79" s="163"/>
      <c r="C79" s="857" t="s">
        <v>63</v>
      </c>
      <c r="D79" s="858"/>
      <c r="E79" s="164">
        <v>268</v>
      </c>
      <c r="F79" s="165">
        <v>156</v>
      </c>
      <c r="G79" s="166">
        <f>597+267</f>
        <v>864</v>
      </c>
      <c r="H79" s="165">
        <v>795</v>
      </c>
    </row>
    <row r="80" spans="1:8" ht="12" hidden="1" customHeight="1">
      <c r="A80" s="151"/>
      <c r="B80" s="163"/>
      <c r="C80" s="855" t="s">
        <v>65</v>
      </c>
      <c r="D80" s="859"/>
      <c r="E80" s="168">
        <v>120</v>
      </c>
      <c r="F80" s="169">
        <v>118</v>
      </c>
      <c r="G80" s="170">
        <f>278+128</f>
        <v>406</v>
      </c>
      <c r="H80" s="169">
        <v>286</v>
      </c>
    </row>
    <row r="81" spans="1:8" ht="15" hidden="1" customHeight="1">
      <c r="A81" s="151"/>
      <c r="B81" s="157"/>
      <c r="C81" s="177" t="s">
        <v>116</v>
      </c>
      <c r="D81" s="178"/>
      <c r="E81" s="180">
        <f>+E82+E83+E84+E85</f>
        <v>970</v>
      </c>
      <c r="F81" s="180">
        <f>+F82+F83+F84+F85</f>
        <v>714</v>
      </c>
      <c r="G81" s="179">
        <f>+G82+G83+G84+G85</f>
        <v>3252</v>
      </c>
      <c r="H81" s="181">
        <f>+H82+H83+H84+H85</f>
        <v>2788</v>
      </c>
    </row>
    <row r="82" spans="1:8" ht="12" hidden="1" customHeight="1">
      <c r="A82" s="151"/>
      <c r="B82" s="163"/>
      <c r="C82" s="857" t="s">
        <v>59</v>
      </c>
      <c r="D82" s="858"/>
      <c r="E82" s="164">
        <v>236</v>
      </c>
      <c r="F82" s="165">
        <v>215</v>
      </c>
      <c r="G82" s="166">
        <f>330+323</f>
        <v>653</v>
      </c>
      <c r="H82" s="165">
        <v>737</v>
      </c>
    </row>
    <row r="83" spans="1:8" ht="12" hidden="1" customHeight="1">
      <c r="A83" s="151"/>
      <c r="B83" s="163"/>
      <c r="C83" s="857" t="s">
        <v>61</v>
      </c>
      <c r="D83" s="858"/>
      <c r="E83" s="164">
        <v>348</v>
      </c>
      <c r="F83" s="165">
        <v>237</v>
      </c>
      <c r="G83" s="166">
        <f>848+415</f>
        <v>1263</v>
      </c>
      <c r="H83" s="165">
        <v>951</v>
      </c>
    </row>
    <row r="84" spans="1:8" ht="12" hidden="1" customHeight="1">
      <c r="A84" s="151"/>
      <c r="B84" s="163"/>
      <c r="C84" s="857" t="s">
        <v>63</v>
      </c>
      <c r="D84" s="858"/>
      <c r="E84" s="164">
        <v>243</v>
      </c>
      <c r="F84" s="165">
        <v>156</v>
      </c>
      <c r="G84" s="166">
        <f>644+282</f>
        <v>926</v>
      </c>
      <c r="H84" s="165">
        <v>789</v>
      </c>
    </row>
    <row r="85" spans="1:8" ht="12" hidden="1" customHeight="1">
      <c r="A85" s="151"/>
      <c r="B85" s="163"/>
      <c r="C85" s="855" t="s">
        <v>65</v>
      </c>
      <c r="D85" s="859"/>
      <c r="E85" s="168">
        <v>143</v>
      </c>
      <c r="F85" s="169">
        <v>106</v>
      </c>
      <c r="G85" s="170">
        <f>278+132</f>
        <v>410</v>
      </c>
      <c r="H85" s="169">
        <v>311</v>
      </c>
    </row>
    <row r="86" spans="1:8" ht="15" hidden="1" customHeight="1">
      <c r="A86" s="151"/>
      <c r="B86" s="157"/>
      <c r="C86" s="177" t="s">
        <v>117</v>
      </c>
      <c r="D86" s="178"/>
      <c r="E86" s="180">
        <f>+E87+E88+E89+E90</f>
        <v>968</v>
      </c>
      <c r="F86" s="180">
        <f>+F87+F88+F89+F90</f>
        <v>660</v>
      </c>
      <c r="G86" s="179">
        <f>+G87+G88+G89+G90</f>
        <v>3588</v>
      </c>
      <c r="H86" s="181">
        <f>+H87+H88+H89+H90</f>
        <v>2946</v>
      </c>
    </row>
    <row r="87" spans="1:8" ht="12" hidden="1" customHeight="1">
      <c r="A87" s="151"/>
      <c r="B87" s="163"/>
      <c r="C87" s="857" t="s">
        <v>59</v>
      </c>
      <c r="D87" s="858"/>
      <c r="E87" s="164">
        <v>234</v>
      </c>
      <c r="F87" s="165">
        <v>217</v>
      </c>
      <c r="G87" s="166">
        <f>369+393</f>
        <v>762</v>
      </c>
      <c r="H87" s="165">
        <v>754</v>
      </c>
    </row>
    <row r="88" spans="1:8" ht="12" hidden="1" customHeight="1">
      <c r="A88" s="151"/>
      <c r="B88" s="163"/>
      <c r="C88" s="857" t="s">
        <v>61</v>
      </c>
      <c r="D88" s="858"/>
      <c r="E88" s="164">
        <v>319</v>
      </c>
      <c r="F88" s="165">
        <v>216</v>
      </c>
      <c r="G88" s="166">
        <f>868+411</f>
        <v>1279</v>
      </c>
      <c r="H88" s="165">
        <v>1007</v>
      </c>
    </row>
    <row r="89" spans="1:8" ht="12" hidden="1" customHeight="1">
      <c r="A89" s="151"/>
      <c r="B89" s="163"/>
      <c r="C89" s="857" t="s">
        <v>63</v>
      </c>
      <c r="D89" s="858"/>
      <c r="E89" s="164">
        <v>274</v>
      </c>
      <c r="F89" s="165">
        <v>141</v>
      </c>
      <c r="G89" s="166">
        <f>725+382</f>
        <v>1107</v>
      </c>
      <c r="H89" s="165">
        <v>858</v>
      </c>
    </row>
    <row r="90" spans="1:8" ht="12" hidden="1" customHeight="1">
      <c r="A90" s="151"/>
      <c r="B90" s="163"/>
      <c r="C90" s="855" t="s">
        <v>65</v>
      </c>
      <c r="D90" s="859"/>
      <c r="E90" s="168">
        <v>141</v>
      </c>
      <c r="F90" s="169">
        <v>86</v>
      </c>
      <c r="G90" s="170">
        <f>330+110</f>
        <v>440</v>
      </c>
      <c r="H90" s="169">
        <v>327</v>
      </c>
    </row>
    <row r="91" spans="1:8" ht="15" hidden="1" customHeight="1">
      <c r="A91" s="151"/>
      <c r="B91" s="157"/>
      <c r="C91" s="182" t="s">
        <v>118</v>
      </c>
      <c r="D91" s="183"/>
      <c r="E91" s="184">
        <f>+E92+E93+E94+E95</f>
        <v>1001</v>
      </c>
      <c r="F91" s="184">
        <f>+F92+F93+F94+F95</f>
        <v>695</v>
      </c>
      <c r="G91" s="185">
        <f>SUM(G92:G95)</f>
        <v>3421</v>
      </c>
      <c r="H91" s="186">
        <f>+H92+H93+H94+H95</f>
        <v>3009</v>
      </c>
    </row>
    <row r="92" spans="1:8" ht="15" hidden="1" customHeight="1">
      <c r="A92" s="151"/>
      <c r="B92" s="163"/>
      <c r="C92" s="857" t="s">
        <v>59</v>
      </c>
      <c r="D92" s="858"/>
      <c r="E92" s="164">
        <v>245</v>
      </c>
      <c r="F92" s="165">
        <v>201</v>
      </c>
      <c r="G92" s="166">
        <f>362+412</f>
        <v>774</v>
      </c>
      <c r="H92" s="165">
        <v>748</v>
      </c>
    </row>
    <row r="93" spans="1:8" ht="15" hidden="1" customHeight="1">
      <c r="A93" s="151"/>
      <c r="B93" s="163"/>
      <c r="C93" s="857" t="s">
        <v>61</v>
      </c>
      <c r="D93" s="858"/>
      <c r="E93" s="164">
        <v>349</v>
      </c>
      <c r="F93" s="165">
        <v>235</v>
      </c>
      <c r="G93" s="166">
        <f>667+435</f>
        <v>1102</v>
      </c>
      <c r="H93" s="165">
        <v>1080</v>
      </c>
    </row>
    <row r="94" spans="1:8" ht="15" hidden="1" customHeight="1">
      <c r="A94" s="151"/>
      <c r="B94" s="163"/>
      <c r="C94" s="857" t="s">
        <v>63</v>
      </c>
      <c r="D94" s="858"/>
      <c r="E94" s="164">
        <v>286</v>
      </c>
      <c r="F94" s="165">
        <v>163</v>
      </c>
      <c r="G94" s="166">
        <f>702+394</f>
        <v>1096</v>
      </c>
      <c r="H94" s="165">
        <v>828</v>
      </c>
    </row>
    <row r="95" spans="1:8" ht="15" hidden="1" customHeight="1">
      <c r="A95" s="151"/>
      <c r="B95" s="163"/>
      <c r="C95" s="857" t="s">
        <v>65</v>
      </c>
      <c r="D95" s="858"/>
      <c r="E95" s="168">
        <v>121</v>
      </c>
      <c r="F95" s="169">
        <v>96</v>
      </c>
      <c r="G95" s="170">
        <f>339+110</f>
        <v>449</v>
      </c>
      <c r="H95" s="169">
        <v>353</v>
      </c>
    </row>
    <row r="96" spans="1:8" ht="15" hidden="1" customHeight="1">
      <c r="A96" s="151"/>
      <c r="B96" s="187"/>
      <c r="C96" s="177" t="s">
        <v>119</v>
      </c>
      <c r="D96" s="178"/>
      <c r="E96" s="180">
        <f>+E97+E98+E99+E100</f>
        <v>959</v>
      </c>
      <c r="F96" s="180">
        <f>+F97+F98+F99+F100</f>
        <v>709</v>
      </c>
      <c r="G96" s="179">
        <f>SUM(G97:G100)</f>
        <v>3234</v>
      </c>
      <c r="H96" s="181">
        <f>+H97+H98+H99+H100</f>
        <v>3091</v>
      </c>
    </row>
    <row r="97" spans="1:8" ht="15" hidden="1" customHeight="1">
      <c r="A97" s="151"/>
      <c r="B97" s="163"/>
      <c r="C97" s="857" t="s">
        <v>59</v>
      </c>
      <c r="D97" s="858"/>
      <c r="E97" s="164">
        <v>209</v>
      </c>
      <c r="F97" s="165">
        <v>221</v>
      </c>
      <c r="G97" s="166">
        <f>275+379</f>
        <v>654</v>
      </c>
      <c r="H97" s="165">
        <v>818</v>
      </c>
    </row>
    <row r="98" spans="1:8" ht="15" hidden="1" customHeight="1">
      <c r="A98" s="151"/>
      <c r="B98" s="163"/>
      <c r="C98" s="857" t="s">
        <v>61</v>
      </c>
      <c r="D98" s="858"/>
      <c r="E98" s="164">
        <v>345</v>
      </c>
      <c r="F98" s="165">
        <v>236</v>
      </c>
      <c r="G98" s="166">
        <f>684+483</f>
        <v>1167</v>
      </c>
      <c r="H98" s="165">
        <v>1040</v>
      </c>
    </row>
    <row r="99" spans="1:8" ht="15" hidden="1" customHeight="1">
      <c r="A99" s="151"/>
      <c r="B99" s="163"/>
      <c r="C99" s="857" t="s">
        <v>63</v>
      </c>
      <c r="D99" s="858"/>
      <c r="E99" s="164">
        <v>264</v>
      </c>
      <c r="F99" s="165">
        <v>152</v>
      </c>
      <c r="G99" s="166">
        <f>651+331</f>
        <v>982</v>
      </c>
      <c r="H99" s="165">
        <v>869</v>
      </c>
    </row>
    <row r="100" spans="1:8" ht="15" hidden="1" customHeight="1">
      <c r="A100" s="151"/>
      <c r="B100" s="163"/>
      <c r="C100" s="855" t="s">
        <v>65</v>
      </c>
      <c r="D100" s="859"/>
      <c r="E100" s="168">
        <v>141</v>
      </c>
      <c r="F100" s="169">
        <v>100</v>
      </c>
      <c r="G100" s="170">
        <f>293+138</f>
        <v>431</v>
      </c>
      <c r="H100" s="169">
        <v>364</v>
      </c>
    </row>
    <row r="101" spans="1:8" s="190" customFormat="1" ht="15" hidden="1" customHeight="1">
      <c r="A101" s="188"/>
      <c r="B101" s="189"/>
      <c r="C101" s="177" t="s">
        <v>120</v>
      </c>
      <c r="D101" s="178"/>
      <c r="E101" s="180">
        <f>+E102+E103+E104+E105</f>
        <v>875</v>
      </c>
      <c r="F101" s="180">
        <f>+F102+F103+F104+F105</f>
        <v>772</v>
      </c>
      <c r="G101" s="179">
        <f>+G102+G103+G104+G105</f>
        <v>3235</v>
      </c>
      <c r="H101" s="181">
        <f>+H102+H103+H104+H105</f>
        <v>2957</v>
      </c>
    </row>
    <row r="102" spans="1:8" ht="15" hidden="1" customHeight="1">
      <c r="A102" s="151"/>
      <c r="B102" s="163"/>
      <c r="C102" s="857" t="s">
        <v>59</v>
      </c>
      <c r="D102" s="858"/>
      <c r="E102" s="164">
        <v>192</v>
      </c>
      <c r="F102" s="165">
        <v>249</v>
      </c>
      <c r="G102" s="166">
        <f>336+327</f>
        <v>663</v>
      </c>
      <c r="H102" s="165">
        <v>729</v>
      </c>
    </row>
    <row r="103" spans="1:8" ht="15" hidden="1" customHeight="1">
      <c r="A103" s="151"/>
      <c r="B103" s="163"/>
      <c r="C103" s="857" t="s">
        <v>61</v>
      </c>
      <c r="D103" s="858"/>
      <c r="E103" s="164">
        <v>310</v>
      </c>
      <c r="F103" s="165">
        <v>243</v>
      </c>
      <c r="G103" s="166">
        <f>831+481</f>
        <v>1312</v>
      </c>
      <c r="H103" s="165">
        <v>1074</v>
      </c>
    </row>
    <row r="104" spans="1:8" ht="15" hidden="1" customHeight="1">
      <c r="A104" s="151"/>
      <c r="B104" s="163"/>
      <c r="C104" s="857" t="s">
        <v>63</v>
      </c>
      <c r="D104" s="858"/>
      <c r="E104" s="164">
        <v>250</v>
      </c>
      <c r="F104" s="165">
        <v>179</v>
      </c>
      <c r="G104" s="166">
        <f>559+345</f>
        <v>904</v>
      </c>
      <c r="H104" s="165">
        <v>824</v>
      </c>
    </row>
    <row r="105" spans="1:8" ht="15" hidden="1" customHeight="1">
      <c r="A105" s="151"/>
      <c r="B105" s="163"/>
      <c r="C105" s="857" t="s">
        <v>65</v>
      </c>
      <c r="D105" s="858"/>
      <c r="E105" s="168">
        <v>123</v>
      </c>
      <c r="F105" s="169">
        <v>101</v>
      </c>
      <c r="G105" s="170">
        <f>241+115</f>
        <v>356</v>
      </c>
      <c r="H105" s="169">
        <v>330</v>
      </c>
    </row>
    <row r="106" spans="1:8" s="190" customFormat="1" ht="15" customHeight="1">
      <c r="A106" s="188"/>
      <c r="B106" s="191"/>
      <c r="C106" s="158" t="s">
        <v>121</v>
      </c>
      <c r="D106" s="159"/>
      <c r="E106" s="184">
        <f>+E107+E108+E109+E110</f>
        <v>848</v>
      </c>
      <c r="F106" s="184">
        <f>+F107+F108+F109+F110</f>
        <v>790</v>
      </c>
      <c r="G106" s="185">
        <f>+G107+G108+G109+G110</f>
        <v>3124</v>
      </c>
      <c r="H106" s="186">
        <f>+H107+H108+H109+H110</f>
        <v>2952</v>
      </c>
    </row>
    <row r="107" spans="1:8" ht="15" hidden="1" customHeight="1">
      <c r="A107" s="151"/>
      <c r="B107" s="163"/>
      <c r="C107" s="857" t="s">
        <v>59</v>
      </c>
      <c r="D107" s="858"/>
      <c r="E107" s="164">
        <v>178</v>
      </c>
      <c r="F107" s="165">
        <v>231</v>
      </c>
      <c r="G107" s="166">
        <v>623</v>
      </c>
      <c r="H107" s="165">
        <v>812</v>
      </c>
    </row>
    <row r="108" spans="1:8" ht="15" hidden="1" customHeight="1">
      <c r="A108" s="151"/>
      <c r="B108" s="163"/>
      <c r="C108" s="857" t="s">
        <v>61</v>
      </c>
      <c r="D108" s="858"/>
      <c r="E108" s="164">
        <v>321</v>
      </c>
      <c r="F108" s="165">
        <v>260</v>
      </c>
      <c r="G108" s="166">
        <v>1180</v>
      </c>
      <c r="H108" s="165">
        <v>979</v>
      </c>
    </row>
    <row r="109" spans="1:8" ht="15" hidden="1" customHeight="1">
      <c r="A109" s="151"/>
      <c r="B109" s="163"/>
      <c r="C109" s="857" t="s">
        <v>63</v>
      </c>
      <c r="D109" s="858"/>
      <c r="E109" s="164">
        <v>235</v>
      </c>
      <c r="F109" s="165">
        <v>203</v>
      </c>
      <c r="G109" s="166">
        <v>984</v>
      </c>
      <c r="H109" s="165">
        <v>856</v>
      </c>
    </row>
    <row r="110" spans="1:8" ht="15" hidden="1" customHeight="1">
      <c r="A110" s="151"/>
      <c r="B110" s="163"/>
      <c r="C110" s="855" t="s">
        <v>65</v>
      </c>
      <c r="D110" s="859"/>
      <c r="E110" s="168">
        <v>114</v>
      </c>
      <c r="F110" s="169">
        <v>96</v>
      </c>
      <c r="G110" s="170">
        <v>337</v>
      </c>
      <c r="H110" s="169">
        <v>305</v>
      </c>
    </row>
    <row r="111" spans="1:8" s="190" customFormat="1" ht="15" customHeight="1">
      <c r="A111" s="188"/>
      <c r="B111" s="191"/>
      <c r="C111" s="158" t="s">
        <v>122</v>
      </c>
      <c r="D111" s="159"/>
      <c r="E111" s="160">
        <f>+E112+E113+E114+E115</f>
        <v>827</v>
      </c>
      <c r="F111" s="160">
        <f>+F112+F113+F114+F115</f>
        <v>837</v>
      </c>
      <c r="G111" s="161">
        <f>+G112+G113+G114+G115</f>
        <v>3096</v>
      </c>
      <c r="H111" s="162">
        <f>+H112+H113+H114+H115</f>
        <v>3057</v>
      </c>
    </row>
    <row r="112" spans="1:8" ht="15" hidden="1" customHeight="1">
      <c r="A112" s="151"/>
      <c r="B112" s="163"/>
      <c r="C112" s="857" t="s">
        <v>59</v>
      </c>
      <c r="D112" s="858"/>
      <c r="E112" s="164">
        <v>175</v>
      </c>
      <c r="F112" s="165">
        <v>263</v>
      </c>
      <c r="G112" s="166">
        <f>296+336</f>
        <v>632</v>
      </c>
      <c r="H112" s="165">
        <v>713</v>
      </c>
    </row>
    <row r="113" spans="1:8" ht="15" hidden="1" customHeight="1">
      <c r="A113" s="151"/>
      <c r="B113" s="163"/>
      <c r="C113" s="857" t="s">
        <v>61</v>
      </c>
      <c r="D113" s="858"/>
      <c r="E113" s="164">
        <v>306</v>
      </c>
      <c r="F113" s="165">
        <v>274</v>
      </c>
      <c r="G113" s="166">
        <f>724+482</f>
        <v>1206</v>
      </c>
      <c r="H113" s="165">
        <v>1075</v>
      </c>
    </row>
    <row r="114" spans="1:8" ht="15" hidden="1" customHeight="1">
      <c r="A114" s="151"/>
      <c r="B114" s="163"/>
      <c r="C114" s="857" t="s">
        <v>63</v>
      </c>
      <c r="D114" s="858"/>
      <c r="E114" s="164">
        <v>238</v>
      </c>
      <c r="F114" s="165">
        <v>191</v>
      </c>
      <c r="G114" s="166">
        <f>519+359</f>
        <v>878</v>
      </c>
      <c r="H114" s="165">
        <v>905</v>
      </c>
    </row>
    <row r="115" spans="1:8" ht="15" hidden="1" customHeight="1">
      <c r="A115" s="151"/>
      <c r="B115" s="163"/>
      <c r="C115" s="857" t="s">
        <v>65</v>
      </c>
      <c r="D115" s="858"/>
      <c r="E115" s="168">
        <v>108</v>
      </c>
      <c r="F115" s="169">
        <v>109</v>
      </c>
      <c r="G115" s="170">
        <f>227+153</f>
        <v>380</v>
      </c>
      <c r="H115" s="169">
        <v>364</v>
      </c>
    </row>
    <row r="116" spans="1:8" s="190" customFormat="1" ht="15" customHeight="1">
      <c r="A116" s="188"/>
      <c r="B116" s="189"/>
      <c r="C116" s="177" t="s">
        <v>123</v>
      </c>
      <c r="D116" s="178"/>
      <c r="E116" s="180">
        <v>839</v>
      </c>
      <c r="F116" s="180">
        <v>777</v>
      </c>
      <c r="G116" s="179">
        <v>2755</v>
      </c>
      <c r="H116" s="181">
        <v>2667</v>
      </c>
    </row>
    <row r="117" spans="1:8" s="190" customFormat="1" ht="15" customHeight="1">
      <c r="A117" s="188"/>
      <c r="B117" s="189"/>
      <c r="C117" s="177" t="s">
        <v>124</v>
      </c>
      <c r="D117" s="178"/>
      <c r="E117" s="180">
        <v>821</v>
      </c>
      <c r="F117" s="180">
        <v>819</v>
      </c>
      <c r="G117" s="179">
        <v>2756</v>
      </c>
      <c r="H117" s="181">
        <v>2792</v>
      </c>
    </row>
    <row r="118" spans="1:8" s="190" customFormat="1" ht="15" customHeight="1">
      <c r="A118" s="188"/>
      <c r="B118" s="189"/>
      <c r="C118" s="177" t="s">
        <v>125</v>
      </c>
      <c r="D118" s="178"/>
      <c r="E118" s="180">
        <v>829</v>
      </c>
      <c r="F118" s="180">
        <v>844</v>
      </c>
      <c r="G118" s="179">
        <v>2686</v>
      </c>
      <c r="H118" s="181">
        <v>2805</v>
      </c>
    </row>
    <row r="119" spans="1:8" s="190" customFormat="1" ht="15" customHeight="1">
      <c r="A119" s="188"/>
      <c r="B119" s="189"/>
      <c r="C119" s="177" t="s">
        <v>126</v>
      </c>
      <c r="D119" s="178"/>
      <c r="E119" s="180">
        <v>869</v>
      </c>
      <c r="F119" s="180">
        <v>805</v>
      </c>
      <c r="G119" s="179">
        <v>2599</v>
      </c>
      <c r="H119" s="181">
        <v>2853</v>
      </c>
    </row>
    <row r="120" spans="1:8" s="190" customFormat="1" ht="15" customHeight="1">
      <c r="A120" s="188"/>
      <c r="B120" s="189"/>
      <c r="C120" s="177" t="s">
        <v>127</v>
      </c>
      <c r="D120" s="178"/>
      <c r="E120" s="180">
        <v>763</v>
      </c>
      <c r="F120" s="180">
        <v>878</v>
      </c>
      <c r="G120" s="179">
        <v>2360</v>
      </c>
      <c r="H120" s="181">
        <v>2543</v>
      </c>
    </row>
    <row r="121" spans="1:8" s="190" customFormat="1" ht="15" customHeight="1">
      <c r="A121" s="188"/>
      <c r="B121" s="189"/>
      <c r="C121" s="177" t="s">
        <v>128</v>
      </c>
      <c r="D121" s="178"/>
      <c r="E121" s="180">
        <v>758</v>
      </c>
      <c r="F121" s="180">
        <v>923</v>
      </c>
      <c r="G121" s="179">
        <v>2546</v>
      </c>
      <c r="H121" s="181">
        <v>2581</v>
      </c>
    </row>
    <row r="122" spans="1:8" s="190" customFormat="1" ht="15" customHeight="1">
      <c r="A122" s="188"/>
      <c r="B122" s="189"/>
      <c r="C122" s="177" t="s">
        <v>129</v>
      </c>
      <c r="D122" s="178"/>
      <c r="E122" s="180">
        <v>741</v>
      </c>
      <c r="F122" s="180">
        <v>928</v>
      </c>
      <c r="G122" s="179">
        <v>2351</v>
      </c>
      <c r="H122" s="181">
        <v>2350</v>
      </c>
    </row>
    <row r="123" spans="1:8" s="190" customFormat="1" ht="15" customHeight="1">
      <c r="A123" s="188"/>
      <c r="B123" s="191"/>
      <c r="C123" s="158" t="s">
        <v>130</v>
      </c>
      <c r="D123" s="178"/>
      <c r="E123" s="180">
        <f>+E124+E125+E126+E127</f>
        <v>788</v>
      </c>
      <c r="F123" s="180">
        <f>+F124+F125+F126+F127</f>
        <v>933</v>
      </c>
      <c r="G123" s="192">
        <f>+G124+G125+G126+G127</f>
        <v>2390</v>
      </c>
      <c r="H123" s="193">
        <f>+H124+H125+H126+H127</f>
        <v>2573</v>
      </c>
    </row>
    <row r="124" spans="1:8" s="190" customFormat="1" ht="15" hidden="1" customHeight="1">
      <c r="A124" s="188"/>
      <c r="B124" s="163"/>
      <c r="C124" s="857" t="s">
        <v>59</v>
      </c>
      <c r="D124" s="858"/>
      <c r="E124" s="164">
        <v>162</v>
      </c>
      <c r="F124" s="165">
        <v>265</v>
      </c>
      <c r="G124" s="194">
        <v>530</v>
      </c>
      <c r="H124" s="195">
        <v>595</v>
      </c>
    </row>
    <row r="125" spans="1:8" s="190" customFormat="1" ht="15" hidden="1" customHeight="1">
      <c r="A125" s="188"/>
      <c r="B125" s="163"/>
      <c r="C125" s="857" t="s">
        <v>61</v>
      </c>
      <c r="D125" s="858"/>
      <c r="E125" s="164">
        <v>303</v>
      </c>
      <c r="F125" s="165">
        <v>310</v>
      </c>
      <c r="G125" s="194">
        <v>853</v>
      </c>
      <c r="H125" s="195">
        <v>963</v>
      </c>
    </row>
    <row r="126" spans="1:8" s="190" customFormat="1" ht="15" hidden="1" customHeight="1">
      <c r="A126" s="188"/>
      <c r="B126" s="163"/>
      <c r="C126" s="857" t="s">
        <v>63</v>
      </c>
      <c r="D126" s="858"/>
      <c r="E126" s="164">
        <v>229</v>
      </c>
      <c r="F126" s="165">
        <v>237</v>
      </c>
      <c r="G126" s="194">
        <v>748</v>
      </c>
      <c r="H126" s="195">
        <v>737</v>
      </c>
    </row>
    <row r="127" spans="1:8" s="190" customFormat="1" ht="15" hidden="1" customHeight="1">
      <c r="A127" s="188"/>
      <c r="B127" s="163"/>
      <c r="C127" s="857" t="s">
        <v>65</v>
      </c>
      <c r="D127" s="858"/>
      <c r="E127" s="168">
        <v>94</v>
      </c>
      <c r="F127" s="169">
        <v>121</v>
      </c>
      <c r="G127" s="196">
        <v>259</v>
      </c>
      <c r="H127" s="197">
        <v>278</v>
      </c>
    </row>
    <row r="128" spans="1:8" s="190" customFormat="1" ht="15" customHeight="1">
      <c r="A128" s="188"/>
      <c r="B128" s="191"/>
      <c r="C128" s="177" t="s">
        <v>131</v>
      </c>
      <c r="D128" s="178"/>
      <c r="E128" s="180">
        <f>+E129+E130+E131+E132</f>
        <v>776</v>
      </c>
      <c r="F128" s="180">
        <f>+F129+F130+F131+F132</f>
        <v>926</v>
      </c>
      <c r="G128" s="179">
        <f>+G129+G130+G131+G132</f>
        <v>2306</v>
      </c>
      <c r="H128" s="193">
        <f>+H129+H130+H131+H132</f>
        <v>2496</v>
      </c>
    </row>
    <row r="129" spans="1:8" s="190" customFormat="1" ht="15" hidden="1" customHeight="1">
      <c r="A129" s="188"/>
      <c r="B129" s="163"/>
      <c r="C129" s="857" t="s">
        <v>59</v>
      </c>
      <c r="D129" s="858"/>
      <c r="E129" s="164">
        <v>162</v>
      </c>
      <c r="F129" s="165">
        <v>271</v>
      </c>
      <c r="G129" s="194">
        <v>440</v>
      </c>
      <c r="H129" s="195">
        <v>534</v>
      </c>
    </row>
    <row r="130" spans="1:8" s="190" customFormat="1" ht="15" hidden="1" customHeight="1">
      <c r="A130" s="188"/>
      <c r="B130" s="163"/>
      <c r="C130" s="857" t="s">
        <v>61</v>
      </c>
      <c r="D130" s="858"/>
      <c r="E130" s="164">
        <v>301</v>
      </c>
      <c r="F130" s="165">
        <v>278</v>
      </c>
      <c r="G130" s="194">
        <v>817</v>
      </c>
      <c r="H130" s="195">
        <v>956</v>
      </c>
    </row>
    <row r="131" spans="1:8" s="190" customFormat="1" ht="15" hidden="1" customHeight="1">
      <c r="A131" s="188"/>
      <c r="B131" s="163"/>
      <c r="C131" s="857" t="s">
        <v>63</v>
      </c>
      <c r="D131" s="858"/>
      <c r="E131" s="164">
        <v>217</v>
      </c>
      <c r="F131" s="165">
        <v>232</v>
      </c>
      <c r="G131" s="194">
        <v>734</v>
      </c>
      <c r="H131" s="195">
        <v>766</v>
      </c>
    </row>
    <row r="132" spans="1:8" s="190" customFormat="1" ht="15" hidden="1" customHeight="1">
      <c r="A132" s="188"/>
      <c r="B132" s="163"/>
      <c r="C132" s="857" t="s">
        <v>65</v>
      </c>
      <c r="D132" s="858"/>
      <c r="E132" s="168">
        <v>96</v>
      </c>
      <c r="F132" s="169">
        <v>145</v>
      </c>
      <c r="G132" s="196">
        <v>315</v>
      </c>
      <c r="H132" s="197">
        <v>240</v>
      </c>
    </row>
    <row r="133" spans="1:8" s="190" customFormat="1" ht="15" customHeight="1">
      <c r="A133" s="188"/>
      <c r="B133" s="191"/>
      <c r="C133" s="158" t="s">
        <v>132</v>
      </c>
      <c r="D133" s="159"/>
      <c r="E133" s="184">
        <f>+E134+E135+E136+E137</f>
        <v>685</v>
      </c>
      <c r="F133" s="184">
        <f>+F134+F135+F136+F137</f>
        <v>936</v>
      </c>
      <c r="G133" s="185">
        <f>+G134+G135+G136+G137</f>
        <v>2196</v>
      </c>
      <c r="H133" s="198">
        <f>+H134+H135+H136+H137</f>
        <v>2549</v>
      </c>
    </row>
    <row r="134" spans="1:8" s="190" customFormat="1" ht="15" customHeight="1">
      <c r="A134" s="188"/>
      <c r="B134" s="163"/>
      <c r="C134" s="857" t="s">
        <v>59</v>
      </c>
      <c r="D134" s="858"/>
      <c r="E134" s="164">
        <v>145</v>
      </c>
      <c r="F134" s="165">
        <v>278</v>
      </c>
      <c r="G134" s="194">
        <v>438</v>
      </c>
      <c r="H134" s="195">
        <v>506</v>
      </c>
    </row>
    <row r="135" spans="1:8" s="190" customFormat="1" ht="15" customHeight="1">
      <c r="A135" s="188"/>
      <c r="B135" s="163"/>
      <c r="C135" s="857" t="s">
        <v>61</v>
      </c>
      <c r="D135" s="858"/>
      <c r="E135" s="164">
        <v>221</v>
      </c>
      <c r="F135" s="165">
        <v>295</v>
      </c>
      <c r="G135" s="194">
        <v>828</v>
      </c>
      <c r="H135" s="195">
        <v>1042</v>
      </c>
    </row>
    <row r="136" spans="1:8" s="190" customFormat="1" ht="15" customHeight="1">
      <c r="A136" s="188"/>
      <c r="B136" s="163"/>
      <c r="C136" s="857" t="s">
        <v>63</v>
      </c>
      <c r="D136" s="858"/>
      <c r="E136" s="164">
        <v>220</v>
      </c>
      <c r="F136" s="165">
        <v>233</v>
      </c>
      <c r="G136" s="194">
        <v>684</v>
      </c>
      <c r="H136" s="195">
        <v>720</v>
      </c>
    </row>
    <row r="137" spans="1:8" s="190" customFormat="1" ht="15" customHeight="1">
      <c r="A137" s="188"/>
      <c r="B137" s="163"/>
      <c r="C137" s="857" t="s">
        <v>65</v>
      </c>
      <c r="D137" s="858"/>
      <c r="E137" s="168">
        <v>99</v>
      </c>
      <c r="F137" s="169">
        <v>130</v>
      </c>
      <c r="G137" s="196">
        <v>246</v>
      </c>
      <c r="H137" s="197">
        <v>281</v>
      </c>
    </row>
    <row r="138" spans="1:8" s="190" customFormat="1" ht="15" customHeight="1">
      <c r="A138" s="188"/>
      <c r="B138" s="191"/>
      <c r="C138" s="158" t="s">
        <v>133</v>
      </c>
      <c r="D138" s="159"/>
      <c r="E138" s="184">
        <f>+E139+E140+E141+E142</f>
        <v>701</v>
      </c>
      <c r="F138" s="184">
        <f>+F139+F140+F141+F142</f>
        <v>952</v>
      </c>
      <c r="G138" s="185">
        <f>+G139+G140+G141+G142</f>
        <v>2287</v>
      </c>
      <c r="H138" s="198">
        <f>+H139+H140+H141+H142</f>
        <v>2336</v>
      </c>
    </row>
    <row r="139" spans="1:8" s="190" customFormat="1" ht="15" customHeight="1">
      <c r="A139" s="188"/>
      <c r="B139" s="163"/>
      <c r="C139" s="857" t="s">
        <v>59</v>
      </c>
      <c r="D139" s="858"/>
      <c r="E139" s="164">
        <v>158</v>
      </c>
      <c r="F139" s="165">
        <v>230</v>
      </c>
      <c r="G139" s="194">
        <v>442</v>
      </c>
      <c r="H139" s="195">
        <v>508</v>
      </c>
    </row>
    <row r="140" spans="1:8" s="190" customFormat="1" ht="15" customHeight="1">
      <c r="A140" s="188"/>
      <c r="B140" s="163"/>
      <c r="C140" s="857" t="s">
        <v>61</v>
      </c>
      <c r="D140" s="858"/>
      <c r="E140" s="164">
        <v>234</v>
      </c>
      <c r="F140" s="165">
        <v>351</v>
      </c>
      <c r="G140" s="194">
        <v>739</v>
      </c>
      <c r="H140" s="195">
        <v>900</v>
      </c>
    </row>
    <row r="141" spans="1:8" s="190" customFormat="1" ht="15" customHeight="1">
      <c r="A141" s="188"/>
      <c r="B141" s="163"/>
      <c r="C141" s="857" t="s">
        <v>63</v>
      </c>
      <c r="D141" s="858"/>
      <c r="E141" s="164">
        <v>212</v>
      </c>
      <c r="F141" s="165">
        <v>229</v>
      </c>
      <c r="G141" s="194">
        <v>821</v>
      </c>
      <c r="H141" s="195">
        <v>675</v>
      </c>
    </row>
    <row r="142" spans="1:8" s="190" customFormat="1" ht="15" customHeight="1">
      <c r="A142" s="188"/>
      <c r="B142" s="163"/>
      <c r="C142" s="857" t="s">
        <v>65</v>
      </c>
      <c r="D142" s="858"/>
      <c r="E142" s="168">
        <v>97</v>
      </c>
      <c r="F142" s="169">
        <v>142</v>
      </c>
      <c r="G142" s="196">
        <v>285</v>
      </c>
      <c r="H142" s="197">
        <v>253</v>
      </c>
    </row>
    <row r="143" spans="1:8" s="190" customFormat="1" ht="15" customHeight="1">
      <c r="A143" s="188"/>
      <c r="B143" s="191"/>
      <c r="C143" s="158" t="s">
        <v>134</v>
      </c>
      <c r="D143" s="159"/>
      <c r="E143" s="184">
        <f>+E144+E145+E146+E147</f>
        <v>646</v>
      </c>
      <c r="F143" s="184">
        <f>+F144+F145+F146+F147</f>
        <v>973</v>
      </c>
      <c r="G143" s="185">
        <f>+G144+G145+G146+G147</f>
        <v>2425</v>
      </c>
      <c r="H143" s="199">
        <f>+H144+H145+H146+H147</f>
        <v>2331</v>
      </c>
    </row>
    <row r="144" spans="1:8" s="190" customFormat="1" ht="15" customHeight="1">
      <c r="A144" s="188"/>
      <c r="B144" s="163"/>
      <c r="C144" s="857" t="s">
        <v>59</v>
      </c>
      <c r="D144" s="858"/>
      <c r="E144" s="164">
        <v>142</v>
      </c>
      <c r="F144" s="165">
        <v>261</v>
      </c>
      <c r="G144" s="194">
        <v>485</v>
      </c>
      <c r="H144" s="195">
        <v>451</v>
      </c>
    </row>
    <row r="145" spans="1:8" s="190" customFormat="1" ht="15" customHeight="1">
      <c r="A145" s="188"/>
      <c r="B145" s="163"/>
      <c r="C145" s="857" t="s">
        <v>61</v>
      </c>
      <c r="D145" s="858"/>
      <c r="E145" s="164">
        <v>221</v>
      </c>
      <c r="F145" s="165">
        <v>338</v>
      </c>
      <c r="G145" s="194">
        <v>858</v>
      </c>
      <c r="H145" s="195">
        <v>860</v>
      </c>
    </row>
    <row r="146" spans="1:8" s="190" customFormat="1" ht="15" customHeight="1">
      <c r="A146" s="188"/>
      <c r="B146" s="163"/>
      <c r="C146" s="857" t="s">
        <v>63</v>
      </c>
      <c r="D146" s="858"/>
      <c r="E146" s="164">
        <v>189</v>
      </c>
      <c r="F146" s="165">
        <v>244</v>
      </c>
      <c r="G146" s="194">
        <v>833</v>
      </c>
      <c r="H146" s="195">
        <v>743</v>
      </c>
    </row>
    <row r="147" spans="1:8" s="190" customFormat="1" ht="15" customHeight="1">
      <c r="A147" s="188"/>
      <c r="B147" s="167"/>
      <c r="C147" s="855" t="s">
        <v>65</v>
      </c>
      <c r="D147" s="859"/>
      <c r="E147" s="168">
        <v>94</v>
      </c>
      <c r="F147" s="169">
        <v>130</v>
      </c>
      <c r="G147" s="196">
        <v>249</v>
      </c>
      <c r="H147" s="197">
        <v>277</v>
      </c>
    </row>
    <row r="148" spans="1:8" s="190" customFormat="1" ht="15" customHeight="1">
      <c r="A148" s="188"/>
      <c r="B148" s="191"/>
      <c r="C148" s="158" t="s">
        <v>135</v>
      </c>
      <c r="D148" s="159"/>
      <c r="E148" s="184">
        <f>+E149+E150+E151+E152</f>
        <v>616</v>
      </c>
      <c r="F148" s="184">
        <f>+F149+F150+F151+F152</f>
        <v>957</v>
      </c>
      <c r="G148" s="185">
        <f>+G149+G150+G151+G152</f>
        <v>2342</v>
      </c>
      <c r="H148" s="199">
        <f>+H149+H150+H151+H152</f>
        <v>2453</v>
      </c>
    </row>
    <row r="149" spans="1:8" s="190" customFormat="1" ht="15" customHeight="1">
      <c r="A149" s="188"/>
      <c r="B149" s="163"/>
      <c r="C149" s="857" t="s">
        <v>59</v>
      </c>
      <c r="D149" s="858"/>
      <c r="E149" s="164">
        <v>126</v>
      </c>
      <c r="F149" s="165">
        <v>271</v>
      </c>
      <c r="G149" s="194">
        <v>499</v>
      </c>
      <c r="H149" s="195">
        <v>549</v>
      </c>
    </row>
    <row r="150" spans="1:8" s="190" customFormat="1" ht="15" customHeight="1">
      <c r="A150" s="188"/>
      <c r="B150" s="163"/>
      <c r="C150" s="857" t="s">
        <v>61</v>
      </c>
      <c r="D150" s="858"/>
      <c r="E150" s="164">
        <v>215</v>
      </c>
      <c r="F150" s="165">
        <v>324</v>
      </c>
      <c r="G150" s="194">
        <v>789</v>
      </c>
      <c r="H150" s="195">
        <v>899</v>
      </c>
    </row>
    <row r="151" spans="1:8" s="190" customFormat="1" ht="15" customHeight="1">
      <c r="A151" s="188"/>
      <c r="B151" s="163"/>
      <c r="C151" s="857" t="s">
        <v>63</v>
      </c>
      <c r="D151" s="858"/>
      <c r="E151" s="164">
        <v>206</v>
      </c>
      <c r="F151" s="165">
        <v>233</v>
      </c>
      <c r="G151" s="194">
        <v>804</v>
      </c>
      <c r="H151" s="195">
        <v>748</v>
      </c>
    </row>
    <row r="152" spans="1:8" s="190" customFormat="1" ht="15" customHeight="1">
      <c r="A152" s="188"/>
      <c r="B152" s="167"/>
      <c r="C152" s="855" t="s">
        <v>65</v>
      </c>
      <c r="D152" s="859"/>
      <c r="E152" s="168">
        <v>69</v>
      </c>
      <c r="F152" s="169">
        <v>129</v>
      </c>
      <c r="G152" s="196">
        <v>250</v>
      </c>
      <c r="H152" s="197">
        <v>257</v>
      </c>
    </row>
    <row r="153" spans="1:8" s="190" customFormat="1" ht="15" customHeight="1">
      <c r="A153" s="188"/>
      <c r="B153" s="191"/>
      <c r="C153" s="158" t="s">
        <v>136</v>
      </c>
      <c r="D153" s="159"/>
      <c r="E153" s="184">
        <f>+E154+E155+E156+E157</f>
        <v>601</v>
      </c>
      <c r="F153" s="184">
        <f>+F154+F155+F156+F157</f>
        <v>930</v>
      </c>
      <c r="G153" s="185">
        <f>+G154+G155+G156+G157</f>
        <v>2678</v>
      </c>
      <c r="H153" s="199">
        <f>+H154+H155+H156+H157</f>
        <v>2851</v>
      </c>
    </row>
    <row r="154" spans="1:8" s="190" customFormat="1" ht="15" customHeight="1">
      <c r="A154" s="188"/>
      <c r="B154" s="163"/>
      <c r="C154" s="857" t="s">
        <v>59</v>
      </c>
      <c r="D154" s="858"/>
      <c r="E154" s="164">
        <v>119</v>
      </c>
      <c r="F154" s="165">
        <v>239</v>
      </c>
      <c r="G154" s="194">
        <v>466</v>
      </c>
      <c r="H154" s="195">
        <v>584</v>
      </c>
    </row>
    <row r="155" spans="1:8" s="190" customFormat="1" ht="15" customHeight="1">
      <c r="A155" s="188"/>
      <c r="B155" s="163"/>
      <c r="C155" s="857" t="s">
        <v>61</v>
      </c>
      <c r="D155" s="858"/>
      <c r="E155" s="164">
        <v>208</v>
      </c>
      <c r="F155" s="165">
        <v>305</v>
      </c>
      <c r="G155" s="194">
        <v>1095</v>
      </c>
      <c r="H155" s="195">
        <v>1205</v>
      </c>
    </row>
    <row r="156" spans="1:8" s="190" customFormat="1" ht="15" customHeight="1">
      <c r="A156" s="188"/>
      <c r="B156" s="163"/>
      <c r="C156" s="857" t="s">
        <v>63</v>
      </c>
      <c r="D156" s="858"/>
      <c r="E156" s="164">
        <v>197</v>
      </c>
      <c r="F156" s="165">
        <v>234</v>
      </c>
      <c r="G156" s="194">
        <v>845</v>
      </c>
      <c r="H156" s="195">
        <v>772</v>
      </c>
    </row>
    <row r="157" spans="1:8" s="190" customFormat="1" ht="15" customHeight="1">
      <c r="A157" s="188"/>
      <c r="B157" s="167"/>
      <c r="C157" s="855" t="s">
        <v>65</v>
      </c>
      <c r="D157" s="859"/>
      <c r="E157" s="168">
        <v>77</v>
      </c>
      <c r="F157" s="169">
        <v>152</v>
      </c>
      <c r="G157" s="196">
        <v>272</v>
      </c>
      <c r="H157" s="197">
        <v>290</v>
      </c>
    </row>
    <row r="158" spans="1:8" s="190" customFormat="1" ht="15" customHeight="1">
      <c r="A158" s="188"/>
      <c r="B158" s="191"/>
      <c r="C158" s="158" t="s">
        <v>137</v>
      </c>
      <c r="D158" s="159"/>
      <c r="E158" s="184">
        <f>+E159+E160+E161+E162</f>
        <v>579</v>
      </c>
      <c r="F158" s="184">
        <f>+F159+F160+F161+F162</f>
        <v>975</v>
      </c>
      <c r="G158" s="185">
        <f>+G159+G160+G161+G162</f>
        <v>2478</v>
      </c>
      <c r="H158" s="199">
        <f>+H159+H160+H161+H162</f>
        <v>2702</v>
      </c>
    </row>
    <row r="159" spans="1:8" s="190" customFormat="1" ht="15" customHeight="1">
      <c r="A159" s="188"/>
      <c r="B159" s="163"/>
      <c r="C159" s="857" t="s">
        <v>59</v>
      </c>
      <c r="D159" s="858"/>
      <c r="E159" s="164">
        <v>120</v>
      </c>
      <c r="F159" s="165">
        <v>276</v>
      </c>
      <c r="G159" s="194">
        <v>465</v>
      </c>
      <c r="H159" s="195">
        <v>554</v>
      </c>
    </row>
    <row r="160" spans="1:8" s="190" customFormat="1" ht="15" customHeight="1">
      <c r="A160" s="188"/>
      <c r="B160" s="163"/>
      <c r="C160" s="857" t="s">
        <v>61</v>
      </c>
      <c r="D160" s="858"/>
      <c r="E160" s="164">
        <v>191</v>
      </c>
      <c r="F160" s="165">
        <v>336</v>
      </c>
      <c r="G160" s="194">
        <v>998</v>
      </c>
      <c r="H160" s="195">
        <v>1181</v>
      </c>
    </row>
    <row r="161" spans="1:8" s="190" customFormat="1" ht="15" customHeight="1">
      <c r="A161" s="188"/>
      <c r="B161" s="163"/>
      <c r="C161" s="857" t="s">
        <v>63</v>
      </c>
      <c r="D161" s="858"/>
      <c r="E161" s="164">
        <v>196</v>
      </c>
      <c r="F161" s="165">
        <v>223</v>
      </c>
      <c r="G161" s="194">
        <v>811</v>
      </c>
      <c r="H161" s="195">
        <v>703</v>
      </c>
    </row>
    <row r="162" spans="1:8" s="190" customFormat="1" ht="15" customHeight="1">
      <c r="A162" s="188"/>
      <c r="B162" s="167"/>
      <c r="C162" s="855" t="s">
        <v>65</v>
      </c>
      <c r="D162" s="859"/>
      <c r="E162" s="168">
        <v>72</v>
      </c>
      <c r="F162" s="169">
        <v>140</v>
      </c>
      <c r="G162" s="196">
        <v>204</v>
      </c>
      <c r="H162" s="197">
        <v>264</v>
      </c>
    </row>
    <row r="163" spans="1:8" s="190" customFormat="1" ht="15" customHeight="1">
      <c r="A163" s="188"/>
      <c r="B163" s="191"/>
      <c r="C163" s="158" t="s">
        <v>138</v>
      </c>
      <c r="D163" s="159"/>
      <c r="E163" s="184">
        <v>543</v>
      </c>
      <c r="F163" s="184">
        <v>1067</v>
      </c>
      <c r="G163" s="185">
        <v>2233</v>
      </c>
      <c r="H163" s="199">
        <v>2492</v>
      </c>
    </row>
    <row r="164" spans="1:8" s="190" customFormat="1" ht="15" customHeight="1">
      <c r="A164" s="188"/>
      <c r="B164" s="163"/>
      <c r="C164" s="857" t="s">
        <v>59</v>
      </c>
      <c r="D164" s="860"/>
      <c r="E164" s="164">
        <v>104</v>
      </c>
      <c r="F164" s="165">
        <v>292</v>
      </c>
      <c r="G164" s="194">
        <v>410</v>
      </c>
      <c r="H164" s="195">
        <v>480</v>
      </c>
    </row>
    <row r="165" spans="1:8" s="190" customFormat="1" ht="15" customHeight="1">
      <c r="A165" s="188"/>
      <c r="B165" s="163"/>
      <c r="C165" s="857" t="s">
        <v>61</v>
      </c>
      <c r="D165" s="860"/>
      <c r="E165" s="164">
        <v>172</v>
      </c>
      <c r="F165" s="165">
        <v>353</v>
      </c>
      <c r="G165" s="194">
        <v>922</v>
      </c>
      <c r="H165" s="195">
        <v>1050</v>
      </c>
    </row>
    <row r="166" spans="1:8" s="190" customFormat="1" ht="15" customHeight="1">
      <c r="A166" s="188"/>
      <c r="B166" s="163"/>
      <c r="C166" s="857" t="s">
        <v>63</v>
      </c>
      <c r="D166" s="860"/>
      <c r="E166" s="164">
        <v>192</v>
      </c>
      <c r="F166" s="165">
        <v>264</v>
      </c>
      <c r="G166" s="194">
        <v>699</v>
      </c>
      <c r="H166" s="195">
        <v>715</v>
      </c>
    </row>
    <row r="167" spans="1:8" s="190" customFormat="1" ht="15" customHeight="1">
      <c r="A167" s="188"/>
      <c r="B167" s="167"/>
      <c r="C167" s="855" t="s">
        <v>65</v>
      </c>
      <c r="D167" s="856"/>
      <c r="E167" s="168">
        <v>75</v>
      </c>
      <c r="F167" s="169">
        <v>158</v>
      </c>
      <c r="G167" s="196">
        <v>202</v>
      </c>
      <c r="H167" s="197">
        <v>247</v>
      </c>
    </row>
    <row r="168" spans="1:8" ht="15" customHeight="1">
      <c r="A168" s="151"/>
      <c r="B168" s="200" t="s">
        <v>139</v>
      </c>
      <c r="C168" s="201"/>
      <c r="D168" s="201"/>
      <c r="E168" s="202"/>
      <c r="F168" s="203"/>
      <c r="G168" s="203"/>
      <c r="H168" s="204"/>
    </row>
  </sheetData>
  <mergeCells count="127">
    <mergeCell ref="B4:D5"/>
    <mergeCell ref="E4:F4"/>
    <mergeCell ref="G4:H4"/>
    <mergeCell ref="C7:D7"/>
    <mergeCell ref="C8:D8"/>
    <mergeCell ref="C9:D9"/>
    <mergeCell ref="C18:D18"/>
    <mergeCell ref="C19:D19"/>
    <mergeCell ref="C20:D20"/>
    <mergeCell ref="C22:D22"/>
    <mergeCell ref="C23:D23"/>
    <mergeCell ref="C24:D24"/>
    <mergeCell ref="C10:D10"/>
    <mergeCell ref="C12:D12"/>
    <mergeCell ref="C13:D13"/>
    <mergeCell ref="C14:D14"/>
    <mergeCell ref="C15:D15"/>
    <mergeCell ref="C17:D17"/>
    <mergeCell ref="C33:D33"/>
    <mergeCell ref="C34:D34"/>
    <mergeCell ref="C35:D35"/>
    <mergeCell ref="C37:D37"/>
    <mergeCell ref="C38:D38"/>
    <mergeCell ref="C39:D39"/>
    <mergeCell ref="C25:D25"/>
    <mergeCell ref="C27:D27"/>
    <mergeCell ref="C28:D28"/>
    <mergeCell ref="C29:D29"/>
    <mergeCell ref="C30:D30"/>
    <mergeCell ref="C32:D32"/>
    <mergeCell ref="C48:D48"/>
    <mergeCell ref="C49:D49"/>
    <mergeCell ref="C50:D50"/>
    <mergeCell ref="C52:D52"/>
    <mergeCell ref="C53:D53"/>
    <mergeCell ref="C54:D54"/>
    <mergeCell ref="C40:D40"/>
    <mergeCell ref="C42:D42"/>
    <mergeCell ref="C43:D43"/>
    <mergeCell ref="C44:D44"/>
    <mergeCell ref="C45:D45"/>
    <mergeCell ref="C47:D47"/>
    <mergeCell ref="C63:D63"/>
    <mergeCell ref="C64:D64"/>
    <mergeCell ref="C65:D65"/>
    <mergeCell ref="C67:D67"/>
    <mergeCell ref="C68:D68"/>
    <mergeCell ref="C69:D69"/>
    <mergeCell ref="C55:D55"/>
    <mergeCell ref="C57:D57"/>
    <mergeCell ref="C58:D58"/>
    <mergeCell ref="C59:D59"/>
    <mergeCell ref="C60:D60"/>
    <mergeCell ref="C62:D62"/>
    <mergeCell ref="C78:D78"/>
    <mergeCell ref="C79:D79"/>
    <mergeCell ref="C80:D80"/>
    <mergeCell ref="C82:D82"/>
    <mergeCell ref="C83:D83"/>
    <mergeCell ref="C84:D84"/>
    <mergeCell ref="C70:D70"/>
    <mergeCell ref="C72:D72"/>
    <mergeCell ref="C73:D73"/>
    <mergeCell ref="C74:D74"/>
    <mergeCell ref="C75:D75"/>
    <mergeCell ref="C77:D77"/>
    <mergeCell ref="C93:D93"/>
    <mergeCell ref="C94:D94"/>
    <mergeCell ref="C95:D95"/>
    <mergeCell ref="C97:D97"/>
    <mergeCell ref="C98:D98"/>
    <mergeCell ref="C99:D99"/>
    <mergeCell ref="C85:D85"/>
    <mergeCell ref="C87:D87"/>
    <mergeCell ref="C88:D88"/>
    <mergeCell ref="C89:D89"/>
    <mergeCell ref="C90:D90"/>
    <mergeCell ref="C92:D92"/>
    <mergeCell ref="C108:D108"/>
    <mergeCell ref="C109:D109"/>
    <mergeCell ref="C110:D110"/>
    <mergeCell ref="C112:D112"/>
    <mergeCell ref="C113:D113"/>
    <mergeCell ref="C114:D114"/>
    <mergeCell ref="C100:D100"/>
    <mergeCell ref="C102:D102"/>
    <mergeCell ref="C103:D103"/>
    <mergeCell ref="C104:D104"/>
    <mergeCell ref="C105:D105"/>
    <mergeCell ref="C107:D107"/>
    <mergeCell ref="C130:D130"/>
    <mergeCell ref="C131:D131"/>
    <mergeCell ref="C132:D132"/>
    <mergeCell ref="C134:D134"/>
    <mergeCell ref="C135:D135"/>
    <mergeCell ref="C136:D136"/>
    <mergeCell ref="C115:D115"/>
    <mergeCell ref="C124:D124"/>
    <mergeCell ref="C125:D125"/>
    <mergeCell ref="C126:D126"/>
    <mergeCell ref="C127:D127"/>
    <mergeCell ref="C129:D129"/>
    <mergeCell ref="C145:D145"/>
    <mergeCell ref="C146:D146"/>
    <mergeCell ref="C147:D147"/>
    <mergeCell ref="C149:D149"/>
    <mergeCell ref="C150:D150"/>
    <mergeCell ref="C151:D151"/>
    <mergeCell ref="C137:D137"/>
    <mergeCell ref="C139:D139"/>
    <mergeCell ref="C140:D140"/>
    <mergeCell ref="C141:D141"/>
    <mergeCell ref="C142:D142"/>
    <mergeCell ref="C144:D144"/>
    <mergeCell ref="C167:D167"/>
    <mergeCell ref="C160:D160"/>
    <mergeCell ref="C161:D161"/>
    <mergeCell ref="C162:D162"/>
    <mergeCell ref="C164:D164"/>
    <mergeCell ref="C165:D165"/>
    <mergeCell ref="C166:D166"/>
    <mergeCell ref="C152:D152"/>
    <mergeCell ref="C154:D154"/>
    <mergeCell ref="C155:D155"/>
    <mergeCell ref="C156:D156"/>
    <mergeCell ref="C157:D157"/>
    <mergeCell ref="C159:D159"/>
  </mergeCells>
  <phoneticPr fontId="4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2.人      口</oddHeader>
    <oddFooter>&amp;C&amp;"ＭＳ Ｐゴシック,標準"&amp;11-13-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view="pageBreakPreview" zoomScaleNormal="100" zoomScaleSheetLayoutView="100" workbookViewId="0"/>
  </sheetViews>
  <sheetFormatPr defaultRowHeight="10.5"/>
  <cols>
    <col min="1" max="2" width="2.1640625" style="233" customWidth="1"/>
    <col min="3" max="3" width="8.83203125" style="233" customWidth="1"/>
    <col min="4" max="7" width="7.1640625" style="292" customWidth="1"/>
    <col min="8" max="8" width="2.1640625" style="293" customWidth="1"/>
    <col min="9" max="9" width="8.83203125" style="233" customWidth="1"/>
    <col min="10" max="13" width="7.1640625" style="292" customWidth="1"/>
    <col min="14" max="14" width="2.1640625" style="233" customWidth="1"/>
    <col min="15" max="15" width="8.83203125" style="233" customWidth="1"/>
    <col min="16" max="19" width="7.1640625" style="233" customWidth="1"/>
    <col min="20" max="16384" width="9.33203125" style="233"/>
  </cols>
  <sheetData>
    <row r="1" spans="1:19" s="77" customFormat="1" ht="30" customHeight="1">
      <c r="A1" s="76" t="s">
        <v>140</v>
      </c>
      <c r="D1" s="205"/>
      <c r="E1" s="205"/>
      <c r="F1" s="205"/>
      <c r="G1" s="205"/>
      <c r="H1" s="78"/>
      <c r="J1" s="205"/>
      <c r="K1" s="205"/>
      <c r="L1" s="205"/>
      <c r="M1" s="205"/>
    </row>
    <row r="2" spans="1:19" s="77" customFormat="1" ht="7.5" customHeight="1">
      <c r="A2" s="76"/>
      <c r="D2" s="205"/>
      <c r="E2" s="205"/>
      <c r="F2" s="205"/>
      <c r="G2" s="205"/>
      <c r="H2" s="78"/>
      <c r="J2" s="205"/>
      <c r="K2" s="205"/>
      <c r="L2" s="205"/>
      <c r="M2" s="205"/>
    </row>
    <row r="3" spans="1:19" s="77" customFormat="1" ht="22.5" customHeight="1">
      <c r="B3" s="74" t="s">
        <v>869</v>
      </c>
      <c r="D3" s="205"/>
      <c r="E3" s="205"/>
      <c r="F3" s="205"/>
      <c r="G3" s="205"/>
      <c r="H3" s="78"/>
      <c r="J3" s="205"/>
      <c r="K3" s="205"/>
      <c r="L3" s="205"/>
      <c r="M3" s="205"/>
      <c r="S3" s="79"/>
    </row>
    <row r="4" spans="1:19" s="207" customFormat="1" ht="13.5" customHeight="1">
      <c r="B4" s="868" t="s">
        <v>141</v>
      </c>
      <c r="C4" s="869"/>
      <c r="D4" s="865" t="s">
        <v>142</v>
      </c>
      <c r="E4" s="866"/>
      <c r="F4" s="866"/>
      <c r="G4" s="867"/>
      <c r="H4" s="868" t="s">
        <v>141</v>
      </c>
      <c r="I4" s="869"/>
      <c r="J4" s="865" t="s">
        <v>142</v>
      </c>
      <c r="K4" s="866"/>
      <c r="L4" s="866"/>
      <c r="M4" s="867"/>
      <c r="N4" s="868" t="s">
        <v>141</v>
      </c>
      <c r="O4" s="869"/>
      <c r="P4" s="865" t="s">
        <v>142</v>
      </c>
      <c r="Q4" s="866"/>
      <c r="R4" s="866"/>
      <c r="S4" s="867"/>
    </row>
    <row r="5" spans="1:19" s="207" customFormat="1" ht="13.5" customHeight="1">
      <c r="B5" s="870"/>
      <c r="C5" s="871"/>
      <c r="D5" s="208" t="s">
        <v>143</v>
      </c>
      <c r="E5" s="208" t="s">
        <v>49</v>
      </c>
      <c r="F5" s="209" t="s">
        <v>50</v>
      </c>
      <c r="G5" s="210" t="s">
        <v>144</v>
      </c>
      <c r="H5" s="870"/>
      <c r="I5" s="872"/>
      <c r="J5" s="211" t="s">
        <v>143</v>
      </c>
      <c r="K5" s="212" t="s">
        <v>49</v>
      </c>
      <c r="L5" s="209" t="s">
        <v>50</v>
      </c>
      <c r="M5" s="213" t="s">
        <v>144</v>
      </c>
      <c r="N5" s="873"/>
      <c r="O5" s="874"/>
      <c r="P5" s="214" t="s">
        <v>143</v>
      </c>
      <c r="Q5" s="215" t="s">
        <v>49</v>
      </c>
      <c r="R5" s="216" t="s">
        <v>50</v>
      </c>
      <c r="S5" s="217" t="s">
        <v>144</v>
      </c>
    </row>
    <row r="6" spans="1:19" s="218" customFormat="1" ht="12.75" customHeight="1">
      <c r="B6" s="219" t="s">
        <v>60</v>
      </c>
      <c r="C6" s="220"/>
      <c r="D6" s="221">
        <f>SUM(D7:D58,J6:J58,P6:P15)</f>
        <v>20729</v>
      </c>
      <c r="E6" s="222">
        <f>SUM(E7:E58,K6:K58,Q6:Q15)</f>
        <v>10039</v>
      </c>
      <c r="F6" s="223">
        <f>SUM(F7:F58,L6:L58,R6:R15)</f>
        <v>10690</v>
      </c>
      <c r="G6" s="224">
        <f>SUM(G7:G58,M6:M58,S6:S15)</f>
        <v>7779</v>
      </c>
      <c r="H6" s="225"/>
      <c r="I6" s="226" t="s">
        <v>145</v>
      </c>
      <c r="J6" s="227">
        <f>+K6+L6</f>
        <v>150</v>
      </c>
      <c r="K6" s="228">
        <v>74</v>
      </c>
      <c r="L6" s="229">
        <v>76</v>
      </c>
      <c r="M6" s="230">
        <v>51</v>
      </c>
      <c r="N6" s="231"/>
      <c r="O6" s="232" t="s">
        <v>146</v>
      </c>
      <c r="P6" s="227">
        <f t="shared" ref="P6:P15" si="0">+Q6+R6</f>
        <v>122</v>
      </c>
      <c r="Q6" s="228">
        <v>57</v>
      </c>
      <c r="R6" s="229">
        <v>65</v>
      </c>
      <c r="S6" s="230">
        <v>39</v>
      </c>
    </row>
    <row r="7" spans="1:19" ht="12.75" customHeight="1">
      <c r="B7" s="234"/>
      <c r="C7" s="235" t="s">
        <v>147</v>
      </c>
      <c r="D7" s="236">
        <f>+E7+F7</f>
        <v>131</v>
      </c>
      <c r="E7" s="237">
        <v>67</v>
      </c>
      <c r="F7" s="238">
        <v>64</v>
      </c>
      <c r="G7" s="239">
        <v>54</v>
      </c>
      <c r="H7" s="240"/>
      <c r="I7" s="241" t="s">
        <v>148</v>
      </c>
      <c r="J7" s="242">
        <f>+K7+L7</f>
        <v>193</v>
      </c>
      <c r="K7" s="243">
        <v>91</v>
      </c>
      <c r="L7" s="244">
        <v>102</v>
      </c>
      <c r="M7" s="245">
        <v>67</v>
      </c>
      <c r="N7" s="246"/>
      <c r="O7" s="247" t="s">
        <v>149</v>
      </c>
      <c r="P7" s="248">
        <f t="shared" si="0"/>
        <v>80</v>
      </c>
      <c r="Q7" s="249">
        <v>42</v>
      </c>
      <c r="R7" s="250">
        <v>38</v>
      </c>
      <c r="S7" s="251">
        <v>29</v>
      </c>
    </row>
    <row r="8" spans="1:19" ht="12.75" customHeight="1">
      <c r="B8" s="252"/>
      <c r="C8" s="253" t="s">
        <v>150</v>
      </c>
      <c r="D8" s="254">
        <f t="shared" ref="D8:D58" si="1">+E8+F8</f>
        <v>220</v>
      </c>
      <c r="E8" s="249">
        <v>111</v>
      </c>
      <c r="F8" s="250">
        <v>109</v>
      </c>
      <c r="G8" s="251">
        <v>100</v>
      </c>
      <c r="H8" s="252"/>
      <c r="I8" s="253" t="s">
        <v>151</v>
      </c>
      <c r="J8" s="254">
        <f t="shared" ref="J8:J42" si="2">+K8+L8</f>
        <v>956</v>
      </c>
      <c r="K8" s="249">
        <v>459</v>
      </c>
      <c r="L8" s="250">
        <v>497</v>
      </c>
      <c r="M8" s="251">
        <v>382</v>
      </c>
      <c r="N8" s="246"/>
      <c r="O8" s="247" t="s">
        <v>152</v>
      </c>
      <c r="P8" s="248">
        <f t="shared" si="0"/>
        <v>61</v>
      </c>
      <c r="Q8" s="249">
        <v>35</v>
      </c>
      <c r="R8" s="250">
        <v>26</v>
      </c>
      <c r="S8" s="251">
        <v>22</v>
      </c>
    </row>
    <row r="9" spans="1:19" ht="12.75" customHeight="1">
      <c r="B9" s="252"/>
      <c r="C9" s="253" t="s">
        <v>153</v>
      </c>
      <c r="D9" s="254">
        <f t="shared" si="1"/>
        <v>737</v>
      </c>
      <c r="E9" s="249">
        <v>389</v>
      </c>
      <c r="F9" s="250">
        <v>348</v>
      </c>
      <c r="G9" s="251">
        <v>326</v>
      </c>
      <c r="H9" s="252"/>
      <c r="I9" s="253" t="s">
        <v>154</v>
      </c>
      <c r="J9" s="254">
        <f t="shared" si="2"/>
        <v>337</v>
      </c>
      <c r="K9" s="249">
        <v>162</v>
      </c>
      <c r="L9" s="250">
        <v>175</v>
      </c>
      <c r="M9" s="251">
        <v>127</v>
      </c>
      <c r="N9" s="246"/>
      <c r="O9" s="247" t="s">
        <v>155</v>
      </c>
      <c r="P9" s="248">
        <f t="shared" si="0"/>
        <v>61</v>
      </c>
      <c r="Q9" s="249">
        <v>30</v>
      </c>
      <c r="R9" s="250">
        <v>31</v>
      </c>
      <c r="S9" s="251">
        <v>21</v>
      </c>
    </row>
    <row r="10" spans="1:19" ht="12.75" customHeight="1">
      <c r="B10" s="252"/>
      <c r="C10" s="253" t="s">
        <v>156</v>
      </c>
      <c r="D10" s="254">
        <f t="shared" si="1"/>
        <v>85</v>
      </c>
      <c r="E10" s="249">
        <v>35</v>
      </c>
      <c r="F10" s="250">
        <v>50</v>
      </c>
      <c r="G10" s="251">
        <v>39</v>
      </c>
      <c r="H10" s="252"/>
      <c r="I10" s="253" t="s">
        <v>157</v>
      </c>
      <c r="J10" s="254">
        <f t="shared" si="2"/>
        <v>343</v>
      </c>
      <c r="K10" s="249">
        <v>170</v>
      </c>
      <c r="L10" s="250">
        <v>173</v>
      </c>
      <c r="M10" s="251">
        <v>131</v>
      </c>
      <c r="N10" s="246"/>
      <c r="O10" s="247" t="s">
        <v>158</v>
      </c>
      <c r="P10" s="248">
        <f t="shared" si="0"/>
        <v>66</v>
      </c>
      <c r="Q10" s="249">
        <v>29</v>
      </c>
      <c r="R10" s="250">
        <v>37</v>
      </c>
      <c r="S10" s="251">
        <v>17</v>
      </c>
    </row>
    <row r="11" spans="1:19" ht="12.75" customHeight="1">
      <c r="B11" s="252"/>
      <c r="C11" s="253" t="s">
        <v>159</v>
      </c>
      <c r="D11" s="254">
        <f t="shared" si="1"/>
        <v>107</v>
      </c>
      <c r="E11" s="249">
        <v>56</v>
      </c>
      <c r="F11" s="250">
        <v>51</v>
      </c>
      <c r="G11" s="251">
        <v>35</v>
      </c>
      <c r="H11" s="252"/>
      <c r="I11" s="253" t="s">
        <v>160</v>
      </c>
      <c r="J11" s="254">
        <f t="shared" si="2"/>
        <v>262</v>
      </c>
      <c r="K11" s="249">
        <v>126</v>
      </c>
      <c r="L11" s="250">
        <v>136</v>
      </c>
      <c r="M11" s="251">
        <v>108</v>
      </c>
      <c r="N11" s="246"/>
      <c r="O11" s="255" t="s">
        <v>161</v>
      </c>
      <c r="P11" s="248">
        <f t="shared" si="0"/>
        <v>21</v>
      </c>
      <c r="Q11" s="249">
        <v>11</v>
      </c>
      <c r="R11" s="250">
        <v>10</v>
      </c>
      <c r="S11" s="251">
        <v>10</v>
      </c>
    </row>
    <row r="12" spans="1:19" ht="12.75" customHeight="1">
      <c r="B12" s="252"/>
      <c r="C12" s="253" t="s">
        <v>162</v>
      </c>
      <c r="D12" s="254">
        <f t="shared" si="1"/>
        <v>150</v>
      </c>
      <c r="E12" s="249">
        <v>78</v>
      </c>
      <c r="F12" s="250">
        <v>72</v>
      </c>
      <c r="G12" s="251">
        <v>50</v>
      </c>
      <c r="H12" s="252"/>
      <c r="I12" s="253" t="s">
        <v>163</v>
      </c>
      <c r="J12" s="254">
        <f t="shared" si="2"/>
        <v>701</v>
      </c>
      <c r="K12" s="249">
        <v>353</v>
      </c>
      <c r="L12" s="250">
        <v>348</v>
      </c>
      <c r="M12" s="251">
        <v>285</v>
      </c>
      <c r="N12" s="246"/>
      <c r="O12" s="256" t="s">
        <v>164</v>
      </c>
      <c r="P12" s="257">
        <f t="shared" si="0"/>
        <v>282</v>
      </c>
      <c r="Q12" s="249">
        <v>142</v>
      </c>
      <c r="R12" s="250">
        <v>140</v>
      </c>
      <c r="S12" s="251">
        <v>90</v>
      </c>
    </row>
    <row r="13" spans="1:19" ht="12.75" customHeight="1">
      <c r="B13" s="252"/>
      <c r="C13" s="253" t="s">
        <v>165</v>
      </c>
      <c r="D13" s="254">
        <f t="shared" si="1"/>
        <v>110</v>
      </c>
      <c r="E13" s="249">
        <v>50</v>
      </c>
      <c r="F13" s="250">
        <v>60</v>
      </c>
      <c r="G13" s="251">
        <v>44</v>
      </c>
      <c r="H13" s="252"/>
      <c r="I13" s="253" t="s">
        <v>166</v>
      </c>
      <c r="J13" s="254">
        <f t="shared" si="2"/>
        <v>896</v>
      </c>
      <c r="K13" s="249">
        <v>417</v>
      </c>
      <c r="L13" s="250">
        <v>479</v>
      </c>
      <c r="M13" s="251">
        <v>353</v>
      </c>
      <c r="N13" s="246"/>
      <c r="O13" s="256" t="s">
        <v>167</v>
      </c>
      <c r="P13" s="257">
        <f t="shared" si="0"/>
        <v>212</v>
      </c>
      <c r="Q13" s="249">
        <v>104</v>
      </c>
      <c r="R13" s="250">
        <v>108</v>
      </c>
      <c r="S13" s="251">
        <v>57</v>
      </c>
    </row>
    <row r="14" spans="1:19" ht="12.75" customHeight="1">
      <c r="B14" s="252"/>
      <c r="C14" s="253" t="s">
        <v>168</v>
      </c>
      <c r="D14" s="254">
        <f t="shared" si="1"/>
        <v>62</v>
      </c>
      <c r="E14" s="249">
        <v>31</v>
      </c>
      <c r="F14" s="250">
        <v>31</v>
      </c>
      <c r="G14" s="251">
        <v>22</v>
      </c>
      <c r="H14" s="252"/>
      <c r="I14" s="253" t="s">
        <v>169</v>
      </c>
      <c r="J14" s="254">
        <f t="shared" si="2"/>
        <v>190</v>
      </c>
      <c r="K14" s="249">
        <v>80</v>
      </c>
      <c r="L14" s="250">
        <v>110</v>
      </c>
      <c r="M14" s="251">
        <v>95</v>
      </c>
      <c r="N14" s="246"/>
      <c r="O14" s="256" t="s">
        <v>170</v>
      </c>
      <c r="P14" s="257">
        <f t="shared" si="0"/>
        <v>249</v>
      </c>
      <c r="Q14" s="249">
        <v>113</v>
      </c>
      <c r="R14" s="250">
        <v>136</v>
      </c>
      <c r="S14" s="251">
        <v>73</v>
      </c>
    </row>
    <row r="15" spans="1:19" ht="12.75" customHeight="1">
      <c r="B15" s="252"/>
      <c r="C15" s="253" t="s">
        <v>171</v>
      </c>
      <c r="D15" s="254">
        <f t="shared" si="1"/>
        <v>13</v>
      </c>
      <c r="E15" s="249">
        <v>6</v>
      </c>
      <c r="F15" s="250">
        <v>7</v>
      </c>
      <c r="G15" s="251">
        <v>9</v>
      </c>
      <c r="H15" s="252"/>
      <c r="I15" s="253" t="s">
        <v>172</v>
      </c>
      <c r="J15" s="254">
        <f t="shared" si="2"/>
        <v>144</v>
      </c>
      <c r="K15" s="249">
        <v>73</v>
      </c>
      <c r="L15" s="250">
        <v>71</v>
      </c>
      <c r="M15" s="251">
        <v>53</v>
      </c>
      <c r="N15" s="258"/>
      <c r="O15" s="259" t="s">
        <v>173</v>
      </c>
      <c r="P15" s="260">
        <f t="shared" si="0"/>
        <v>0</v>
      </c>
      <c r="Q15" s="261">
        <v>0</v>
      </c>
      <c r="R15" s="262">
        <v>0</v>
      </c>
      <c r="S15" s="263">
        <v>0</v>
      </c>
    </row>
    <row r="16" spans="1:19" ht="12.75" customHeight="1">
      <c r="B16" s="252"/>
      <c r="C16" s="253" t="s">
        <v>174</v>
      </c>
      <c r="D16" s="254">
        <f t="shared" si="1"/>
        <v>27</v>
      </c>
      <c r="E16" s="249">
        <v>11</v>
      </c>
      <c r="F16" s="250">
        <v>16</v>
      </c>
      <c r="G16" s="251">
        <v>12</v>
      </c>
      <c r="H16" s="252"/>
      <c r="I16" s="253" t="s">
        <v>175</v>
      </c>
      <c r="J16" s="254">
        <f t="shared" si="2"/>
        <v>298</v>
      </c>
      <c r="K16" s="249">
        <v>136</v>
      </c>
      <c r="L16" s="250">
        <v>162</v>
      </c>
      <c r="M16" s="251">
        <v>106</v>
      </c>
      <c r="N16" s="219" t="s">
        <v>176</v>
      </c>
      <c r="O16" s="264"/>
      <c r="P16" s="265">
        <f>SUM(P17:P58)+'B-4-2'!D59+'B-4-2'!J59+'B-4-2'!P59</f>
        <v>31240</v>
      </c>
      <c r="Q16" s="266">
        <f>SUM(Q17:Q58)+'B-4-2'!E59+'B-4-2'!K59+'B-4-2'!Q59</f>
        <v>15288</v>
      </c>
      <c r="R16" s="267">
        <f>SUM(R17:R58)+'B-4-2'!F59+'B-4-2'!L59+'B-4-2'!R59</f>
        <v>15952</v>
      </c>
      <c r="S16" s="265">
        <f>SUM(S17:S58)+'B-4-2'!G59+'B-4-2'!M59+'B-4-2'!S59</f>
        <v>11212</v>
      </c>
    </row>
    <row r="17" spans="2:19" ht="12.75" customHeight="1">
      <c r="B17" s="252"/>
      <c r="C17" s="253" t="s">
        <v>177</v>
      </c>
      <c r="D17" s="254">
        <f t="shared" si="1"/>
        <v>72</v>
      </c>
      <c r="E17" s="249">
        <v>35</v>
      </c>
      <c r="F17" s="250">
        <v>37</v>
      </c>
      <c r="G17" s="251">
        <v>23</v>
      </c>
      <c r="H17" s="252"/>
      <c r="I17" s="253" t="s">
        <v>178</v>
      </c>
      <c r="J17" s="254">
        <f t="shared" si="2"/>
        <v>178</v>
      </c>
      <c r="K17" s="249">
        <v>84</v>
      </c>
      <c r="L17" s="250">
        <v>94</v>
      </c>
      <c r="M17" s="251">
        <v>57</v>
      </c>
      <c r="N17" s="268"/>
      <c r="O17" s="269" t="s">
        <v>179</v>
      </c>
      <c r="P17" s="260">
        <f t="shared" ref="P17:P58" si="3">+Q17+R17</f>
        <v>98</v>
      </c>
      <c r="Q17" s="270">
        <v>47</v>
      </c>
      <c r="R17" s="271">
        <v>51</v>
      </c>
      <c r="S17" s="272">
        <v>31</v>
      </c>
    </row>
    <row r="18" spans="2:19" ht="12.75" customHeight="1">
      <c r="B18" s="252"/>
      <c r="C18" s="253" t="s">
        <v>180</v>
      </c>
      <c r="D18" s="254">
        <f t="shared" si="1"/>
        <v>7</v>
      </c>
      <c r="E18" s="249">
        <v>4</v>
      </c>
      <c r="F18" s="250">
        <v>3</v>
      </c>
      <c r="G18" s="251">
        <v>5</v>
      </c>
      <c r="H18" s="252"/>
      <c r="I18" s="253" t="s">
        <v>181</v>
      </c>
      <c r="J18" s="254">
        <f t="shared" si="2"/>
        <v>1079</v>
      </c>
      <c r="K18" s="249">
        <v>511</v>
      </c>
      <c r="L18" s="250">
        <v>568</v>
      </c>
      <c r="M18" s="251">
        <v>410</v>
      </c>
      <c r="N18" s="246"/>
      <c r="O18" s="256" t="s">
        <v>182</v>
      </c>
      <c r="P18" s="257">
        <f t="shared" si="3"/>
        <v>178</v>
      </c>
      <c r="Q18" s="249">
        <v>90</v>
      </c>
      <c r="R18" s="250">
        <v>88</v>
      </c>
      <c r="S18" s="251">
        <v>71</v>
      </c>
    </row>
    <row r="19" spans="2:19" ht="12.75" customHeight="1">
      <c r="B19" s="252"/>
      <c r="C19" s="253" t="s">
        <v>183</v>
      </c>
      <c r="D19" s="254">
        <f t="shared" si="1"/>
        <v>25</v>
      </c>
      <c r="E19" s="249">
        <v>13</v>
      </c>
      <c r="F19" s="250">
        <v>12</v>
      </c>
      <c r="G19" s="251">
        <v>11</v>
      </c>
      <c r="H19" s="252"/>
      <c r="I19" s="253" t="s">
        <v>184</v>
      </c>
      <c r="J19" s="254">
        <f t="shared" si="2"/>
        <v>9</v>
      </c>
      <c r="K19" s="249">
        <v>6</v>
      </c>
      <c r="L19" s="250">
        <v>3</v>
      </c>
      <c r="M19" s="251">
        <v>7</v>
      </c>
      <c r="N19" s="268"/>
      <c r="O19" s="273" t="s">
        <v>185</v>
      </c>
      <c r="P19" s="274">
        <f t="shared" si="3"/>
        <v>135</v>
      </c>
      <c r="Q19" s="249">
        <v>68</v>
      </c>
      <c r="R19" s="250">
        <v>67</v>
      </c>
      <c r="S19" s="251">
        <v>55</v>
      </c>
    </row>
    <row r="20" spans="2:19" ht="12.75" customHeight="1">
      <c r="B20" s="252"/>
      <c r="C20" s="253" t="s">
        <v>186</v>
      </c>
      <c r="D20" s="254">
        <f t="shared" si="1"/>
        <v>42</v>
      </c>
      <c r="E20" s="249">
        <v>18</v>
      </c>
      <c r="F20" s="250">
        <v>24</v>
      </c>
      <c r="G20" s="251">
        <v>17</v>
      </c>
      <c r="H20" s="252"/>
      <c r="I20" s="253" t="s">
        <v>187</v>
      </c>
      <c r="J20" s="254">
        <f t="shared" si="2"/>
        <v>36</v>
      </c>
      <c r="K20" s="249">
        <v>18</v>
      </c>
      <c r="L20" s="250">
        <v>18</v>
      </c>
      <c r="M20" s="251">
        <v>15</v>
      </c>
      <c r="N20" s="246"/>
      <c r="O20" s="255" t="s">
        <v>188</v>
      </c>
      <c r="P20" s="248">
        <f t="shared" si="3"/>
        <v>22</v>
      </c>
      <c r="Q20" s="249">
        <v>12</v>
      </c>
      <c r="R20" s="250">
        <v>10</v>
      </c>
      <c r="S20" s="251">
        <v>8</v>
      </c>
    </row>
    <row r="21" spans="2:19" ht="12.75" customHeight="1">
      <c r="B21" s="252"/>
      <c r="C21" s="253" t="s">
        <v>189</v>
      </c>
      <c r="D21" s="254">
        <f t="shared" si="1"/>
        <v>20</v>
      </c>
      <c r="E21" s="249">
        <v>10</v>
      </c>
      <c r="F21" s="250">
        <v>10</v>
      </c>
      <c r="G21" s="251">
        <v>8</v>
      </c>
      <c r="H21" s="252"/>
      <c r="I21" s="253" t="s">
        <v>190</v>
      </c>
      <c r="J21" s="254">
        <f t="shared" si="2"/>
        <v>864</v>
      </c>
      <c r="K21" s="249">
        <v>430</v>
      </c>
      <c r="L21" s="250">
        <v>434</v>
      </c>
      <c r="M21" s="251">
        <v>342</v>
      </c>
      <c r="N21" s="246"/>
      <c r="O21" s="255" t="s">
        <v>191</v>
      </c>
      <c r="P21" s="248">
        <f t="shared" si="3"/>
        <v>38</v>
      </c>
      <c r="Q21" s="249">
        <v>21</v>
      </c>
      <c r="R21" s="250">
        <v>17</v>
      </c>
      <c r="S21" s="251">
        <v>10</v>
      </c>
    </row>
    <row r="22" spans="2:19" ht="12.75" customHeight="1">
      <c r="B22" s="252"/>
      <c r="C22" s="253" t="s">
        <v>192</v>
      </c>
      <c r="D22" s="254">
        <f t="shared" si="1"/>
        <v>163</v>
      </c>
      <c r="E22" s="249">
        <v>78</v>
      </c>
      <c r="F22" s="250">
        <v>85</v>
      </c>
      <c r="G22" s="251">
        <v>57</v>
      </c>
      <c r="H22" s="252"/>
      <c r="I22" s="253" t="s">
        <v>193</v>
      </c>
      <c r="J22" s="254">
        <f t="shared" si="2"/>
        <v>96</v>
      </c>
      <c r="K22" s="249">
        <v>68</v>
      </c>
      <c r="L22" s="250">
        <v>28</v>
      </c>
      <c r="M22" s="251">
        <v>57</v>
      </c>
      <c r="N22" s="246"/>
      <c r="O22" s="255" t="s">
        <v>194</v>
      </c>
      <c r="P22" s="248">
        <f t="shared" si="3"/>
        <v>65</v>
      </c>
      <c r="Q22" s="249">
        <v>31</v>
      </c>
      <c r="R22" s="250">
        <v>34</v>
      </c>
      <c r="S22" s="251">
        <v>17</v>
      </c>
    </row>
    <row r="23" spans="2:19" ht="12.75" customHeight="1">
      <c r="B23" s="252"/>
      <c r="C23" s="253" t="s">
        <v>195</v>
      </c>
      <c r="D23" s="254">
        <f t="shared" si="1"/>
        <v>123</v>
      </c>
      <c r="E23" s="249">
        <v>62</v>
      </c>
      <c r="F23" s="250">
        <v>61</v>
      </c>
      <c r="G23" s="251">
        <v>41</v>
      </c>
      <c r="H23" s="252"/>
      <c r="I23" s="253" t="s">
        <v>196</v>
      </c>
      <c r="J23" s="254">
        <f t="shared" si="2"/>
        <v>37</v>
      </c>
      <c r="K23" s="249">
        <v>19</v>
      </c>
      <c r="L23" s="250">
        <v>18</v>
      </c>
      <c r="M23" s="251">
        <v>25</v>
      </c>
      <c r="N23" s="246"/>
      <c r="O23" s="255" t="s">
        <v>197</v>
      </c>
      <c r="P23" s="248">
        <f t="shared" si="3"/>
        <v>116</v>
      </c>
      <c r="Q23" s="249">
        <v>59</v>
      </c>
      <c r="R23" s="250">
        <v>57</v>
      </c>
      <c r="S23" s="251">
        <v>36</v>
      </c>
    </row>
    <row r="24" spans="2:19" ht="12.75" customHeight="1">
      <c r="B24" s="252"/>
      <c r="C24" s="253" t="s">
        <v>198</v>
      </c>
      <c r="D24" s="254">
        <f t="shared" si="1"/>
        <v>70</v>
      </c>
      <c r="E24" s="249">
        <v>30</v>
      </c>
      <c r="F24" s="250">
        <v>40</v>
      </c>
      <c r="G24" s="251">
        <v>29</v>
      </c>
      <c r="H24" s="246"/>
      <c r="I24" s="255" t="s">
        <v>199</v>
      </c>
      <c r="J24" s="248">
        <f t="shared" si="2"/>
        <v>649</v>
      </c>
      <c r="K24" s="249">
        <v>318</v>
      </c>
      <c r="L24" s="250">
        <v>331</v>
      </c>
      <c r="M24" s="251">
        <v>195</v>
      </c>
      <c r="N24" s="246"/>
      <c r="O24" s="255" t="s">
        <v>200</v>
      </c>
      <c r="P24" s="248">
        <f t="shared" si="3"/>
        <v>165</v>
      </c>
      <c r="Q24" s="249">
        <v>82</v>
      </c>
      <c r="R24" s="250">
        <v>83</v>
      </c>
      <c r="S24" s="251">
        <v>41</v>
      </c>
    </row>
    <row r="25" spans="2:19" ht="12.75" customHeight="1">
      <c r="B25" s="252"/>
      <c r="C25" s="253" t="s">
        <v>201</v>
      </c>
      <c r="D25" s="254">
        <f t="shared" si="1"/>
        <v>52</v>
      </c>
      <c r="E25" s="249">
        <v>26</v>
      </c>
      <c r="F25" s="250">
        <v>26</v>
      </c>
      <c r="G25" s="251">
        <v>22</v>
      </c>
      <c r="H25" s="246"/>
      <c r="I25" s="255" t="s">
        <v>202</v>
      </c>
      <c r="J25" s="248">
        <f t="shared" si="2"/>
        <v>393</v>
      </c>
      <c r="K25" s="249">
        <v>202</v>
      </c>
      <c r="L25" s="250">
        <v>191</v>
      </c>
      <c r="M25" s="251">
        <v>160</v>
      </c>
      <c r="N25" s="246"/>
      <c r="O25" s="255" t="s">
        <v>203</v>
      </c>
      <c r="P25" s="248">
        <f t="shared" si="3"/>
        <v>214</v>
      </c>
      <c r="Q25" s="249">
        <v>112</v>
      </c>
      <c r="R25" s="250">
        <v>102</v>
      </c>
      <c r="S25" s="251">
        <v>66</v>
      </c>
    </row>
    <row r="26" spans="2:19" ht="12.75" customHeight="1">
      <c r="B26" s="252"/>
      <c r="C26" s="253" t="s">
        <v>204</v>
      </c>
      <c r="D26" s="254">
        <f t="shared" si="1"/>
        <v>96</v>
      </c>
      <c r="E26" s="249">
        <v>48</v>
      </c>
      <c r="F26" s="250">
        <v>48</v>
      </c>
      <c r="G26" s="251">
        <v>45</v>
      </c>
      <c r="H26" s="246"/>
      <c r="I26" s="255" t="s">
        <v>205</v>
      </c>
      <c r="J26" s="248">
        <f t="shared" si="2"/>
        <v>178</v>
      </c>
      <c r="K26" s="249">
        <v>79</v>
      </c>
      <c r="L26" s="250">
        <v>99</v>
      </c>
      <c r="M26" s="251">
        <v>57</v>
      </c>
      <c r="N26" s="246"/>
      <c r="O26" s="255" t="s">
        <v>206</v>
      </c>
      <c r="P26" s="248">
        <f t="shared" si="3"/>
        <v>92</v>
      </c>
      <c r="Q26" s="249">
        <v>41</v>
      </c>
      <c r="R26" s="250">
        <v>51</v>
      </c>
      <c r="S26" s="251">
        <v>35</v>
      </c>
    </row>
    <row r="27" spans="2:19" ht="12.75" customHeight="1">
      <c r="B27" s="252"/>
      <c r="C27" s="253" t="s">
        <v>207</v>
      </c>
      <c r="D27" s="254">
        <f t="shared" si="1"/>
        <v>59</v>
      </c>
      <c r="E27" s="249">
        <v>27</v>
      </c>
      <c r="F27" s="250">
        <v>32</v>
      </c>
      <c r="G27" s="251">
        <v>27</v>
      </c>
      <c r="H27" s="246"/>
      <c r="I27" s="255" t="s">
        <v>208</v>
      </c>
      <c r="J27" s="248">
        <f t="shared" si="2"/>
        <v>88</v>
      </c>
      <c r="K27" s="249">
        <v>35</v>
      </c>
      <c r="L27" s="250">
        <v>53</v>
      </c>
      <c r="M27" s="251">
        <v>40</v>
      </c>
      <c r="N27" s="246"/>
      <c r="O27" s="255" t="s">
        <v>209</v>
      </c>
      <c r="P27" s="248">
        <f t="shared" si="3"/>
        <v>102</v>
      </c>
      <c r="Q27" s="249">
        <v>54</v>
      </c>
      <c r="R27" s="250">
        <v>48</v>
      </c>
      <c r="S27" s="251">
        <v>27</v>
      </c>
    </row>
    <row r="28" spans="2:19" ht="12.75" customHeight="1">
      <c r="B28" s="252"/>
      <c r="C28" s="253" t="s">
        <v>210</v>
      </c>
      <c r="D28" s="254">
        <f t="shared" si="1"/>
        <v>53</v>
      </c>
      <c r="E28" s="249">
        <v>23</v>
      </c>
      <c r="F28" s="250">
        <v>30</v>
      </c>
      <c r="G28" s="251">
        <v>18</v>
      </c>
      <c r="H28" s="246"/>
      <c r="I28" s="255" t="s">
        <v>211</v>
      </c>
      <c r="J28" s="248">
        <f t="shared" si="2"/>
        <v>141</v>
      </c>
      <c r="K28" s="249">
        <v>69</v>
      </c>
      <c r="L28" s="250">
        <v>72</v>
      </c>
      <c r="M28" s="251">
        <v>56</v>
      </c>
      <c r="N28" s="246"/>
      <c r="O28" s="255" t="s">
        <v>212</v>
      </c>
      <c r="P28" s="248">
        <f t="shared" si="3"/>
        <v>43</v>
      </c>
      <c r="Q28" s="249">
        <v>21</v>
      </c>
      <c r="R28" s="250">
        <v>22</v>
      </c>
      <c r="S28" s="251">
        <v>13</v>
      </c>
    </row>
    <row r="29" spans="2:19" ht="12.75" customHeight="1">
      <c r="B29" s="252"/>
      <c r="C29" s="253" t="s">
        <v>213</v>
      </c>
      <c r="D29" s="254">
        <f t="shared" si="1"/>
        <v>17</v>
      </c>
      <c r="E29" s="249">
        <v>10</v>
      </c>
      <c r="F29" s="250">
        <v>7</v>
      </c>
      <c r="G29" s="251">
        <v>7</v>
      </c>
      <c r="H29" s="246"/>
      <c r="I29" s="255" t="s">
        <v>214</v>
      </c>
      <c r="J29" s="248">
        <f t="shared" si="2"/>
        <v>104</v>
      </c>
      <c r="K29" s="249">
        <v>49</v>
      </c>
      <c r="L29" s="250">
        <v>55</v>
      </c>
      <c r="M29" s="251">
        <v>42</v>
      </c>
      <c r="N29" s="246"/>
      <c r="O29" s="255" t="s">
        <v>215</v>
      </c>
      <c r="P29" s="248">
        <f t="shared" si="3"/>
        <v>38</v>
      </c>
      <c r="Q29" s="249">
        <v>19</v>
      </c>
      <c r="R29" s="250">
        <v>19</v>
      </c>
      <c r="S29" s="251">
        <v>9</v>
      </c>
    </row>
    <row r="30" spans="2:19" ht="12.75" customHeight="1">
      <c r="B30" s="252"/>
      <c r="C30" s="253" t="s">
        <v>216</v>
      </c>
      <c r="D30" s="254">
        <f t="shared" si="1"/>
        <v>43</v>
      </c>
      <c r="E30" s="249">
        <v>19</v>
      </c>
      <c r="F30" s="250">
        <v>24</v>
      </c>
      <c r="G30" s="251">
        <v>17</v>
      </c>
      <c r="H30" s="246"/>
      <c r="I30" s="255" t="s">
        <v>217</v>
      </c>
      <c r="J30" s="248">
        <f t="shared" si="2"/>
        <v>181</v>
      </c>
      <c r="K30" s="249">
        <v>86</v>
      </c>
      <c r="L30" s="250">
        <v>95</v>
      </c>
      <c r="M30" s="251">
        <v>52</v>
      </c>
      <c r="N30" s="246"/>
      <c r="O30" s="255" t="s">
        <v>218</v>
      </c>
      <c r="P30" s="248">
        <f t="shared" si="3"/>
        <v>136</v>
      </c>
      <c r="Q30" s="249">
        <v>73</v>
      </c>
      <c r="R30" s="250">
        <v>63</v>
      </c>
      <c r="S30" s="251">
        <v>58</v>
      </c>
    </row>
    <row r="31" spans="2:19" ht="12.75" customHeight="1">
      <c r="B31" s="252"/>
      <c r="C31" s="253" t="s">
        <v>219</v>
      </c>
      <c r="D31" s="254">
        <f t="shared" si="1"/>
        <v>46</v>
      </c>
      <c r="E31" s="249">
        <v>17</v>
      </c>
      <c r="F31" s="250">
        <v>29</v>
      </c>
      <c r="G31" s="251">
        <v>20</v>
      </c>
      <c r="H31" s="246"/>
      <c r="I31" s="255" t="s">
        <v>220</v>
      </c>
      <c r="J31" s="248">
        <f t="shared" si="2"/>
        <v>100</v>
      </c>
      <c r="K31" s="249">
        <v>48</v>
      </c>
      <c r="L31" s="250">
        <v>52</v>
      </c>
      <c r="M31" s="251">
        <v>30</v>
      </c>
      <c r="N31" s="246"/>
      <c r="O31" s="255" t="s">
        <v>221</v>
      </c>
      <c r="P31" s="248">
        <f t="shared" si="3"/>
        <v>114</v>
      </c>
      <c r="Q31" s="249">
        <v>64</v>
      </c>
      <c r="R31" s="250">
        <v>50</v>
      </c>
      <c r="S31" s="251">
        <v>56</v>
      </c>
    </row>
    <row r="32" spans="2:19" ht="12.75" customHeight="1">
      <c r="B32" s="252"/>
      <c r="C32" s="253" t="s">
        <v>222</v>
      </c>
      <c r="D32" s="254">
        <f t="shared" si="1"/>
        <v>31</v>
      </c>
      <c r="E32" s="249">
        <v>14</v>
      </c>
      <c r="F32" s="250">
        <v>17</v>
      </c>
      <c r="G32" s="251">
        <v>19</v>
      </c>
      <c r="H32" s="246"/>
      <c r="I32" s="255" t="s">
        <v>223</v>
      </c>
      <c r="J32" s="248">
        <f t="shared" si="2"/>
        <v>234</v>
      </c>
      <c r="K32" s="249">
        <v>114</v>
      </c>
      <c r="L32" s="250">
        <v>120</v>
      </c>
      <c r="M32" s="251">
        <v>74</v>
      </c>
      <c r="N32" s="246"/>
      <c r="O32" s="255" t="s">
        <v>224</v>
      </c>
      <c r="P32" s="248">
        <f t="shared" si="3"/>
        <v>223</v>
      </c>
      <c r="Q32" s="249">
        <v>114</v>
      </c>
      <c r="R32" s="250">
        <v>109</v>
      </c>
      <c r="S32" s="251">
        <v>81</v>
      </c>
    </row>
    <row r="33" spans="2:19" ht="12.75" customHeight="1">
      <c r="B33" s="252"/>
      <c r="C33" s="253" t="s">
        <v>225</v>
      </c>
      <c r="D33" s="254">
        <f t="shared" si="1"/>
        <v>37</v>
      </c>
      <c r="E33" s="249">
        <v>16</v>
      </c>
      <c r="F33" s="250">
        <v>21</v>
      </c>
      <c r="G33" s="251">
        <v>20</v>
      </c>
      <c r="H33" s="246"/>
      <c r="I33" s="255" t="s">
        <v>226</v>
      </c>
      <c r="J33" s="248">
        <f t="shared" si="2"/>
        <v>91</v>
      </c>
      <c r="K33" s="249">
        <v>43</v>
      </c>
      <c r="L33" s="250">
        <v>48</v>
      </c>
      <c r="M33" s="251">
        <v>41</v>
      </c>
      <c r="N33" s="246"/>
      <c r="O33" s="255" t="s">
        <v>227</v>
      </c>
      <c r="P33" s="248">
        <f t="shared" si="3"/>
        <v>438</v>
      </c>
      <c r="Q33" s="249">
        <v>231</v>
      </c>
      <c r="R33" s="250">
        <v>207</v>
      </c>
      <c r="S33" s="251">
        <v>141</v>
      </c>
    </row>
    <row r="34" spans="2:19" ht="12.75" customHeight="1">
      <c r="B34" s="252"/>
      <c r="C34" s="253" t="s">
        <v>228</v>
      </c>
      <c r="D34" s="254">
        <f t="shared" si="1"/>
        <v>18</v>
      </c>
      <c r="E34" s="249">
        <v>9</v>
      </c>
      <c r="F34" s="250">
        <v>9</v>
      </c>
      <c r="G34" s="251">
        <v>9</v>
      </c>
      <c r="H34" s="246"/>
      <c r="I34" s="255" t="s">
        <v>229</v>
      </c>
      <c r="J34" s="248">
        <f t="shared" si="2"/>
        <v>234</v>
      </c>
      <c r="K34" s="249">
        <v>111</v>
      </c>
      <c r="L34" s="250">
        <v>123</v>
      </c>
      <c r="M34" s="251">
        <v>72</v>
      </c>
      <c r="N34" s="246"/>
      <c r="O34" s="255" t="s">
        <v>230</v>
      </c>
      <c r="P34" s="248">
        <f t="shared" si="3"/>
        <v>255</v>
      </c>
      <c r="Q34" s="249">
        <v>121</v>
      </c>
      <c r="R34" s="250">
        <v>134</v>
      </c>
      <c r="S34" s="251">
        <v>98</v>
      </c>
    </row>
    <row r="35" spans="2:19" ht="12.75" customHeight="1">
      <c r="B35" s="252"/>
      <c r="C35" s="253" t="s">
        <v>231</v>
      </c>
      <c r="D35" s="254">
        <f t="shared" si="1"/>
        <v>64</v>
      </c>
      <c r="E35" s="249">
        <v>30</v>
      </c>
      <c r="F35" s="250">
        <v>34</v>
      </c>
      <c r="G35" s="251">
        <v>24</v>
      </c>
      <c r="H35" s="246"/>
      <c r="I35" s="255" t="s">
        <v>232</v>
      </c>
      <c r="J35" s="248">
        <f t="shared" si="2"/>
        <v>353</v>
      </c>
      <c r="K35" s="249">
        <v>171</v>
      </c>
      <c r="L35" s="250">
        <v>182</v>
      </c>
      <c r="M35" s="251">
        <v>120</v>
      </c>
      <c r="N35" s="246"/>
      <c r="O35" s="255" t="s">
        <v>233</v>
      </c>
      <c r="P35" s="248">
        <f t="shared" si="3"/>
        <v>262</v>
      </c>
      <c r="Q35" s="249">
        <v>131</v>
      </c>
      <c r="R35" s="250">
        <v>131</v>
      </c>
      <c r="S35" s="251">
        <v>88</v>
      </c>
    </row>
    <row r="36" spans="2:19" ht="12.75" customHeight="1">
      <c r="B36" s="252"/>
      <c r="C36" s="253" t="s">
        <v>234</v>
      </c>
      <c r="D36" s="254">
        <f t="shared" si="1"/>
        <v>54</v>
      </c>
      <c r="E36" s="249">
        <v>25</v>
      </c>
      <c r="F36" s="250">
        <v>29</v>
      </c>
      <c r="G36" s="251">
        <v>25</v>
      </c>
      <c r="H36" s="246"/>
      <c r="I36" s="255" t="s">
        <v>235</v>
      </c>
      <c r="J36" s="248">
        <f t="shared" si="2"/>
        <v>11</v>
      </c>
      <c r="K36" s="249">
        <v>5</v>
      </c>
      <c r="L36" s="250">
        <v>6</v>
      </c>
      <c r="M36" s="251">
        <v>5</v>
      </c>
      <c r="N36" s="246"/>
      <c r="O36" s="255" t="s">
        <v>236</v>
      </c>
      <c r="P36" s="248">
        <f t="shared" si="3"/>
        <v>620</v>
      </c>
      <c r="Q36" s="249">
        <v>323</v>
      </c>
      <c r="R36" s="250">
        <v>297</v>
      </c>
      <c r="S36" s="251">
        <v>228</v>
      </c>
    </row>
    <row r="37" spans="2:19" ht="12.75" customHeight="1">
      <c r="B37" s="252"/>
      <c r="C37" s="253" t="s">
        <v>237</v>
      </c>
      <c r="D37" s="254">
        <f t="shared" si="1"/>
        <v>117</v>
      </c>
      <c r="E37" s="249">
        <v>55</v>
      </c>
      <c r="F37" s="250">
        <v>62</v>
      </c>
      <c r="G37" s="251">
        <v>39</v>
      </c>
      <c r="H37" s="275"/>
      <c r="I37" s="255" t="s">
        <v>238</v>
      </c>
      <c r="J37" s="248">
        <f t="shared" si="2"/>
        <v>63</v>
      </c>
      <c r="K37" s="249">
        <v>27</v>
      </c>
      <c r="L37" s="250">
        <v>36</v>
      </c>
      <c r="M37" s="251">
        <v>25</v>
      </c>
      <c r="N37" s="246"/>
      <c r="O37" s="255" t="s">
        <v>239</v>
      </c>
      <c r="P37" s="248">
        <f t="shared" si="3"/>
        <v>452</v>
      </c>
      <c r="Q37" s="249">
        <v>221</v>
      </c>
      <c r="R37" s="250">
        <v>231</v>
      </c>
      <c r="S37" s="251">
        <v>169</v>
      </c>
    </row>
    <row r="38" spans="2:19" ht="12.75" customHeight="1">
      <c r="B38" s="252"/>
      <c r="C38" s="253" t="s">
        <v>240</v>
      </c>
      <c r="D38" s="254">
        <f t="shared" si="1"/>
        <v>52</v>
      </c>
      <c r="E38" s="249">
        <v>25</v>
      </c>
      <c r="F38" s="250">
        <v>27</v>
      </c>
      <c r="G38" s="251">
        <v>19</v>
      </c>
      <c r="H38" s="275"/>
      <c r="I38" s="255" t="s">
        <v>241</v>
      </c>
      <c r="J38" s="248">
        <f t="shared" si="2"/>
        <v>138</v>
      </c>
      <c r="K38" s="249">
        <v>58</v>
      </c>
      <c r="L38" s="250">
        <v>80</v>
      </c>
      <c r="M38" s="251">
        <v>39</v>
      </c>
      <c r="N38" s="246"/>
      <c r="O38" s="255" t="s">
        <v>242</v>
      </c>
      <c r="P38" s="248">
        <f t="shared" si="3"/>
        <v>433</v>
      </c>
      <c r="Q38" s="249">
        <v>208</v>
      </c>
      <c r="R38" s="250">
        <v>225</v>
      </c>
      <c r="S38" s="251">
        <v>133</v>
      </c>
    </row>
    <row r="39" spans="2:19" ht="12.75" customHeight="1">
      <c r="B39" s="252"/>
      <c r="C39" s="253" t="s">
        <v>243</v>
      </c>
      <c r="D39" s="254">
        <f t="shared" si="1"/>
        <v>26</v>
      </c>
      <c r="E39" s="249">
        <v>12</v>
      </c>
      <c r="F39" s="250">
        <v>14</v>
      </c>
      <c r="G39" s="251">
        <v>17</v>
      </c>
      <c r="H39" s="275"/>
      <c r="I39" s="255" t="s">
        <v>244</v>
      </c>
      <c r="J39" s="248">
        <f t="shared" si="2"/>
        <v>36</v>
      </c>
      <c r="K39" s="249">
        <v>14</v>
      </c>
      <c r="L39" s="250">
        <v>22</v>
      </c>
      <c r="M39" s="251">
        <v>11</v>
      </c>
      <c r="N39" s="246"/>
      <c r="O39" s="255" t="s">
        <v>245</v>
      </c>
      <c r="P39" s="248">
        <f t="shared" si="3"/>
        <v>193</v>
      </c>
      <c r="Q39" s="249">
        <v>96</v>
      </c>
      <c r="R39" s="250">
        <v>97</v>
      </c>
      <c r="S39" s="251">
        <v>74</v>
      </c>
    </row>
    <row r="40" spans="2:19" ht="12.75" customHeight="1">
      <c r="B40" s="252"/>
      <c r="C40" s="253" t="s">
        <v>246</v>
      </c>
      <c r="D40" s="254">
        <f t="shared" si="1"/>
        <v>108</v>
      </c>
      <c r="E40" s="249">
        <v>49</v>
      </c>
      <c r="F40" s="250">
        <v>59</v>
      </c>
      <c r="G40" s="251">
        <v>47</v>
      </c>
      <c r="H40" s="275"/>
      <c r="I40" s="255" t="s">
        <v>247</v>
      </c>
      <c r="J40" s="248">
        <f t="shared" si="2"/>
        <v>498</v>
      </c>
      <c r="K40" s="249">
        <v>253</v>
      </c>
      <c r="L40" s="250">
        <v>245</v>
      </c>
      <c r="M40" s="251">
        <v>170</v>
      </c>
      <c r="N40" s="246"/>
      <c r="O40" s="255" t="s">
        <v>248</v>
      </c>
      <c r="P40" s="248">
        <f t="shared" si="3"/>
        <v>162</v>
      </c>
      <c r="Q40" s="249">
        <v>87</v>
      </c>
      <c r="R40" s="250">
        <v>75</v>
      </c>
      <c r="S40" s="251">
        <v>48</v>
      </c>
    </row>
    <row r="41" spans="2:19" ht="12.75" customHeight="1">
      <c r="B41" s="252"/>
      <c r="C41" s="253" t="s">
        <v>249</v>
      </c>
      <c r="D41" s="254">
        <f t="shared" si="1"/>
        <v>145</v>
      </c>
      <c r="E41" s="249">
        <v>71</v>
      </c>
      <c r="F41" s="250">
        <v>74</v>
      </c>
      <c r="G41" s="251">
        <v>57</v>
      </c>
      <c r="H41" s="275"/>
      <c r="I41" s="255" t="s">
        <v>250</v>
      </c>
      <c r="J41" s="248">
        <f t="shared" si="2"/>
        <v>74</v>
      </c>
      <c r="K41" s="249">
        <v>38</v>
      </c>
      <c r="L41" s="250">
        <v>36</v>
      </c>
      <c r="M41" s="251">
        <v>31</v>
      </c>
      <c r="N41" s="268"/>
      <c r="O41" s="235" t="s">
        <v>251</v>
      </c>
      <c r="P41" s="274">
        <f t="shared" si="3"/>
        <v>50</v>
      </c>
      <c r="Q41" s="249">
        <v>21</v>
      </c>
      <c r="R41" s="250">
        <v>29</v>
      </c>
      <c r="S41" s="251">
        <v>13</v>
      </c>
    </row>
    <row r="42" spans="2:19" ht="12.75" customHeight="1">
      <c r="B42" s="252"/>
      <c r="C42" s="253" t="s">
        <v>252</v>
      </c>
      <c r="D42" s="254">
        <f t="shared" si="1"/>
        <v>59</v>
      </c>
      <c r="E42" s="249">
        <v>27</v>
      </c>
      <c r="F42" s="250">
        <v>32</v>
      </c>
      <c r="G42" s="251">
        <v>22</v>
      </c>
      <c r="H42" s="275"/>
      <c r="I42" s="255" t="s">
        <v>253</v>
      </c>
      <c r="J42" s="248">
        <f t="shared" si="2"/>
        <v>133</v>
      </c>
      <c r="K42" s="249">
        <v>63</v>
      </c>
      <c r="L42" s="250">
        <v>70</v>
      </c>
      <c r="M42" s="251">
        <v>47</v>
      </c>
      <c r="N42" s="246"/>
      <c r="O42" s="253" t="s">
        <v>254</v>
      </c>
      <c r="P42" s="276">
        <f t="shared" si="3"/>
        <v>182</v>
      </c>
      <c r="Q42" s="249">
        <v>88</v>
      </c>
      <c r="R42" s="250">
        <v>94</v>
      </c>
      <c r="S42" s="251">
        <v>61</v>
      </c>
    </row>
    <row r="43" spans="2:19" ht="12.75" customHeight="1">
      <c r="B43" s="252"/>
      <c r="C43" s="253" t="s">
        <v>255</v>
      </c>
      <c r="D43" s="254">
        <f t="shared" si="1"/>
        <v>67</v>
      </c>
      <c r="E43" s="249">
        <v>28</v>
      </c>
      <c r="F43" s="250">
        <v>39</v>
      </c>
      <c r="G43" s="251">
        <v>24</v>
      </c>
      <c r="H43" s="275"/>
      <c r="I43" s="255" t="s">
        <v>256</v>
      </c>
      <c r="J43" s="248">
        <f>+K43+L43</f>
        <v>82</v>
      </c>
      <c r="K43" s="249">
        <v>29</v>
      </c>
      <c r="L43" s="250">
        <v>53</v>
      </c>
      <c r="M43" s="251">
        <v>47</v>
      </c>
      <c r="N43" s="246"/>
      <c r="O43" s="253" t="s">
        <v>257</v>
      </c>
      <c r="P43" s="276">
        <f t="shared" si="3"/>
        <v>715</v>
      </c>
      <c r="Q43" s="249">
        <v>350</v>
      </c>
      <c r="R43" s="250">
        <v>365</v>
      </c>
      <c r="S43" s="251">
        <v>254</v>
      </c>
    </row>
    <row r="44" spans="2:19" ht="12.75" customHeight="1">
      <c r="B44" s="252"/>
      <c r="C44" s="253" t="s">
        <v>258</v>
      </c>
      <c r="D44" s="254">
        <f t="shared" si="1"/>
        <v>323</v>
      </c>
      <c r="E44" s="249">
        <v>153</v>
      </c>
      <c r="F44" s="250">
        <v>170</v>
      </c>
      <c r="G44" s="251">
        <v>129</v>
      </c>
      <c r="H44" s="246"/>
      <c r="I44" s="255" t="s">
        <v>259</v>
      </c>
      <c r="J44" s="248">
        <f t="shared" ref="J44:J56" si="4">+K44+L44</f>
        <v>945</v>
      </c>
      <c r="K44" s="249">
        <v>484</v>
      </c>
      <c r="L44" s="250">
        <v>461</v>
      </c>
      <c r="M44" s="251">
        <v>373</v>
      </c>
      <c r="N44" s="246"/>
      <c r="O44" s="253" t="s">
        <v>260</v>
      </c>
      <c r="P44" s="276">
        <f t="shared" si="3"/>
        <v>402</v>
      </c>
      <c r="Q44" s="249">
        <v>196</v>
      </c>
      <c r="R44" s="250">
        <v>206</v>
      </c>
      <c r="S44" s="251">
        <v>150</v>
      </c>
    </row>
    <row r="45" spans="2:19" ht="12.75" customHeight="1">
      <c r="B45" s="252"/>
      <c r="C45" s="253" t="s">
        <v>261</v>
      </c>
      <c r="D45" s="254">
        <f t="shared" si="1"/>
        <v>265</v>
      </c>
      <c r="E45" s="249">
        <v>123</v>
      </c>
      <c r="F45" s="250">
        <v>142</v>
      </c>
      <c r="G45" s="251">
        <v>111</v>
      </c>
      <c r="H45" s="246"/>
      <c r="I45" s="255" t="s">
        <v>262</v>
      </c>
      <c r="J45" s="248">
        <f t="shared" si="4"/>
        <v>168</v>
      </c>
      <c r="K45" s="249">
        <v>84</v>
      </c>
      <c r="L45" s="250">
        <v>84</v>
      </c>
      <c r="M45" s="251">
        <v>51</v>
      </c>
      <c r="N45" s="275"/>
      <c r="O45" s="253" t="s">
        <v>263</v>
      </c>
      <c r="P45" s="276">
        <f t="shared" si="3"/>
        <v>113</v>
      </c>
      <c r="Q45" s="249">
        <v>50</v>
      </c>
      <c r="R45" s="250">
        <v>63</v>
      </c>
      <c r="S45" s="251">
        <v>47</v>
      </c>
    </row>
    <row r="46" spans="2:19" ht="12.75" customHeight="1">
      <c r="B46" s="252"/>
      <c r="C46" s="253" t="s">
        <v>264</v>
      </c>
      <c r="D46" s="254">
        <f t="shared" si="1"/>
        <v>51</v>
      </c>
      <c r="E46" s="249">
        <v>22</v>
      </c>
      <c r="F46" s="250">
        <v>29</v>
      </c>
      <c r="G46" s="251">
        <v>18</v>
      </c>
      <c r="H46" s="246"/>
      <c r="I46" s="255" t="s">
        <v>265</v>
      </c>
      <c r="J46" s="248">
        <f t="shared" si="4"/>
        <v>96</v>
      </c>
      <c r="K46" s="249">
        <v>50</v>
      </c>
      <c r="L46" s="250">
        <v>46</v>
      </c>
      <c r="M46" s="251">
        <v>34</v>
      </c>
      <c r="N46" s="275"/>
      <c r="O46" s="253" t="s">
        <v>266</v>
      </c>
      <c r="P46" s="276">
        <f t="shared" si="3"/>
        <v>229</v>
      </c>
      <c r="Q46" s="249">
        <v>111</v>
      </c>
      <c r="R46" s="250">
        <v>118</v>
      </c>
      <c r="S46" s="251">
        <v>73</v>
      </c>
    </row>
    <row r="47" spans="2:19" ht="12.75" customHeight="1">
      <c r="B47" s="252"/>
      <c r="C47" s="253" t="s">
        <v>267</v>
      </c>
      <c r="D47" s="254">
        <f t="shared" si="1"/>
        <v>604</v>
      </c>
      <c r="E47" s="249">
        <v>300</v>
      </c>
      <c r="F47" s="250">
        <v>304</v>
      </c>
      <c r="G47" s="251">
        <v>210</v>
      </c>
      <c r="H47" s="246"/>
      <c r="I47" s="255" t="s">
        <v>268</v>
      </c>
      <c r="J47" s="248">
        <f t="shared" si="4"/>
        <v>57</v>
      </c>
      <c r="K47" s="249">
        <v>29</v>
      </c>
      <c r="L47" s="250">
        <v>28</v>
      </c>
      <c r="M47" s="251">
        <v>13</v>
      </c>
      <c r="N47" s="275"/>
      <c r="O47" s="253" t="s">
        <v>269</v>
      </c>
      <c r="P47" s="276">
        <f t="shared" si="3"/>
        <v>147</v>
      </c>
      <c r="Q47" s="249">
        <v>76</v>
      </c>
      <c r="R47" s="250">
        <v>71</v>
      </c>
      <c r="S47" s="251">
        <v>53</v>
      </c>
    </row>
    <row r="48" spans="2:19" ht="12.75" customHeight="1">
      <c r="B48" s="252"/>
      <c r="C48" s="253" t="s">
        <v>270</v>
      </c>
      <c r="D48" s="254">
        <f t="shared" si="1"/>
        <v>127</v>
      </c>
      <c r="E48" s="249">
        <v>51</v>
      </c>
      <c r="F48" s="250">
        <v>76</v>
      </c>
      <c r="G48" s="251">
        <v>71</v>
      </c>
      <c r="H48" s="246"/>
      <c r="I48" s="255" t="s">
        <v>271</v>
      </c>
      <c r="J48" s="248">
        <f t="shared" si="4"/>
        <v>52</v>
      </c>
      <c r="K48" s="249">
        <v>27</v>
      </c>
      <c r="L48" s="250">
        <v>25</v>
      </c>
      <c r="M48" s="251">
        <v>11</v>
      </c>
      <c r="N48" s="275"/>
      <c r="O48" s="253" t="s">
        <v>272</v>
      </c>
      <c r="P48" s="276">
        <f t="shared" si="3"/>
        <v>108</v>
      </c>
      <c r="Q48" s="249">
        <v>60</v>
      </c>
      <c r="R48" s="250">
        <v>48</v>
      </c>
      <c r="S48" s="251">
        <v>36</v>
      </c>
    </row>
    <row r="49" spans="2:19" ht="12.75" customHeight="1">
      <c r="B49" s="246"/>
      <c r="C49" s="255" t="s">
        <v>273</v>
      </c>
      <c r="D49" s="248">
        <f t="shared" si="1"/>
        <v>273</v>
      </c>
      <c r="E49" s="249">
        <v>132</v>
      </c>
      <c r="F49" s="250">
        <v>141</v>
      </c>
      <c r="G49" s="277">
        <v>94</v>
      </c>
      <c r="H49" s="246"/>
      <c r="I49" s="255" t="s">
        <v>274</v>
      </c>
      <c r="J49" s="248">
        <f t="shared" si="4"/>
        <v>147</v>
      </c>
      <c r="K49" s="249">
        <v>67</v>
      </c>
      <c r="L49" s="250">
        <v>80</v>
      </c>
      <c r="M49" s="251">
        <v>42</v>
      </c>
      <c r="N49" s="275"/>
      <c r="O49" s="253" t="s">
        <v>275</v>
      </c>
      <c r="P49" s="276">
        <f t="shared" si="3"/>
        <v>161</v>
      </c>
      <c r="Q49" s="249">
        <v>83</v>
      </c>
      <c r="R49" s="250">
        <v>78</v>
      </c>
      <c r="S49" s="251">
        <v>51</v>
      </c>
    </row>
    <row r="50" spans="2:19" ht="12.75" customHeight="1">
      <c r="B50" s="252"/>
      <c r="C50" s="253" t="s">
        <v>276</v>
      </c>
      <c r="D50" s="254">
        <f t="shared" si="1"/>
        <v>147</v>
      </c>
      <c r="E50" s="249">
        <v>61</v>
      </c>
      <c r="F50" s="250">
        <v>86</v>
      </c>
      <c r="G50" s="251">
        <v>65</v>
      </c>
      <c r="H50" s="246"/>
      <c r="I50" s="255" t="s">
        <v>277</v>
      </c>
      <c r="J50" s="248">
        <f t="shared" si="4"/>
        <v>289</v>
      </c>
      <c r="K50" s="249">
        <v>132</v>
      </c>
      <c r="L50" s="250">
        <v>157</v>
      </c>
      <c r="M50" s="251">
        <v>90</v>
      </c>
      <c r="N50" s="275"/>
      <c r="O50" s="253" t="s">
        <v>278</v>
      </c>
      <c r="P50" s="276">
        <f t="shared" si="3"/>
        <v>96</v>
      </c>
      <c r="Q50" s="249">
        <v>47</v>
      </c>
      <c r="R50" s="250">
        <v>49</v>
      </c>
      <c r="S50" s="251">
        <v>35</v>
      </c>
    </row>
    <row r="51" spans="2:19" ht="12.75" customHeight="1">
      <c r="B51" s="252"/>
      <c r="C51" s="253" t="s">
        <v>279</v>
      </c>
      <c r="D51" s="254">
        <f t="shared" si="1"/>
        <v>71</v>
      </c>
      <c r="E51" s="249">
        <v>33</v>
      </c>
      <c r="F51" s="250">
        <v>38</v>
      </c>
      <c r="G51" s="251">
        <v>31</v>
      </c>
      <c r="H51" s="246"/>
      <c r="I51" s="255" t="s">
        <v>280</v>
      </c>
      <c r="J51" s="248">
        <f t="shared" si="4"/>
        <v>113</v>
      </c>
      <c r="K51" s="249">
        <v>55</v>
      </c>
      <c r="L51" s="250">
        <v>58</v>
      </c>
      <c r="M51" s="251">
        <v>34</v>
      </c>
      <c r="N51" s="275"/>
      <c r="O51" s="253" t="s">
        <v>281</v>
      </c>
      <c r="P51" s="276">
        <f t="shared" si="3"/>
        <v>113</v>
      </c>
      <c r="Q51" s="249">
        <v>62</v>
      </c>
      <c r="R51" s="250">
        <v>51</v>
      </c>
      <c r="S51" s="251">
        <v>39</v>
      </c>
    </row>
    <row r="52" spans="2:19" ht="12.75" customHeight="1">
      <c r="B52" s="252"/>
      <c r="C52" s="253" t="s">
        <v>282</v>
      </c>
      <c r="D52" s="254">
        <f t="shared" si="1"/>
        <v>51</v>
      </c>
      <c r="E52" s="249">
        <v>26</v>
      </c>
      <c r="F52" s="250">
        <v>25</v>
      </c>
      <c r="G52" s="251">
        <v>26</v>
      </c>
      <c r="H52" s="246"/>
      <c r="I52" s="255" t="s">
        <v>283</v>
      </c>
      <c r="J52" s="248">
        <f t="shared" si="4"/>
        <v>189</v>
      </c>
      <c r="K52" s="249">
        <v>89</v>
      </c>
      <c r="L52" s="250">
        <v>100</v>
      </c>
      <c r="M52" s="251">
        <v>56</v>
      </c>
      <c r="N52" s="246"/>
      <c r="O52" s="253" t="s">
        <v>284</v>
      </c>
      <c r="P52" s="276">
        <f t="shared" si="3"/>
        <v>173</v>
      </c>
      <c r="Q52" s="249">
        <v>87</v>
      </c>
      <c r="R52" s="250">
        <v>86</v>
      </c>
      <c r="S52" s="251">
        <v>54</v>
      </c>
    </row>
    <row r="53" spans="2:19" ht="12.75" customHeight="1">
      <c r="B53" s="252"/>
      <c r="C53" s="253" t="s">
        <v>285</v>
      </c>
      <c r="D53" s="254">
        <f t="shared" si="1"/>
        <v>62</v>
      </c>
      <c r="E53" s="249">
        <v>28</v>
      </c>
      <c r="F53" s="250">
        <v>34</v>
      </c>
      <c r="G53" s="251">
        <v>24</v>
      </c>
      <c r="H53" s="246"/>
      <c r="I53" s="255" t="s">
        <v>286</v>
      </c>
      <c r="J53" s="248">
        <f t="shared" si="4"/>
        <v>168</v>
      </c>
      <c r="K53" s="249">
        <v>85</v>
      </c>
      <c r="L53" s="250">
        <v>83</v>
      </c>
      <c r="M53" s="251">
        <v>57</v>
      </c>
      <c r="N53" s="246"/>
      <c r="O53" s="253" t="s">
        <v>287</v>
      </c>
      <c r="P53" s="276">
        <f t="shared" si="3"/>
        <v>44</v>
      </c>
      <c r="Q53" s="249">
        <v>16</v>
      </c>
      <c r="R53" s="250">
        <v>28</v>
      </c>
      <c r="S53" s="251">
        <v>13</v>
      </c>
    </row>
    <row r="54" spans="2:19" ht="12.75" customHeight="1">
      <c r="B54" s="252"/>
      <c r="C54" s="253" t="s">
        <v>288</v>
      </c>
      <c r="D54" s="254">
        <f t="shared" si="1"/>
        <v>83</v>
      </c>
      <c r="E54" s="249">
        <v>40</v>
      </c>
      <c r="F54" s="250">
        <v>43</v>
      </c>
      <c r="G54" s="251">
        <v>33</v>
      </c>
      <c r="H54" s="246"/>
      <c r="I54" s="255" t="s">
        <v>289</v>
      </c>
      <c r="J54" s="248">
        <f t="shared" si="4"/>
        <v>82</v>
      </c>
      <c r="K54" s="249">
        <v>45</v>
      </c>
      <c r="L54" s="250">
        <v>37</v>
      </c>
      <c r="M54" s="251">
        <v>29</v>
      </c>
      <c r="N54" s="246"/>
      <c r="O54" s="253" t="s">
        <v>290</v>
      </c>
      <c r="P54" s="276">
        <f t="shared" si="3"/>
        <v>25</v>
      </c>
      <c r="Q54" s="249">
        <v>8</v>
      </c>
      <c r="R54" s="250">
        <v>17</v>
      </c>
      <c r="S54" s="251">
        <v>7</v>
      </c>
    </row>
    <row r="55" spans="2:19" ht="12.75" customHeight="1">
      <c r="B55" s="234"/>
      <c r="C55" s="253" t="s">
        <v>291</v>
      </c>
      <c r="D55" s="254">
        <f t="shared" si="1"/>
        <v>41</v>
      </c>
      <c r="E55" s="249">
        <v>17</v>
      </c>
      <c r="F55" s="250">
        <v>24</v>
      </c>
      <c r="G55" s="251">
        <v>18</v>
      </c>
      <c r="H55" s="275"/>
      <c r="I55" s="255" t="s">
        <v>292</v>
      </c>
      <c r="J55" s="248">
        <f t="shared" si="4"/>
        <v>16</v>
      </c>
      <c r="K55" s="249">
        <v>7</v>
      </c>
      <c r="L55" s="250">
        <v>9</v>
      </c>
      <c r="M55" s="251">
        <v>9</v>
      </c>
      <c r="N55" s="246"/>
      <c r="O55" s="253" t="s">
        <v>293</v>
      </c>
      <c r="P55" s="276">
        <f t="shared" si="3"/>
        <v>320</v>
      </c>
      <c r="Q55" s="249">
        <v>166</v>
      </c>
      <c r="R55" s="250">
        <v>154</v>
      </c>
      <c r="S55" s="251">
        <v>98</v>
      </c>
    </row>
    <row r="56" spans="2:19" ht="12.75" customHeight="1">
      <c r="B56" s="234"/>
      <c r="C56" s="253" t="s">
        <v>294</v>
      </c>
      <c r="D56" s="254">
        <f t="shared" si="1"/>
        <v>60</v>
      </c>
      <c r="E56" s="249">
        <v>24</v>
      </c>
      <c r="F56" s="250">
        <v>36</v>
      </c>
      <c r="G56" s="251">
        <v>31</v>
      </c>
      <c r="H56" s="275"/>
      <c r="I56" s="247" t="s">
        <v>295</v>
      </c>
      <c r="J56" s="248">
        <f t="shared" si="4"/>
        <v>346</v>
      </c>
      <c r="K56" s="249">
        <v>170</v>
      </c>
      <c r="L56" s="250">
        <v>176</v>
      </c>
      <c r="M56" s="251">
        <v>117</v>
      </c>
      <c r="N56" s="246"/>
      <c r="O56" s="253" t="s">
        <v>296</v>
      </c>
      <c r="P56" s="276">
        <f t="shared" si="3"/>
        <v>187</v>
      </c>
      <c r="Q56" s="249">
        <v>81</v>
      </c>
      <c r="R56" s="250">
        <v>106</v>
      </c>
      <c r="S56" s="251">
        <v>74</v>
      </c>
    </row>
    <row r="57" spans="2:19" ht="12.75" customHeight="1">
      <c r="B57" s="234"/>
      <c r="C57" s="253" t="s">
        <v>297</v>
      </c>
      <c r="D57" s="254">
        <f t="shared" si="1"/>
        <v>123</v>
      </c>
      <c r="E57" s="249">
        <v>62</v>
      </c>
      <c r="F57" s="250">
        <v>61</v>
      </c>
      <c r="G57" s="251">
        <v>43</v>
      </c>
      <c r="H57" s="275"/>
      <c r="I57" s="247" t="s">
        <v>298</v>
      </c>
      <c r="J57" s="248">
        <f>+K57+L57</f>
        <v>651</v>
      </c>
      <c r="K57" s="249">
        <v>314</v>
      </c>
      <c r="L57" s="250">
        <v>337</v>
      </c>
      <c r="M57" s="251">
        <v>208</v>
      </c>
      <c r="N57" s="246"/>
      <c r="O57" s="253" t="s">
        <v>299</v>
      </c>
      <c r="P57" s="276">
        <f t="shared" si="3"/>
        <v>855</v>
      </c>
      <c r="Q57" s="249">
        <v>426</v>
      </c>
      <c r="R57" s="250">
        <v>429</v>
      </c>
      <c r="S57" s="251">
        <v>264</v>
      </c>
    </row>
    <row r="58" spans="2:19" ht="12.75" customHeight="1">
      <c r="B58" s="278"/>
      <c r="C58" s="279" t="s">
        <v>300</v>
      </c>
      <c r="D58" s="280">
        <f t="shared" si="1"/>
        <v>77</v>
      </c>
      <c r="E58" s="281">
        <v>41</v>
      </c>
      <c r="F58" s="282">
        <v>36</v>
      </c>
      <c r="G58" s="283">
        <v>32</v>
      </c>
      <c r="H58" s="284"/>
      <c r="I58" s="285" t="s">
        <v>301</v>
      </c>
      <c r="J58" s="286">
        <f>+K58+L58</f>
        <v>40</v>
      </c>
      <c r="K58" s="287">
        <v>21</v>
      </c>
      <c r="L58" s="288">
        <v>19</v>
      </c>
      <c r="M58" s="289">
        <v>16</v>
      </c>
      <c r="N58" s="290"/>
      <c r="O58" s="279" t="s">
        <v>302</v>
      </c>
      <c r="P58" s="291">
        <f t="shared" si="3"/>
        <v>553</v>
      </c>
      <c r="Q58" s="287">
        <v>280</v>
      </c>
      <c r="R58" s="288">
        <v>273</v>
      </c>
      <c r="S58" s="289">
        <v>220</v>
      </c>
    </row>
    <row r="59" spans="2:19" ht="12.75" customHeight="1">
      <c r="P59" s="294"/>
      <c r="Q59" s="294"/>
      <c r="R59" s="294"/>
      <c r="S59" s="294"/>
    </row>
  </sheetData>
  <mergeCells count="6">
    <mergeCell ref="P4:S4"/>
    <mergeCell ref="B4:C5"/>
    <mergeCell ref="D4:G4"/>
    <mergeCell ref="H4:I5"/>
    <mergeCell ref="J4:M4"/>
    <mergeCell ref="N4:O5"/>
  </mergeCells>
  <phoneticPr fontId="4"/>
  <pageMargins left="0.59055118110236227" right="0.59055118110236227" top="0.78740157480314965" bottom="0.78740157480314965" header="0.39370078740157483" footer="0.39370078740157483"/>
  <pageSetup paperSize="9" scale="92" fitToHeight="0" orientation="portrait" r:id="rId1"/>
  <headerFooter alignWithMargins="0">
    <oddHeader>&amp;R&amp;"ＭＳ Ｐゴシック,標準"&amp;11 2.人      口</oddHeader>
    <oddFooter>&amp;C&amp;"ＭＳ Ｐゴシック,標準"&amp;11-14-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showGridLines="0" view="pageBreakPreview" topLeftCell="A4" zoomScaleNormal="100" zoomScaleSheetLayoutView="100" workbookViewId="0"/>
  </sheetViews>
  <sheetFormatPr defaultRowHeight="10.5"/>
  <cols>
    <col min="1" max="2" width="2.1640625" style="233" customWidth="1"/>
    <col min="3" max="3" width="8.83203125" style="233" customWidth="1"/>
    <col min="4" max="7" width="7.1640625" style="292" customWidth="1"/>
    <col min="8" max="8" width="2.1640625" style="293" customWidth="1"/>
    <col min="9" max="9" width="8.83203125" style="233" customWidth="1"/>
    <col min="10" max="13" width="7.1640625" style="292" customWidth="1"/>
    <col min="14" max="14" width="2.1640625" style="233" customWidth="1"/>
    <col min="15" max="15" width="8.83203125" style="233" customWidth="1"/>
    <col min="16" max="19" width="7.1640625" style="233" customWidth="1"/>
    <col min="20" max="16384" width="9.33203125" style="233"/>
  </cols>
  <sheetData>
    <row r="1" spans="1:19" s="77" customFormat="1" ht="30" customHeight="1">
      <c r="A1" s="76" t="s">
        <v>140</v>
      </c>
      <c r="D1" s="205"/>
      <c r="E1" s="205"/>
      <c r="F1" s="205"/>
      <c r="G1" s="205"/>
      <c r="H1" s="78"/>
      <c r="J1" s="205"/>
      <c r="K1" s="205"/>
      <c r="L1" s="205"/>
      <c r="M1" s="205"/>
    </row>
    <row r="2" spans="1:19" s="77" customFormat="1" ht="7.5" customHeight="1">
      <c r="A2" s="76"/>
      <c r="D2" s="205"/>
      <c r="E2" s="205"/>
      <c r="F2" s="205"/>
      <c r="G2" s="205"/>
      <c r="H2" s="78"/>
      <c r="J2" s="205"/>
      <c r="K2" s="205"/>
      <c r="L2" s="205"/>
      <c r="M2" s="205"/>
    </row>
    <row r="3" spans="1:19" s="77" customFormat="1" ht="22.5" customHeight="1">
      <c r="B3" s="206" t="str">
        <f>'B-4-1'!B3</f>
        <v>令和3年4月1日現在</v>
      </c>
      <c r="D3" s="205"/>
      <c r="E3" s="205"/>
      <c r="F3" s="205"/>
      <c r="G3" s="205"/>
      <c r="H3" s="78"/>
      <c r="J3" s="205"/>
      <c r="K3" s="205"/>
      <c r="L3" s="205"/>
      <c r="M3" s="205"/>
      <c r="S3" s="79"/>
    </row>
    <row r="4" spans="1:19" ht="13.5" customHeight="1">
      <c r="B4" s="868" t="s">
        <v>141</v>
      </c>
      <c r="C4" s="869"/>
      <c r="D4" s="865" t="s">
        <v>142</v>
      </c>
      <c r="E4" s="866"/>
      <c r="F4" s="866"/>
      <c r="G4" s="867"/>
      <c r="H4" s="868" t="s">
        <v>141</v>
      </c>
      <c r="I4" s="869"/>
      <c r="J4" s="865" t="s">
        <v>142</v>
      </c>
      <c r="K4" s="866"/>
      <c r="L4" s="866"/>
      <c r="M4" s="867"/>
      <c r="N4" s="868" t="s">
        <v>141</v>
      </c>
      <c r="O4" s="869"/>
      <c r="P4" s="865" t="s">
        <v>142</v>
      </c>
      <c r="Q4" s="866"/>
      <c r="R4" s="866"/>
      <c r="S4" s="867"/>
    </row>
    <row r="5" spans="1:19" ht="13.5" customHeight="1">
      <c r="B5" s="870"/>
      <c r="C5" s="871"/>
      <c r="D5" s="208" t="s">
        <v>143</v>
      </c>
      <c r="E5" s="208" t="s">
        <v>49</v>
      </c>
      <c r="F5" s="209" t="s">
        <v>50</v>
      </c>
      <c r="G5" s="211" t="s">
        <v>144</v>
      </c>
      <c r="H5" s="870"/>
      <c r="I5" s="871"/>
      <c r="J5" s="208" t="s">
        <v>143</v>
      </c>
      <c r="K5" s="208" t="s">
        <v>49</v>
      </c>
      <c r="L5" s="209" t="s">
        <v>50</v>
      </c>
      <c r="M5" s="211" t="s">
        <v>144</v>
      </c>
      <c r="N5" s="870"/>
      <c r="O5" s="871"/>
      <c r="P5" s="208" t="s">
        <v>143</v>
      </c>
      <c r="Q5" s="208" t="s">
        <v>49</v>
      </c>
      <c r="R5" s="209" t="s">
        <v>50</v>
      </c>
      <c r="S5" s="211" t="s">
        <v>144</v>
      </c>
    </row>
    <row r="6" spans="1:19" ht="12.75" customHeight="1">
      <c r="B6" s="295"/>
      <c r="C6" s="226" t="s">
        <v>303</v>
      </c>
      <c r="D6" s="296">
        <f>+E6+F6</f>
        <v>505</v>
      </c>
      <c r="E6" s="270">
        <v>253</v>
      </c>
      <c r="F6" s="271">
        <v>252</v>
      </c>
      <c r="G6" s="272">
        <v>183</v>
      </c>
      <c r="H6" s="246"/>
      <c r="I6" s="253" t="s">
        <v>304</v>
      </c>
      <c r="J6" s="277">
        <f t="shared" ref="J6:J57" si="0">+K6+L6</f>
        <v>70</v>
      </c>
      <c r="K6" s="249">
        <v>46</v>
      </c>
      <c r="L6" s="250">
        <v>24</v>
      </c>
      <c r="M6" s="251">
        <v>62</v>
      </c>
      <c r="N6" s="275"/>
      <c r="O6" s="253" t="s">
        <v>305</v>
      </c>
      <c r="P6" s="277">
        <f t="shared" ref="P6:P47" si="1">+Q6+R6</f>
        <v>191</v>
      </c>
      <c r="Q6" s="249">
        <v>103</v>
      </c>
      <c r="R6" s="250">
        <v>88</v>
      </c>
      <c r="S6" s="251">
        <v>86</v>
      </c>
    </row>
    <row r="7" spans="1:19" ht="12.75" customHeight="1">
      <c r="B7" s="268"/>
      <c r="C7" s="235" t="s">
        <v>306</v>
      </c>
      <c r="D7" s="297">
        <f t="shared" ref="D7:D58" si="2">+E7+F7</f>
        <v>160</v>
      </c>
      <c r="E7" s="249">
        <v>72</v>
      </c>
      <c r="F7" s="250">
        <v>88</v>
      </c>
      <c r="G7" s="251">
        <v>55</v>
      </c>
      <c r="H7" s="246"/>
      <c r="I7" s="253" t="s">
        <v>307</v>
      </c>
      <c r="J7" s="277">
        <f t="shared" si="0"/>
        <v>422</v>
      </c>
      <c r="K7" s="249">
        <v>220</v>
      </c>
      <c r="L7" s="250">
        <v>202</v>
      </c>
      <c r="M7" s="251">
        <v>145</v>
      </c>
      <c r="N7" s="275"/>
      <c r="O7" s="253" t="s">
        <v>308</v>
      </c>
      <c r="P7" s="277">
        <f t="shared" si="1"/>
        <v>135</v>
      </c>
      <c r="Q7" s="249">
        <v>67</v>
      </c>
      <c r="R7" s="250">
        <v>68</v>
      </c>
      <c r="S7" s="251">
        <v>43</v>
      </c>
    </row>
    <row r="8" spans="1:19" ht="12.75" customHeight="1">
      <c r="B8" s="246"/>
      <c r="C8" s="253" t="s">
        <v>309</v>
      </c>
      <c r="D8" s="276">
        <f>+E8+F8</f>
        <v>314</v>
      </c>
      <c r="E8" s="249">
        <v>149</v>
      </c>
      <c r="F8" s="250">
        <v>165</v>
      </c>
      <c r="G8" s="251">
        <v>109</v>
      </c>
      <c r="H8" s="246"/>
      <c r="I8" s="253" t="s">
        <v>310</v>
      </c>
      <c r="J8" s="277">
        <f t="shared" si="0"/>
        <v>156</v>
      </c>
      <c r="K8" s="249">
        <v>74</v>
      </c>
      <c r="L8" s="250">
        <v>82</v>
      </c>
      <c r="M8" s="251">
        <v>69</v>
      </c>
      <c r="N8" s="275"/>
      <c r="O8" s="253" t="s">
        <v>311</v>
      </c>
      <c r="P8" s="277">
        <f t="shared" si="1"/>
        <v>161</v>
      </c>
      <c r="Q8" s="249">
        <v>76</v>
      </c>
      <c r="R8" s="250">
        <v>85</v>
      </c>
      <c r="S8" s="251">
        <v>57</v>
      </c>
    </row>
    <row r="9" spans="1:19" ht="12.75" customHeight="1">
      <c r="B9" s="246"/>
      <c r="C9" s="253" t="s">
        <v>312</v>
      </c>
      <c r="D9" s="276">
        <f t="shared" si="2"/>
        <v>69</v>
      </c>
      <c r="E9" s="249">
        <v>30</v>
      </c>
      <c r="F9" s="250">
        <v>39</v>
      </c>
      <c r="G9" s="251">
        <v>36</v>
      </c>
      <c r="H9" s="246"/>
      <c r="I9" s="253" t="s">
        <v>313</v>
      </c>
      <c r="J9" s="277">
        <f t="shared" si="0"/>
        <v>281</v>
      </c>
      <c r="K9" s="249">
        <v>139</v>
      </c>
      <c r="L9" s="250">
        <v>142</v>
      </c>
      <c r="M9" s="251">
        <v>115</v>
      </c>
      <c r="N9" s="246"/>
      <c r="O9" s="253" t="s">
        <v>314</v>
      </c>
      <c r="P9" s="277">
        <f t="shared" si="1"/>
        <v>105</v>
      </c>
      <c r="Q9" s="249">
        <v>57</v>
      </c>
      <c r="R9" s="250">
        <v>48</v>
      </c>
      <c r="S9" s="251">
        <v>41</v>
      </c>
    </row>
    <row r="10" spans="1:19" ht="12.75" customHeight="1">
      <c r="B10" s="298"/>
      <c r="C10" s="235" t="s">
        <v>315</v>
      </c>
      <c r="D10" s="297">
        <f t="shared" si="2"/>
        <v>188</v>
      </c>
      <c r="E10" s="249">
        <v>95</v>
      </c>
      <c r="F10" s="250">
        <v>93</v>
      </c>
      <c r="G10" s="251">
        <v>74</v>
      </c>
      <c r="H10" s="246"/>
      <c r="I10" s="253" t="s">
        <v>316</v>
      </c>
      <c r="J10" s="277">
        <f t="shared" si="0"/>
        <v>510</v>
      </c>
      <c r="K10" s="249">
        <v>248</v>
      </c>
      <c r="L10" s="250">
        <v>262</v>
      </c>
      <c r="M10" s="251">
        <v>183</v>
      </c>
      <c r="N10" s="246"/>
      <c r="O10" s="253" t="s">
        <v>317</v>
      </c>
      <c r="P10" s="277">
        <f t="shared" si="1"/>
        <v>346</v>
      </c>
      <c r="Q10" s="249">
        <v>178</v>
      </c>
      <c r="R10" s="250">
        <v>168</v>
      </c>
      <c r="S10" s="251">
        <v>134</v>
      </c>
    </row>
    <row r="11" spans="1:19" ht="12.75" customHeight="1">
      <c r="B11" s="275"/>
      <c r="C11" s="253" t="s">
        <v>318</v>
      </c>
      <c r="D11" s="276">
        <f t="shared" si="2"/>
        <v>126</v>
      </c>
      <c r="E11" s="249">
        <v>67</v>
      </c>
      <c r="F11" s="250">
        <v>59</v>
      </c>
      <c r="G11" s="251">
        <v>51</v>
      </c>
      <c r="H11" s="246"/>
      <c r="I11" s="253" t="s">
        <v>319</v>
      </c>
      <c r="J11" s="277">
        <f t="shared" si="0"/>
        <v>133</v>
      </c>
      <c r="K11" s="249">
        <v>57</v>
      </c>
      <c r="L11" s="250">
        <v>76</v>
      </c>
      <c r="M11" s="251">
        <v>58</v>
      </c>
      <c r="N11" s="246"/>
      <c r="O11" s="253" t="s">
        <v>320</v>
      </c>
      <c r="P11" s="277">
        <f t="shared" si="1"/>
        <v>55</v>
      </c>
      <c r="Q11" s="249">
        <v>24</v>
      </c>
      <c r="R11" s="250">
        <v>31</v>
      </c>
      <c r="S11" s="251">
        <v>18</v>
      </c>
    </row>
    <row r="12" spans="1:19" ht="12.75" customHeight="1">
      <c r="B12" s="275"/>
      <c r="C12" s="253" t="s">
        <v>321</v>
      </c>
      <c r="D12" s="276">
        <f t="shared" si="2"/>
        <v>101</v>
      </c>
      <c r="E12" s="249">
        <v>53</v>
      </c>
      <c r="F12" s="250">
        <v>48</v>
      </c>
      <c r="G12" s="251">
        <v>36</v>
      </c>
      <c r="H12" s="246"/>
      <c r="I12" s="253" t="s">
        <v>322</v>
      </c>
      <c r="J12" s="277">
        <f t="shared" si="0"/>
        <v>64</v>
      </c>
      <c r="K12" s="249">
        <v>29</v>
      </c>
      <c r="L12" s="250">
        <v>35</v>
      </c>
      <c r="M12" s="251">
        <v>24</v>
      </c>
      <c r="N12" s="246"/>
      <c r="O12" s="253" t="s">
        <v>323</v>
      </c>
      <c r="P12" s="277">
        <f t="shared" si="1"/>
        <v>211</v>
      </c>
      <c r="Q12" s="249">
        <v>106</v>
      </c>
      <c r="R12" s="250">
        <v>105</v>
      </c>
      <c r="S12" s="251">
        <v>72</v>
      </c>
    </row>
    <row r="13" spans="1:19" ht="12.75" customHeight="1">
      <c r="B13" s="275"/>
      <c r="C13" s="299" t="s">
        <v>324</v>
      </c>
      <c r="D13" s="276">
        <f t="shared" si="2"/>
        <v>298</v>
      </c>
      <c r="E13" s="249">
        <v>137</v>
      </c>
      <c r="F13" s="250">
        <v>161</v>
      </c>
      <c r="G13" s="251">
        <v>112</v>
      </c>
      <c r="H13" s="275"/>
      <c r="I13" s="253" t="s">
        <v>325</v>
      </c>
      <c r="J13" s="277">
        <f t="shared" si="0"/>
        <v>99</v>
      </c>
      <c r="K13" s="249">
        <v>49</v>
      </c>
      <c r="L13" s="250">
        <v>50</v>
      </c>
      <c r="M13" s="251">
        <v>42</v>
      </c>
      <c r="N13" s="246"/>
      <c r="O13" s="253" t="s">
        <v>326</v>
      </c>
      <c r="P13" s="277">
        <f t="shared" si="1"/>
        <v>73</v>
      </c>
      <c r="Q13" s="249">
        <v>37</v>
      </c>
      <c r="R13" s="250">
        <v>36</v>
      </c>
      <c r="S13" s="251">
        <v>19</v>
      </c>
    </row>
    <row r="14" spans="1:19" ht="12.75" customHeight="1">
      <c r="B14" s="275"/>
      <c r="C14" s="299" t="s">
        <v>327</v>
      </c>
      <c r="D14" s="276">
        <f t="shared" si="2"/>
        <v>179</v>
      </c>
      <c r="E14" s="249">
        <v>90</v>
      </c>
      <c r="F14" s="250">
        <v>89</v>
      </c>
      <c r="G14" s="251">
        <v>76</v>
      </c>
      <c r="H14" s="275"/>
      <c r="I14" s="253" t="s">
        <v>328</v>
      </c>
      <c r="J14" s="277">
        <f t="shared" si="0"/>
        <v>91</v>
      </c>
      <c r="K14" s="249">
        <v>40</v>
      </c>
      <c r="L14" s="250">
        <v>51</v>
      </c>
      <c r="M14" s="251">
        <v>35</v>
      </c>
      <c r="N14" s="246"/>
      <c r="O14" s="253" t="s">
        <v>329</v>
      </c>
      <c r="P14" s="277">
        <f t="shared" si="1"/>
        <v>286</v>
      </c>
      <c r="Q14" s="249">
        <v>141</v>
      </c>
      <c r="R14" s="250">
        <v>145</v>
      </c>
      <c r="S14" s="251">
        <v>99</v>
      </c>
    </row>
    <row r="15" spans="1:19" ht="12.75" customHeight="1">
      <c r="B15" s="246"/>
      <c r="C15" s="299" t="s">
        <v>330</v>
      </c>
      <c r="D15" s="276">
        <f t="shared" si="2"/>
        <v>154</v>
      </c>
      <c r="E15" s="249">
        <v>75</v>
      </c>
      <c r="F15" s="250">
        <v>79</v>
      </c>
      <c r="G15" s="251">
        <v>57</v>
      </c>
      <c r="H15" s="275"/>
      <c r="I15" s="253" t="s">
        <v>331</v>
      </c>
      <c r="J15" s="277">
        <f t="shared" si="0"/>
        <v>74</v>
      </c>
      <c r="K15" s="249">
        <v>36</v>
      </c>
      <c r="L15" s="250">
        <v>38</v>
      </c>
      <c r="M15" s="251">
        <v>26</v>
      </c>
      <c r="N15" s="246"/>
      <c r="O15" s="253" t="s">
        <v>332</v>
      </c>
      <c r="P15" s="277">
        <f t="shared" si="1"/>
        <v>412</v>
      </c>
      <c r="Q15" s="249">
        <v>189</v>
      </c>
      <c r="R15" s="250">
        <v>223</v>
      </c>
      <c r="S15" s="251">
        <v>139</v>
      </c>
    </row>
    <row r="16" spans="1:19" ht="12.75" customHeight="1">
      <c r="B16" s="246"/>
      <c r="C16" s="299" t="s">
        <v>333</v>
      </c>
      <c r="D16" s="276">
        <f t="shared" si="2"/>
        <v>88</v>
      </c>
      <c r="E16" s="249">
        <v>42</v>
      </c>
      <c r="F16" s="250">
        <v>46</v>
      </c>
      <c r="G16" s="251">
        <v>36</v>
      </c>
      <c r="H16" s="275"/>
      <c r="I16" s="253" t="s">
        <v>334</v>
      </c>
      <c r="J16" s="277">
        <f t="shared" si="0"/>
        <v>37</v>
      </c>
      <c r="K16" s="249">
        <v>16</v>
      </c>
      <c r="L16" s="250">
        <v>21</v>
      </c>
      <c r="M16" s="251">
        <v>13</v>
      </c>
      <c r="N16" s="246"/>
      <c r="O16" s="253" t="s">
        <v>335</v>
      </c>
      <c r="P16" s="277">
        <f t="shared" si="1"/>
        <v>89</v>
      </c>
      <c r="Q16" s="249">
        <v>46</v>
      </c>
      <c r="R16" s="250">
        <v>43</v>
      </c>
      <c r="S16" s="251">
        <v>32</v>
      </c>
    </row>
    <row r="17" spans="2:19" ht="12.75" customHeight="1">
      <c r="B17" s="246"/>
      <c r="C17" s="299" t="s">
        <v>336</v>
      </c>
      <c r="D17" s="276">
        <f t="shared" si="2"/>
        <v>160</v>
      </c>
      <c r="E17" s="249">
        <v>72</v>
      </c>
      <c r="F17" s="250">
        <v>88</v>
      </c>
      <c r="G17" s="251">
        <v>45</v>
      </c>
      <c r="H17" s="275"/>
      <c r="I17" s="253" t="s">
        <v>337</v>
      </c>
      <c r="J17" s="277">
        <f t="shared" si="0"/>
        <v>34</v>
      </c>
      <c r="K17" s="249">
        <v>17</v>
      </c>
      <c r="L17" s="250">
        <v>17</v>
      </c>
      <c r="M17" s="251">
        <v>17</v>
      </c>
      <c r="N17" s="246"/>
      <c r="O17" s="253" t="s">
        <v>338</v>
      </c>
      <c r="P17" s="277">
        <f t="shared" si="1"/>
        <v>193</v>
      </c>
      <c r="Q17" s="249">
        <v>91</v>
      </c>
      <c r="R17" s="250">
        <v>102</v>
      </c>
      <c r="S17" s="251">
        <v>67</v>
      </c>
    </row>
    <row r="18" spans="2:19" ht="12.75" customHeight="1">
      <c r="B18" s="246"/>
      <c r="C18" s="299" t="s">
        <v>339</v>
      </c>
      <c r="D18" s="276">
        <f t="shared" si="2"/>
        <v>168</v>
      </c>
      <c r="E18" s="249">
        <v>88</v>
      </c>
      <c r="F18" s="250">
        <v>80</v>
      </c>
      <c r="G18" s="251">
        <v>56</v>
      </c>
      <c r="H18" s="246"/>
      <c r="I18" s="253" t="s">
        <v>340</v>
      </c>
      <c r="J18" s="277">
        <f t="shared" si="0"/>
        <v>45</v>
      </c>
      <c r="K18" s="249">
        <v>21</v>
      </c>
      <c r="L18" s="250">
        <v>24</v>
      </c>
      <c r="M18" s="251">
        <v>21</v>
      </c>
      <c r="N18" s="246"/>
      <c r="O18" s="253" t="s">
        <v>341</v>
      </c>
      <c r="P18" s="277">
        <f t="shared" si="1"/>
        <v>157</v>
      </c>
      <c r="Q18" s="249">
        <v>79</v>
      </c>
      <c r="R18" s="250">
        <v>78</v>
      </c>
      <c r="S18" s="251">
        <v>157</v>
      </c>
    </row>
    <row r="19" spans="2:19" ht="12.75" customHeight="1">
      <c r="B19" s="246"/>
      <c r="C19" s="253" t="s">
        <v>342</v>
      </c>
      <c r="D19" s="297">
        <f t="shared" si="2"/>
        <v>105</v>
      </c>
      <c r="E19" s="249">
        <v>52</v>
      </c>
      <c r="F19" s="250">
        <v>53</v>
      </c>
      <c r="G19" s="251">
        <v>38</v>
      </c>
      <c r="H19" s="246"/>
      <c r="I19" s="253" t="s">
        <v>343</v>
      </c>
      <c r="J19" s="277">
        <f t="shared" si="0"/>
        <v>49</v>
      </c>
      <c r="K19" s="249">
        <v>26</v>
      </c>
      <c r="L19" s="250">
        <v>23</v>
      </c>
      <c r="M19" s="251">
        <v>12</v>
      </c>
      <c r="N19" s="246"/>
      <c r="O19" s="253" t="s">
        <v>344</v>
      </c>
      <c r="P19" s="277">
        <f t="shared" si="1"/>
        <v>44</v>
      </c>
      <c r="Q19" s="249">
        <v>22</v>
      </c>
      <c r="R19" s="250">
        <v>22</v>
      </c>
      <c r="S19" s="251">
        <v>14</v>
      </c>
    </row>
    <row r="20" spans="2:19" ht="12.75" customHeight="1">
      <c r="B20" s="246"/>
      <c r="C20" s="253" t="s">
        <v>345</v>
      </c>
      <c r="D20" s="276">
        <f t="shared" si="2"/>
        <v>150</v>
      </c>
      <c r="E20" s="249">
        <v>71</v>
      </c>
      <c r="F20" s="250">
        <v>79</v>
      </c>
      <c r="G20" s="251">
        <v>39</v>
      </c>
      <c r="H20" s="246"/>
      <c r="I20" s="253" t="s">
        <v>346</v>
      </c>
      <c r="J20" s="277">
        <f t="shared" si="0"/>
        <v>71</v>
      </c>
      <c r="K20" s="249">
        <v>29</v>
      </c>
      <c r="L20" s="250">
        <v>42</v>
      </c>
      <c r="M20" s="251">
        <v>27</v>
      </c>
      <c r="N20" s="246"/>
      <c r="O20" s="253" t="s">
        <v>347</v>
      </c>
      <c r="P20" s="277">
        <f t="shared" si="1"/>
        <v>79</v>
      </c>
      <c r="Q20" s="249">
        <v>38</v>
      </c>
      <c r="R20" s="250">
        <v>41</v>
      </c>
      <c r="S20" s="251">
        <v>22</v>
      </c>
    </row>
    <row r="21" spans="2:19" ht="12.75" customHeight="1">
      <c r="B21" s="246"/>
      <c r="C21" s="253" t="s">
        <v>348</v>
      </c>
      <c r="D21" s="276">
        <f t="shared" si="2"/>
        <v>131</v>
      </c>
      <c r="E21" s="249">
        <v>65</v>
      </c>
      <c r="F21" s="250">
        <v>66</v>
      </c>
      <c r="G21" s="251">
        <v>42</v>
      </c>
      <c r="H21" s="246"/>
      <c r="I21" s="253" t="s">
        <v>349</v>
      </c>
      <c r="J21" s="277">
        <f t="shared" si="0"/>
        <v>87</v>
      </c>
      <c r="K21" s="249">
        <v>40</v>
      </c>
      <c r="L21" s="250">
        <v>47</v>
      </c>
      <c r="M21" s="251">
        <v>32</v>
      </c>
      <c r="N21" s="246"/>
      <c r="O21" s="253" t="s">
        <v>350</v>
      </c>
      <c r="P21" s="248">
        <f t="shared" si="1"/>
        <v>32</v>
      </c>
      <c r="Q21" s="249">
        <v>17</v>
      </c>
      <c r="R21" s="250">
        <v>15</v>
      </c>
      <c r="S21" s="251">
        <v>13</v>
      </c>
    </row>
    <row r="22" spans="2:19" ht="12.75" customHeight="1">
      <c r="B22" s="246"/>
      <c r="C22" s="253" t="s">
        <v>351</v>
      </c>
      <c r="D22" s="276">
        <f t="shared" si="2"/>
        <v>102</v>
      </c>
      <c r="E22" s="249">
        <v>51</v>
      </c>
      <c r="F22" s="250">
        <v>51</v>
      </c>
      <c r="G22" s="251">
        <v>31</v>
      </c>
      <c r="H22" s="246"/>
      <c r="I22" s="253" t="s">
        <v>352</v>
      </c>
      <c r="J22" s="277">
        <f t="shared" si="0"/>
        <v>32</v>
      </c>
      <c r="K22" s="249">
        <v>16</v>
      </c>
      <c r="L22" s="250">
        <v>16</v>
      </c>
      <c r="M22" s="251">
        <v>13</v>
      </c>
      <c r="N22" s="246"/>
      <c r="O22" s="253" t="s">
        <v>353</v>
      </c>
      <c r="P22" s="254">
        <f t="shared" si="1"/>
        <v>206</v>
      </c>
      <c r="Q22" s="249">
        <v>99</v>
      </c>
      <c r="R22" s="250">
        <v>107</v>
      </c>
      <c r="S22" s="251">
        <v>61</v>
      </c>
    </row>
    <row r="23" spans="2:19" ht="12.75" customHeight="1">
      <c r="B23" s="246"/>
      <c r="C23" s="253" t="s">
        <v>354</v>
      </c>
      <c r="D23" s="276">
        <f t="shared" si="2"/>
        <v>148</v>
      </c>
      <c r="E23" s="249">
        <v>75</v>
      </c>
      <c r="F23" s="250">
        <v>73</v>
      </c>
      <c r="G23" s="251">
        <v>41</v>
      </c>
      <c r="H23" s="246"/>
      <c r="I23" s="253" t="s">
        <v>355</v>
      </c>
      <c r="J23" s="277">
        <f t="shared" si="0"/>
        <v>127</v>
      </c>
      <c r="K23" s="249">
        <v>59</v>
      </c>
      <c r="L23" s="250">
        <v>68</v>
      </c>
      <c r="M23" s="251">
        <v>56</v>
      </c>
      <c r="N23" s="275"/>
      <c r="O23" s="253" t="s">
        <v>356</v>
      </c>
      <c r="P23" s="254">
        <f t="shared" si="1"/>
        <v>42</v>
      </c>
      <c r="Q23" s="249">
        <v>23</v>
      </c>
      <c r="R23" s="250">
        <v>19</v>
      </c>
      <c r="S23" s="251">
        <v>11</v>
      </c>
    </row>
    <row r="24" spans="2:19" ht="12.75" customHeight="1">
      <c r="B24" s="246"/>
      <c r="C24" s="253" t="s">
        <v>357</v>
      </c>
      <c r="D24" s="276">
        <f t="shared" si="2"/>
        <v>147</v>
      </c>
      <c r="E24" s="249">
        <v>70</v>
      </c>
      <c r="F24" s="250">
        <v>77</v>
      </c>
      <c r="G24" s="251">
        <v>49</v>
      </c>
      <c r="H24" s="246"/>
      <c r="I24" s="253" t="s">
        <v>358</v>
      </c>
      <c r="J24" s="277">
        <f t="shared" si="0"/>
        <v>98</v>
      </c>
      <c r="K24" s="249">
        <v>54</v>
      </c>
      <c r="L24" s="250">
        <v>44</v>
      </c>
      <c r="M24" s="251">
        <v>28</v>
      </c>
      <c r="N24" s="275"/>
      <c r="O24" s="253" t="s">
        <v>359</v>
      </c>
      <c r="P24" s="254">
        <f t="shared" si="1"/>
        <v>90</v>
      </c>
      <c r="Q24" s="249">
        <v>43</v>
      </c>
      <c r="R24" s="250">
        <v>47</v>
      </c>
      <c r="S24" s="251">
        <v>24</v>
      </c>
    </row>
    <row r="25" spans="2:19" ht="12.75" customHeight="1">
      <c r="B25" s="246"/>
      <c r="C25" s="253" t="s">
        <v>360</v>
      </c>
      <c r="D25" s="276">
        <f t="shared" si="2"/>
        <v>206</v>
      </c>
      <c r="E25" s="249">
        <v>96</v>
      </c>
      <c r="F25" s="250">
        <v>110</v>
      </c>
      <c r="G25" s="251">
        <v>55</v>
      </c>
      <c r="H25" s="246"/>
      <c r="I25" s="299" t="s">
        <v>361</v>
      </c>
      <c r="J25" s="277">
        <f t="shared" si="0"/>
        <v>90</v>
      </c>
      <c r="K25" s="249">
        <v>37</v>
      </c>
      <c r="L25" s="250">
        <v>53</v>
      </c>
      <c r="M25" s="251">
        <v>32</v>
      </c>
      <c r="N25" s="275"/>
      <c r="O25" s="253" t="s">
        <v>362</v>
      </c>
      <c r="P25" s="254">
        <f t="shared" si="1"/>
        <v>16</v>
      </c>
      <c r="Q25" s="249">
        <v>9</v>
      </c>
      <c r="R25" s="250">
        <v>7</v>
      </c>
      <c r="S25" s="251">
        <v>4</v>
      </c>
    </row>
    <row r="26" spans="2:19" ht="12.75" customHeight="1">
      <c r="B26" s="246"/>
      <c r="C26" s="253" t="s">
        <v>363</v>
      </c>
      <c r="D26" s="276">
        <f t="shared" si="2"/>
        <v>151</v>
      </c>
      <c r="E26" s="249">
        <v>68</v>
      </c>
      <c r="F26" s="250">
        <v>83</v>
      </c>
      <c r="G26" s="251">
        <v>46</v>
      </c>
      <c r="H26" s="246"/>
      <c r="I26" s="299" t="s">
        <v>364</v>
      </c>
      <c r="J26" s="277">
        <f t="shared" si="0"/>
        <v>25</v>
      </c>
      <c r="K26" s="249">
        <v>10</v>
      </c>
      <c r="L26" s="250">
        <v>15</v>
      </c>
      <c r="M26" s="251">
        <v>12</v>
      </c>
      <c r="N26" s="275"/>
      <c r="O26" s="253" t="s">
        <v>365</v>
      </c>
      <c r="P26" s="254">
        <f t="shared" si="1"/>
        <v>34</v>
      </c>
      <c r="Q26" s="249">
        <v>15</v>
      </c>
      <c r="R26" s="250">
        <v>19</v>
      </c>
      <c r="S26" s="251">
        <v>8</v>
      </c>
    </row>
    <row r="27" spans="2:19" ht="12.75" customHeight="1">
      <c r="B27" s="246"/>
      <c r="C27" s="253" t="s">
        <v>366</v>
      </c>
      <c r="D27" s="276">
        <f t="shared" si="2"/>
        <v>230</v>
      </c>
      <c r="E27" s="249">
        <v>122</v>
      </c>
      <c r="F27" s="250">
        <v>108</v>
      </c>
      <c r="G27" s="251">
        <v>71</v>
      </c>
      <c r="H27" s="246"/>
      <c r="I27" s="299" t="s">
        <v>367</v>
      </c>
      <c r="J27" s="277">
        <f t="shared" si="0"/>
        <v>145</v>
      </c>
      <c r="K27" s="249">
        <v>67</v>
      </c>
      <c r="L27" s="250">
        <v>78</v>
      </c>
      <c r="M27" s="251">
        <v>55</v>
      </c>
      <c r="N27" s="275"/>
      <c r="O27" s="253" t="s">
        <v>368</v>
      </c>
      <c r="P27" s="254">
        <f t="shared" si="1"/>
        <v>51</v>
      </c>
      <c r="Q27" s="249">
        <v>22</v>
      </c>
      <c r="R27" s="250">
        <v>29</v>
      </c>
      <c r="S27" s="251">
        <v>16</v>
      </c>
    </row>
    <row r="28" spans="2:19" ht="12.75" customHeight="1">
      <c r="B28" s="246"/>
      <c r="C28" s="253" t="s">
        <v>369</v>
      </c>
      <c r="D28" s="276">
        <f t="shared" si="2"/>
        <v>6</v>
      </c>
      <c r="E28" s="249">
        <v>2</v>
      </c>
      <c r="F28" s="250">
        <v>4</v>
      </c>
      <c r="G28" s="251">
        <v>4</v>
      </c>
      <c r="H28" s="246"/>
      <c r="I28" s="299" t="s">
        <v>370</v>
      </c>
      <c r="J28" s="277">
        <f t="shared" si="0"/>
        <v>107</v>
      </c>
      <c r="K28" s="249">
        <v>54</v>
      </c>
      <c r="L28" s="250">
        <v>53</v>
      </c>
      <c r="M28" s="251">
        <v>45</v>
      </c>
      <c r="N28" s="246"/>
      <c r="O28" s="253" t="s">
        <v>371</v>
      </c>
      <c r="P28" s="254">
        <f t="shared" si="1"/>
        <v>33</v>
      </c>
      <c r="Q28" s="249">
        <v>14</v>
      </c>
      <c r="R28" s="250">
        <v>19</v>
      </c>
      <c r="S28" s="251">
        <v>13</v>
      </c>
    </row>
    <row r="29" spans="2:19" ht="12.75" customHeight="1">
      <c r="B29" s="268"/>
      <c r="C29" s="253" t="s">
        <v>372</v>
      </c>
      <c r="D29" s="297">
        <f t="shared" si="2"/>
        <v>7</v>
      </c>
      <c r="E29" s="249">
        <v>2</v>
      </c>
      <c r="F29" s="250">
        <v>5</v>
      </c>
      <c r="G29" s="251">
        <v>6</v>
      </c>
      <c r="H29" s="246"/>
      <c r="I29" s="299" t="s">
        <v>373</v>
      </c>
      <c r="J29" s="277">
        <f t="shared" si="0"/>
        <v>102</v>
      </c>
      <c r="K29" s="249">
        <v>53</v>
      </c>
      <c r="L29" s="250">
        <v>49</v>
      </c>
      <c r="M29" s="251">
        <v>32</v>
      </c>
      <c r="N29" s="246"/>
      <c r="O29" s="253" t="s">
        <v>374</v>
      </c>
      <c r="P29" s="254">
        <f t="shared" si="1"/>
        <v>381</v>
      </c>
      <c r="Q29" s="249">
        <v>178</v>
      </c>
      <c r="R29" s="250">
        <v>203</v>
      </c>
      <c r="S29" s="251">
        <v>112</v>
      </c>
    </row>
    <row r="30" spans="2:19" ht="12.75" customHeight="1">
      <c r="B30" s="246"/>
      <c r="C30" s="253" t="s">
        <v>375</v>
      </c>
      <c r="D30" s="276">
        <f t="shared" si="2"/>
        <v>13</v>
      </c>
      <c r="E30" s="249">
        <v>3</v>
      </c>
      <c r="F30" s="250">
        <v>10</v>
      </c>
      <c r="G30" s="251">
        <v>12</v>
      </c>
      <c r="H30" s="246"/>
      <c r="I30" s="299" t="s">
        <v>376</v>
      </c>
      <c r="J30" s="277">
        <f t="shared" si="0"/>
        <v>172</v>
      </c>
      <c r="K30" s="249">
        <v>83</v>
      </c>
      <c r="L30" s="250">
        <v>89</v>
      </c>
      <c r="M30" s="251">
        <v>62</v>
      </c>
      <c r="N30" s="246"/>
      <c r="O30" s="299" t="s">
        <v>377</v>
      </c>
      <c r="P30" s="254">
        <f t="shared" si="1"/>
        <v>52</v>
      </c>
      <c r="Q30" s="249">
        <v>28</v>
      </c>
      <c r="R30" s="250">
        <v>24</v>
      </c>
      <c r="S30" s="251">
        <v>15</v>
      </c>
    </row>
    <row r="31" spans="2:19" ht="12.75" customHeight="1">
      <c r="B31" s="246"/>
      <c r="C31" s="253" t="s">
        <v>378</v>
      </c>
      <c r="D31" s="276">
        <f t="shared" si="2"/>
        <v>14</v>
      </c>
      <c r="E31" s="249">
        <v>6</v>
      </c>
      <c r="F31" s="250">
        <v>8</v>
      </c>
      <c r="G31" s="251">
        <v>11</v>
      </c>
      <c r="H31" s="246"/>
      <c r="I31" s="299" t="s">
        <v>379</v>
      </c>
      <c r="J31" s="277">
        <f t="shared" si="0"/>
        <v>110</v>
      </c>
      <c r="K31" s="249">
        <v>52</v>
      </c>
      <c r="L31" s="250">
        <v>58</v>
      </c>
      <c r="M31" s="251">
        <v>37</v>
      </c>
      <c r="N31" s="246"/>
      <c r="O31" s="299" t="s">
        <v>380</v>
      </c>
      <c r="P31" s="254">
        <f t="shared" si="1"/>
        <v>219</v>
      </c>
      <c r="Q31" s="249">
        <v>105</v>
      </c>
      <c r="R31" s="250">
        <v>114</v>
      </c>
      <c r="S31" s="251">
        <v>81</v>
      </c>
    </row>
    <row r="32" spans="2:19" ht="12.75" customHeight="1">
      <c r="B32" s="246"/>
      <c r="C32" s="253" t="s">
        <v>381</v>
      </c>
      <c r="D32" s="276">
        <f t="shared" si="2"/>
        <v>107</v>
      </c>
      <c r="E32" s="249">
        <v>47</v>
      </c>
      <c r="F32" s="250">
        <v>60</v>
      </c>
      <c r="G32" s="251">
        <v>39</v>
      </c>
      <c r="H32" s="246"/>
      <c r="I32" s="299" t="s">
        <v>382</v>
      </c>
      <c r="J32" s="277">
        <f t="shared" si="0"/>
        <v>198</v>
      </c>
      <c r="K32" s="249">
        <v>95</v>
      </c>
      <c r="L32" s="250">
        <v>103</v>
      </c>
      <c r="M32" s="251">
        <v>64</v>
      </c>
      <c r="N32" s="246"/>
      <c r="O32" s="299" t="s">
        <v>383</v>
      </c>
      <c r="P32" s="254">
        <f t="shared" si="1"/>
        <v>561</v>
      </c>
      <c r="Q32" s="249">
        <v>271</v>
      </c>
      <c r="R32" s="250">
        <v>290</v>
      </c>
      <c r="S32" s="251">
        <v>236</v>
      </c>
    </row>
    <row r="33" spans="2:19" ht="12.75" customHeight="1">
      <c r="B33" s="246"/>
      <c r="C33" s="253" t="s">
        <v>384</v>
      </c>
      <c r="D33" s="276">
        <f t="shared" si="2"/>
        <v>213</v>
      </c>
      <c r="E33" s="249">
        <v>96</v>
      </c>
      <c r="F33" s="250">
        <v>117</v>
      </c>
      <c r="G33" s="251">
        <v>75</v>
      </c>
      <c r="H33" s="246"/>
      <c r="I33" s="253" t="s">
        <v>385</v>
      </c>
      <c r="J33" s="277">
        <f t="shared" si="0"/>
        <v>47</v>
      </c>
      <c r="K33" s="249">
        <v>22</v>
      </c>
      <c r="L33" s="250">
        <v>25</v>
      </c>
      <c r="M33" s="251">
        <v>16</v>
      </c>
      <c r="N33" s="246"/>
      <c r="O33" s="299" t="s">
        <v>386</v>
      </c>
      <c r="P33" s="254">
        <f t="shared" si="1"/>
        <v>210</v>
      </c>
      <c r="Q33" s="249">
        <v>95</v>
      </c>
      <c r="R33" s="250">
        <v>115</v>
      </c>
      <c r="S33" s="251">
        <v>80</v>
      </c>
    </row>
    <row r="34" spans="2:19" ht="12.75" customHeight="1">
      <c r="B34" s="246"/>
      <c r="C34" s="253" t="s">
        <v>387</v>
      </c>
      <c r="D34" s="276">
        <f t="shared" si="2"/>
        <v>379</v>
      </c>
      <c r="E34" s="249">
        <v>182</v>
      </c>
      <c r="F34" s="250">
        <v>197</v>
      </c>
      <c r="G34" s="251">
        <v>153</v>
      </c>
      <c r="H34" s="246"/>
      <c r="I34" s="253" t="s">
        <v>388</v>
      </c>
      <c r="J34" s="277">
        <f t="shared" si="0"/>
        <v>126</v>
      </c>
      <c r="K34" s="249">
        <v>65</v>
      </c>
      <c r="L34" s="250">
        <v>61</v>
      </c>
      <c r="M34" s="251">
        <v>46</v>
      </c>
      <c r="N34" s="246"/>
      <c r="O34" s="299" t="s">
        <v>389</v>
      </c>
      <c r="P34" s="254">
        <f t="shared" si="1"/>
        <v>127</v>
      </c>
      <c r="Q34" s="249">
        <v>59</v>
      </c>
      <c r="R34" s="250">
        <v>68</v>
      </c>
      <c r="S34" s="251">
        <v>54</v>
      </c>
    </row>
    <row r="35" spans="2:19" ht="12.75" customHeight="1">
      <c r="B35" s="246"/>
      <c r="C35" s="253" t="s">
        <v>390</v>
      </c>
      <c r="D35" s="276">
        <f t="shared" si="2"/>
        <v>876</v>
      </c>
      <c r="E35" s="249">
        <v>427</v>
      </c>
      <c r="F35" s="250">
        <v>449</v>
      </c>
      <c r="G35" s="251">
        <v>294</v>
      </c>
      <c r="H35" s="246"/>
      <c r="I35" s="253" t="s">
        <v>391</v>
      </c>
      <c r="J35" s="277">
        <f t="shared" si="0"/>
        <v>107</v>
      </c>
      <c r="K35" s="249">
        <v>54</v>
      </c>
      <c r="L35" s="250">
        <v>53</v>
      </c>
      <c r="M35" s="251">
        <v>41</v>
      </c>
      <c r="N35" s="246"/>
      <c r="O35" s="299" t="s">
        <v>392</v>
      </c>
      <c r="P35" s="254">
        <f t="shared" si="1"/>
        <v>171</v>
      </c>
      <c r="Q35" s="249">
        <v>73</v>
      </c>
      <c r="R35" s="250">
        <v>98</v>
      </c>
      <c r="S35" s="251">
        <v>79</v>
      </c>
    </row>
    <row r="36" spans="2:19" ht="12.75" customHeight="1">
      <c r="B36" s="246"/>
      <c r="C36" s="253" t="s">
        <v>393</v>
      </c>
      <c r="D36" s="276">
        <f t="shared" si="2"/>
        <v>291</v>
      </c>
      <c r="E36" s="249">
        <v>143</v>
      </c>
      <c r="F36" s="250">
        <v>148</v>
      </c>
      <c r="G36" s="251">
        <v>96</v>
      </c>
      <c r="H36" s="246"/>
      <c r="I36" s="253" t="s">
        <v>394</v>
      </c>
      <c r="J36" s="277">
        <f t="shared" si="0"/>
        <v>83</v>
      </c>
      <c r="K36" s="249">
        <v>44</v>
      </c>
      <c r="L36" s="250">
        <v>39</v>
      </c>
      <c r="M36" s="251">
        <v>36</v>
      </c>
      <c r="N36" s="246"/>
      <c r="O36" s="299" t="s">
        <v>395</v>
      </c>
      <c r="P36" s="254">
        <f t="shared" si="1"/>
        <v>200</v>
      </c>
      <c r="Q36" s="249">
        <v>96</v>
      </c>
      <c r="R36" s="250">
        <v>104</v>
      </c>
      <c r="S36" s="251">
        <v>65</v>
      </c>
    </row>
    <row r="37" spans="2:19" ht="12.75" customHeight="1">
      <c r="B37" s="246"/>
      <c r="C37" s="253" t="s">
        <v>396</v>
      </c>
      <c r="D37" s="276">
        <f t="shared" si="2"/>
        <v>156</v>
      </c>
      <c r="E37" s="249">
        <v>85</v>
      </c>
      <c r="F37" s="250">
        <v>71</v>
      </c>
      <c r="G37" s="251">
        <v>51</v>
      </c>
      <c r="H37" s="246"/>
      <c r="I37" s="253" t="s">
        <v>397</v>
      </c>
      <c r="J37" s="277">
        <f t="shared" si="0"/>
        <v>51</v>
      </c>
      <c r="K37" s="249">
        <v>23</v>
      </c>
      <c r="L37" s="250">
        <v>28</v>
      </c>
      <c r="M37" s="251">
        <v>23</v>
      </c>
      <c r="N37" s="246"/>
      <c r="O37" s="299" t="s">
        <v>398</v>
      </c>
      <c r="P37" s="254">
        <f t="shared" si="1"/>
        <v>99</v>
      </c>
      <c r="Q37" s="249">
        <v>27</v>
      </c>
      <c r="R37" s="250">
        <v>72</v>
      </c>
      <c r="S37" s="251">
        <v>66</v>
      </c>
    </row>
    <row r="38" spans="2:19" ht="12.75" customHeight="1">
      <c r="B38" s="246"/>
      <c r="C38" s="253" t="s">
        <v>399</v>
      </c>
      <c r="D38" s="276">
        <f t="shared" si="2"/>
        <v>500</v>
      </c>
      <c r="E38" s="249">
        <v>237</v>
      </c>
      <c r="F38" s="250">
        <v>263</v>
      </c>
      <c r="G38" s="251">
        <v>158</v>
      </c>
      <c r="H38" s="246"/>
      <c r="I38" s="253" t="s">
        <v>400</v>
      </c>
      <c r="J38" s="277">
        <f t="shared" si="0"/>
        <v>49</v>
      </c>
      <c r="K38" s="249">
        <v>23</v>
      </c>
      <c r="L38" s="250">
        <v>26</v>
      </c>
      <c r="M38" s="251">
        <v>21</v>
      </c>
      <c r="N38" s="246"/>
      <c r="O38" s="253" t="s">
        <v>401</v>
      </c>
      <c r="P38" s="254">
        <f t="shared" si="1"/>
        <v>38</v>
      </c>
      <c r="Q38" s="249">
        <v>18</v>
      </c>
      <c r="R38" s="250">
        <v>20</v>
      </c>
      <c r="S38" s="251">
        <v>17</v>
      </c>
    </row>
    <row r="39" spans="2:19" ht="12.75" customHeight="1">
      <c r="B39" s="246"/>
      <c r="C39" s="253" t="s">
        <v>402</v>
      </c>
      <c r="D39" s="276">
        <f t="shared" si="2"/>
        <v>189</v>
      </c>
      <c r="E39" s="249">
        <v>87</v>
      </c>
      <c r="F39" s="250">
        <v>102</v>
      </c>
      <c r="G39" s="251">
        <v>53</v>
      </c>
      <c r="H39" s="246"/>
      <c r="I39" s="253" t="s">
        <v>403</v>
      </c>
      <c r="J39" s="277">
        <f t="shared" si="0"/>
        <v>44</v>
      </c>
      <c r="K39" s="249">
        <v>19</v>
      </c>
      <c r="L39" s="250">
        <v>25</v>
      </c>
      <c r="M39" s="251">
        <v>15</v>
      </c>
      <c r="N39" s="246"/>
      <c r="O39" s="253" t="s">
        <v>404</v>
      </c>
      <c r="P39" s="254">
        <f t="shared" si="1"/>
        <v>157</v>
      </c>
      <c r="Q39" s="249">
        <v>82</v>
      </c>
      <c r="R39" s="250">
        <v>75</v>
      </c>
      <c r="S39" s="251">
        <v>48</v>
      </c>
    </row>
    <row r="40" spans="2:19" ht="12.75" customHeight="1">
      <c r="B40" s="246"/>
      <c r="C40" s="253" t="s">
        <v>405</v>
      </c>
      <c r="D40" s="276">
        <f t="shared" si="2"/>
        <v>143</v>
      </c>
      <c r="E40" s="249">
        <v>82</v>
      </c>
      <c r="F40" s="250">
        <v>61</v>
      </c>
      <c r="G40" s="251">
        <v>52</v>
      </c>
      <c r="H40" s="246"/>
      <c r="I40" s="253" t="s">
        <v>406</v>
      </c>
      <c r="J40" s="277">
        <f t="shared" si="0"/>
        <v>30</v>
      </c>
      <c r="K40" s="249">
        <v>14</v>
      </c>
      <c r="L40" s="250">
        <v>16</v>
      </c>
      <c r="M40" s="251">
        <v>11</v>
      </c>
      <c r="N40" s="246"/>
      <c r="O40" s="253" t="s">
        <v>407</v>
      </c>
      <c r="P40" s="254">
        <f t="shared" si="1"/>
        <v>76</v>
      </c>
      <c r="Q40" s="249">
        <v>41</v>
      </c>
      <c r="R40" s="250">
        <v>35</v>
      </c>
      <c r="S40" s="251">
        <v>21</v>
      </c>
    </row>
    <row r="41" spans="2:19" ht="12.75" customHeight="1">
      <c r="B41" s="246"/>
      <c r="C41" s="253" t="s">
        <v>408</v>
      </c>
      <c r="D41" s="276">
        <f t="shared" si="2"/>
        <v>99</v>
      </c>
      <c r="E41" s="249">
        <v>48</v>
      </c>
      <c r="F41" s="250">
        <v>51</v>
      </c>
      <c r="G41" s="251">
        <v>30</v>
      </c>
      <c r="H41" s="246"/>
      <c r="I41" s="253" t="s">
        <v>409</v>
      </c>
      <c r="J41" s="277">
        <f t="shared" si="0"/>
        <v>58</v>
      </c>
      <c r="K41" s="249">
        <v>26</v>
      </c>
      <c r="L41" s="250">
        <v>32</v>
      </c>
      <c r="M41" s="251">
        <v>22</v>
      </c>
      <c r="N41" s="246"/>
      <c r="O41" s="253" t="s">
        <v>410</v>
      </c>
      <c r="P41" s="254">
        <f t="shared" si="1"/>
        <v>65</v>
      </c>
      <c r="Q41" s="249">
        <v>30</v>
      </c>
      <c r="R41" s="250">
        <v>35</v>
      </c>
      <c r="S41" s="251">
        <v>22</v>
      </c>
    </row>
    <row r="42" spans="2:19" ht="12.75" customHeight="1">
      <c r="B42" s="246"/>
      <c r="C42" s="253" t="s">
        <v>411</v>
      </c>
      <c r="D42" s="276">
        <f t="shared" si="2"/>
        <v>22</v>
      </c>
      <c r="E42" s="249">
        <v>11</v>
      </c>
      <c r="F42" s="250">
        <v>11</v>
      </c>
      <c r="G42" s="251">
        <v>7</v>
      </c>
      <c r="H42" s="246"/>
      <c r="I42" s="253" t="s">
        <v>412</v>
      </c>
      <c r="J42" s="277">
        <f t="shared" si="0"/>
        <v>65</v>
      </c>
      <c r="K42" s="249">
        <v>32</v>
      </c>
      <c r="L42" s="250">
        <v>33</v>
      </c>
      <c r="M42" s="251">
        <v>30</v>
      </c>
      <c r="N42" s="246"/>
      <c r="O42" s="253" t="s">
        <v>413</v>
      </c>
      <c r="P42" s="254">
        <f t="shared" si="1"/>
        <v>65</v>
      </c>
      <c r="Q42" s="249">
        <v>34</v>
      </c>
      <c r="R42" s="250">
        <v>31</v>
      </c>
      <c r="S42" s="251">
        <v>20</v>
      </c>
    </row>
    <row r="43" spans="2:19" ht="12.75" customHeight="1">
      <c r="B43" s="246"/>
      <c r="C43" s="253" t="s">
        <v>414</v>
      </c>
      <c r="D43" s="276">
        <f t="shared" si="2"/>
        <v>94</v>
      </c>
      <c r="E43" s="249">
        <v>52</v>
      </c>
      <c r="F43" s="250">
        <v>42</v>
      </c>
      <c r="G43" s="251">
        <v>28</v>
      </c>
      <c r="H43" s="246"/>
      <c r="I43" s="253" t="s">
        <v>415</v>
      </c>
      <c r="J43" s="277">
        <f t="shared" si="0"/>
        <v>131</v>
      </c>
      <c r="K43" s="249">
        <v>55</v>
      </c>
      <c r="L43" s="250">
        <v>76</v>
      </c>
      <c r="M43" s="251">
        <v>52</v>
      </c>
      <c r="N43" s="246"/>
      <c r="O43" s="253" t="s">
        <v>416</v>
      </c>
      <c r="P43" s="254">
        <f t="shared" si="1"/>
        <v>31</v>
      </c>
      <c r="Q43" s="249">
        <v>16</v>
      </c>
      <c r="R43" s="250">
        <v>15</v>
      </c>
      <c r="S43" s="251">
        <v>13</v>
      </c>
    </row>
    <row r="44" spans="2:19" ht="12.75" customHeight="1">
      <c r="B44" s="246"/>
      <c r="C44" s="253" t="s">
        <v>417</v>
      </c>
      <c r="D44" s="276">
        <f t="shared" si="2"/>
        <v>170</v>
      </c>
      <c r="E44" s="249">
        <v>82</v>
      </c>
      <c r="F44" s="250">
        <v>88</v>
      </c>
      <c r="G44" s="251">
        <v>61</v>
      </c>
      <c r="H44" s="246"/>
      <c r="I44" s="253" t="s">
        <v>418</v>
      </c>
      <c r="J44" s="277">
        <f t="shared" si="0"/>
        <v>81</v>
      </c>
      <c r="K44" s="249">
        <v>35</v>
      </c>
      <c r="L44" s="250">
        <v>46</v>
      </c>
      <c r="M44" s="251">
        <v>30</v>
      </c>
      <c r="N44" s="246"/>
      <c r="O44" s="253" t="s">
        <v>419</v>
      </c>
      <c r="P44" s="254">
        <f t="shared" si="1"/>
        <v>31</v>
      </c>
      <c r="Q44" s="249">
        <v>13</v>
      </c>
      <c r="R44" s="250">
        <v>18</v>
      </c>
      <c r="S44" s="251">
        <v>17</v>
      </c>
    </row>
    <row r="45" spans="2:19" ht="12.75" customHeight="1">
      <c r="B45" s="246"/>
      <c r="C45" s="253" t="s">
        <v>420</v>
      </c>
      <c r="D45" s="276">
        <f t="shared" si="2"/>
        <v>203</v>
      </c>
      <c r="E45" s="249">
        <v>101</v>
      </c>
      <c r="F45" s="250">
        <v>102</v>
      </c>
      <c r="G45" s="251">
        <v>58</v>
      </c>
      <c r="H45" s="246"/>
      <c r="I45" s="253" t="s">
        <v>421</v>
      </c>
      <c r="J45" s="277">
        <f t="shared" si="0"/>
        <v>58</v>
      </c>
      <c r="K45" s="249">
        <v>27</v>
      </c>
      <c r="L45" s="250">
        <v>31</v>
      </c>
      <c r="M45" s="251">
        <v>20</v>
      </c>
      <c r="N45" s="246"/>
      <c r="O45" s="253" t="s">
        <v>422</v>
      </c>
      <c r="P45" s="254">
        <f t="shared" si="1"/>
        <v>116</v>
      </c>
      <c r="Q45" s="249">
        <v>55</v>
      </c>
      <c r="R45" s="250">
        <v>61</v>
      </c>
      <c r="S45" s="251">
        <v>41</v>
      </c>
    </row>
    <row r="46" spans="2:19" ht="12.75" customHeight="1">
      <c r="B46" s="246"/>
      <c r="C46" s="253" t="s">
        <v>423</v>
      </c>
      <c r="D46" s="276">
        <f t="shared" si="2"/>
        <v>19</v>
      </c>
      <c r="E46" s="249">
        <v>10</v>
      </c>
      <c r="F46" s="250">
        <v>9</v>
      </c>
      <c r="G46" s="251">
        <v>7</v>
      </c>
      <c r="H46" s="246"/>
      <c r="I46" s="253" t="s">
        <v>424</v>
      </c>
      <c r="J46" s="277">
        <f t="shared" si="0"/>
        <v>63</v>
      </c>
      <c r="K46" s="249">
        <v>28</v>
      </c>
      <c r="L46" s="250">
        <v>35</v>
      </c>
      <c r="M46" s="251">
        <v>39</v>
      </c>
      <c r="N46" s="246"/>
      <c r="O46" s="253" t="s">
        <v>425</v>
      </c>
      <c r="P46" s="254">
        <f t="shared" si="1"/>
        <v>115</v>
      </c>
      <c r="Q46" s="249">
        <v>50</v>
      </c>
      <c r="R46" s="250">
        <v>65</v>
      </c>
      <c r="S46" s="251">
        <v>45</v>
      </c>
    </row>
    <row r="47" spans="2:19" ht="12.75" customHeight="1">
      <c r="B47" s="246"/>
      <c r="C47" s="253" t="s">
        <v>426</v>
      </c>
      <c r="D47" s="276">
        <f t="shared" si="2"/>
        <v>129</v>
      </c>
      <c r="E47" s="249">
        <v>67</v>
      </c>
      <c r="F47" s="250">
        <v>62</v>
      </c>
      <c r="G47" s="251">
        <v>40</v>
      </c>
      <c r="H47" s="258"/>
      <c r="I47" s="241" t="s">
        <v>427</v>
      </c>
      <c r="J47" s="300">
        <f t="shared" si="0"/>
        <v>106</v>
      </c>
      <c r="K47" s="243">
        <v>39</v>
      </c>
      <c r="L47" s="244">
        <v>67</v>
      </c>
      <c r="M47" s="245">
        <v>52</v>
      </c>
      <c r="N47" s="258"/>
      <c r="O47" s="241" t="s">
        <v>428</v>
      </c>
      <c r="P47" s="254">
        <f t="shared" si="1"/>
        <v>3</v>
      </c>
      <c r="Q47" s="301">
        <v>2</v>
      </c>
      <c r="R47" s="302">
        <v>1</v>
      </c>
      <c r="S47" s="286">
        <v>3</v>
      </c>
    </row>
    <row r="48" spans="2:19" ht="12.75" customHeight="1">
      <c r="B48" s="246"/>
      <c r="C48" s="253" t="s">
        <v>429</v>
      </c>
      <c r="D48" s="276">
        <f t="shared" si="2"/>
        <v>215</v>
      </c>
      <c r="E48" s="243">
        <v>96</v>
      </c>
      <c r="F48" s="244">
        <v>119</v>
      </c>
      <c r="G48" s="245">
        <v>66</v>
      </c>
      <c r="H48" s="246"/>
      <c r="I48" s="253" t="s">
        <v>430</v>
      </c>
      <c r="J48" s="277">
        <f t="shared" si="0"/>
        <v>420</v>
      </c>
      <c r="K48" s="249">
        <v>208</v>
      </c>
      <c r="L48" s="250">
        <v>212</v>
      </c>
      <c r="M48" s="251">
        <v>139</v>
      </c>
      <c r="N48" s="219" t="s">
        <v>64</v>
      </c>
      <c r="O48" s="303"/>
      <c r="P48" s="224">
        <f>SUM(P49:P58)+'B-4-3'!D59+'B-4-3'!J59</f>
        <v>25650</v>
      </c>
      <c r="Q48" s="221">
        <f>SUM(Q49:Q58)+'B-4-3'!E59+'B-4-3'!K59</f>
        <v>12479</v>
      </c>
      <c r="R48" s="223">
        <f>SUM(R49:R58)+'B-4-3'!F59+'B-4-3'!L59</f>
        <v>13171</v>
      </c>
      <c r="S48" s="224">
        <f>SUM(S49:S58)+'B-4-3'!G59+'B-4-3'!M59</f>
        <v>9327</v>
      </c>
    </row>
    <row r="49" spans="2:19" ht="12.75" customHeight="1">
      <c r="B49" s="246"/>
      <c r="C49" s="253" t="s">
        <v>431</v>
      </c>
      <c r="D49" s="276">
        <f t="shared" si="2"/>
        <v>137</v>
      </c>
      <c r="E49" s="249">
        <v>68</v>
      </c>
      <c r="F49" s="250">
        <v>69</v>
      </c>
      <c r="G49" s="251">
        <v>46</v>
      </c>
      <c r="H49" s="246"/>
      <c r="I49" s="253" t="s">
        <v>432</v>
      </c>
      <c r="J49" s="277">
        <f t="shared" si="0"/>
        <v>453</v>
      </c>
      <c r="K49" s="249">
        <v>226</v>
      </c>
      <c r="L49" s="250">
        <v>227</v>
      </c>
      <c r="M49" s="251">
        <v>172</v>
      </c>
      <c r="N49" s="234"/>
      <c r="O49" s="235" t="s">
        <v>433</v>
      </c>
      <c r="P49" s="297">
        <f t="shared" ref="P49:P57" si="3">+Q49+R49</f>
        <v>263</v>
      </c>
      <c r="Q49" s="237">
        <v>138</v>
      </c>
      <c r="R49" s="238">
        <v>125</v>
      </c>
      <c r="S49" s="239">
        <v>134</v>
      </c>
    </row>
    <row r="50" spans="2:19" ht="12.75" customHeight="1">
      <c r="B50" s="246"/>
      <c r="C50" s="253" t="s">
        <v>434</v>
      </c>
      <c r="D50" s="276">
        <f t="shared" si="2"/>
        <v>107</v>
      </c>
      <c r="E50" s="249">
        <v>52</v>
      </c>
      <c r="F50" s="250">
        <v>55</v>
      </c>
      <c r="G50" s="251">
        <v>40</v>
      </c>
      <c r="H50" s="246"/>
      <c r="I50" s="253" t="s">
        <v>435</v>
      </c>
      <c r="J50" s="277">
        <f t="shared" si="0"/>
        <v>112</v>
      </c>
      <c r="K50" s="249">
        <v>57</v>
      </c>
      <c r="L50" s="250">
        <v>55</v>
      </c>
      <c r="M50" s="251">
        <v>35</v>
      </c>
      <c r="N50" s="268"/>
      <c r="O50" s="253" t="s">
        <v>436</v>
      </c>
      <c r="P50" s="276">
        <f t="shared" si="3"/>
        <v>225</v>
      </c>
      <c r="Q50" s="249">
        <v>102</v>
      </c>
      <c r="R50" s="250">
        <v>123</v>
      </c>
      <c r="S50" s="251">
        <v>89</v>
      </c>
    </row>
    <row r="51" spans="2:19" ht="12.75" customHeight="1">
      <c r="B51" s="246"/>
      <c r="C51" s="253" t="s">
        <v>437</v>
      </c>
      <c r="D51" s="276">
        <f t="shared" si="2"/>
        <v>123</v>
      </c>
      <c r="E51" s="249">
        <v>63</v>
      </c>
      <c r="F51" s="250">
        <v>60</v>
      </c>
      <c r="G51" s="251">
        <v>36</v>
      </c>
      <c r="H51" s="246"/>
      <c r="I51" s="253" t="s">
        <v>438</v>
      </c>
      <c r="J51" s="277">
        <f t="shared" si="0"/>
        <v>250</v>
      </c>
      <c r="K51" s="249">
        <v>135</v>
      </c>
      <c r="L51" s="250">
        <v>115</v>
      </c>
      <c r="M51" s="251">
        <v>113</v>
      </c>
      <c r="N51" s="246"/>
      <c r="O51" s="253" t="s">
        <v>439</v>
      </c>
      <c r="P51" s="276">
        <f t="shared" si="3"/>
        <v>332</v>
      </c>
      <c r="Q51" s="249">
        <v>158</v>
      </c>
      <c r="R51" s="250">
        <v>174</v>
      </c>
      <c r="S51" s="251">
        <v>129</v>
      </c>
    </row>
    <row r="52" spans="2:19" ht="12.75" customHeight="1">
      <c r="B52" s="275"/>
      <c r="C52" s="253" t="s">
        <v>440</v>
      </c>
      <c r="D52" s="276">
        <f t="shared" si="2"/>
        <v>170</v>
      </c>
      <c r="E52" s="249">
        <v>87</v>
      </c>
      <c r="F52" s="250">
        <v>83</v>
      </c>
      <c r="G52" s="251">
        <v>51</v>
      </c>
      <c r="H52" s="246"/>
      <c r="I52" s="253" t="s">
        <v>441</v>
      </c>
      <c r="J52" s="277">
        <f t="shared" si="0"/>
        <v>111</v>
      </c>
      <c r="K52" s="249">
        <v>60</v>
      </c>
      <c r="L52" s="250">
        <v>51</v>
      </c>
      <c r="M52" s="251">
        <v>41</v>
      </c>
      <c r="N52" s="246"/>
      <c r="O52" s="253" t="s">
        <v>442</v>
      </c>
      <c r="P52" s="276">
        <f t="shared" si="3"/>
        <v>344</v>
      </c>
      <c r="Q52" s="249">
        <v>168</v>
      </c>
      <c r="R52" s="250">
        <v>176</v>
      </c>
      <c r="S52" s="251">
        <v>129</v>
      </c>
    </row>
    <row r="53" spans="2:19" ht="12.75" customHeight="1">
      <c r="B53" s="275"/>
      <c r="C53" s="253" t="s">
        <v>443</v>
      </c>
      <c r="D53" s="276">
        <f t="shared" si="2"/>
        <v>121</v>
      </c>
      <c r="E53" s="249">
        <v>60</v>
      </c>
      <c r="F53" s="250">
        <v>61</v>
      </c>
      <c r="G53" s="251">
        <v>36</v>
      </c>
      <c r="H53" s="246"/>
      <c r="I53" s="253" t="s">
        <v>444</v>
      </c>
      <c r="J53" s="277">
        <f t="shared" si="0"/>
        <v>338</v>
      </c>
      <c r="K53" s="249">
        <v>164</v>
      </c>
      <c r="L53" s="250">
        <v>174</v>
      </c>
      <c r="M53" s="251">
        <v>122</v>
      </c>
      <c r="N53" s="246"/>
      <c r="O53" s="253" t="s">
        <v>445</v>
      </c>
      <c r="P53" s="276">
        <f t="shared" si="3"/>
        <v>281</v>
      </c>
      <c r="Q53" s="249">
        <v>125</v>
      </c>
      <c r="R53" s="250">
        <v>156</v>
      </c>
      <c r="S53" s="251">
        <v>120</v>
      </c>
    </row>
    <row r="54" spans="2:19" ht="12.75" customHeight="1">
      <c r="B54" s="275"/>
      <c r="C54" s="253" t="s">
        <v>446</v>
      </c>
      <c r="D54" s="276">
        <f t="shared" si="2"/>
        <v>104</v>
      </c>
      <c r="E54" s="249">
        <v>46</v>
      </c>
      <c r="F54" s="250">
        <v>58</v>
      </c>
      <c r="G54" s="251">
        <v>43</v>
      </c>
      <c r="H54" s="246"/>
      <c r="I54" s="253" t="s">
        <v>447</v>
      </c>
      <c r="J54" s="277">
        <f t="shared" si="0"/>
        <v>184</v>
      </c>
      <c r="K54" s="249">
        <v>84</v>
      </c>
      <c r="L54" s="250">
        <v>100</v>
      </c>
      <c r="M54" s="251">
        <v>49</v>
      </c>
      <c r="N54" s="246"/>
      <c r="O54" s="253" t="s">
        <v>448</v>
      </c>
      <c r="P54" s="276">
        <f t="shared" si="3"/>
        <v>303</v>
      </c>
      <c r="Q54" s="249">
        <v>135</v>
      </c>
      <c r="R54" s="250">
        <v>168</v>
      </c>
      <c r="S54" s="251">
        <v>112</v>
      </c>
    </row>
    <row r="55" spans="2:19" ht="12.75" customHeight="1">
      <c r="B55" s="275"/>
      <c r="C55" s="253" t="s">
        <v>449</v>
      </c>
      <c r="D55" s="276">
        <f t="shared" si="2"/>
        <v>160</v>
      </c>
      <c r="E55" s="249">
        <v>79</v>
      </c>
      <c r="F55" s="250">
        <v>81</v>
      </c>
      <c r="G55" s="251">
        <v>52</v>
      </c>
      <c r="H55" s="275"/>
      <c r="I55" s="253" t="s">
        <v>450</v>
      </c>
      <c r="J55" s="277">
        <f t="shared" si="0"/>
        <v>99</v>
      </c>
      <c r="K55" s="249">
        <v>47</v>
      </c>
      <c r="L55" s="250">
        <v>52</v>
      </c>
      <c r="M55" s="251">
        <v>36</v>
      </c>
      <c r="N55" s="246"/>
      <c r="O55" s="253" t="s">
        <v>451</v>
      </c>
      <c r="P55" s="276">
        <f t="shared" si="3"/>
        <v>764</v>
      </c>
      <c r="Q55" s="249">
        <v>362</v>
      </c>
      <c r="R55" s="250">
        <v>402</v>
      </c>
      <c r="S55" s="251">
        <v>327</v>
      </c>
    </row>
    <row r="56" spans="2:19" ht="12.75" customHeight="1">
      <c r="B56" s="275"/>
      <c r="C56" s="253" t="s">
        <v>452</v>
      </c>
      <c r="D56" s="276">
        <f t="shared" si="2"/>
        <v>275</v>
      </c>
      <c r="E56" s="249">
        <v>126</v>
      </c>
      <c r="F56" s="250">
        <v>149</v>
      </c>
      <c r="G56" s="251">
        <v>105</v>
      </c>
      <c r="H56" s="275"/>
      <c r="I56" s="253" t="s">
        <v>453</v>
      </c>
      <c r="J56" s="277">
        <f t="shared" si="0"/>
        <v>58</v>
      </c>
      <c r="K56" s="249">
        <v>31</v>
      </c>
      <c r="L56" s="250">
        <v>27</v>
      </c>
      <c r="M56" s="251">
        <v>27</v>
      </c>
      <c r="N56" s="246"/>
      <c r="O56" s="253" t="s">
        <v>454</v>
      </c>
      <c r="P56" s="276">
        <f t="shared" si="3"/>
        <v>724</v>
      </c>
      <c r="Q56" s="249">
        <v>354</v>
      </c>
      <c r="R56" s="250">
        <v>370</v>
      </c>
      <c r="S56" s="251">
        <v>275</v>
      </c>
    </row>
    <row r="57" spans="2:19" ht="12.75" customHeight="1">
      <c r="B57" s="304"/>
      <c r="C57" s="305" t="s">
        <v>455</v>
      </c>
      <c r="D57" s="306">
        <f t="shared" si="2"/>
        <v>73</v>
      </c>
      <c r="E57" s="243">
        <v>35</v>
      </c>
      <c r="F57" s="244">
        <v>38</v>
      </c>
      <c r="G57" s="245">
        <v>27</v>
      </c>
      <c r="H57" s="275"/>
      <c r="I57" s="253" t="s">
        <v>456</v>
      </c>
      <c r="J57" s="277">
        <f t="shared" si="0"/>
        <v>380</v>
      </c>
      <c r="K57" s="249">
        <v>185</v>
      </c>
      <c r="L57" s="250">
        <v>195</v>
      </c>
      <c r="M57" s="251">
        <v>145</v>
      </c>
      <c r="N57" s="246"/>
      <c r="O57" s="253" t="s">
        <v>457</v>
      </c>
      <c r="P57" s="254">
        <f t="shared" si="3"/>
        <v>542</v>
      </c>
      <c r="Q57" s="249">
        <v>286</v>
      </c>
      <c r="R57" s="250">
        <v>256</v>
      </c>
      <c r="S57" s="251">
        <v>279</v>
      </c>
    </row>
    <row r="58" spans="2:19" ht="12" customHeight="1">
      <c r="B58" s="290"/>
      <c r="C58" s="279" t="s">
        <v>458</v>
      </c>
      <c r="D58" s="307">
        <f t="shared" si="2"/>
        <v>75</v>
      </c>
      <c r="E58" s="281">
        <v>41</v>
      </c>
      <c r="F58" s="282">
        <v>34</v>
      </c>
      <c r="G58" s="283">
        <v>29</v>
      </c>
      <c r="H58" s="308"/>
      <c r="I58" s="279" t="s">
        <v>459</v>
      </c>
      <c r="J58" s="307">
        <f>+K58+L58</f>
        <v>412</v>
      </c>
      <c r="K58" s="281">
        <v>199</v>
      </c>
      <c r="L58" s="282">
        <v>213</v>
      </c>
      <c r="M58" s="283">
        <v>138</v>
      </c>
      <c r="N58" s="290"/>
      <c r="O58" s="279" t="s">
        <v>460</v>
      </c>
      <c r="P58" s="280">
        <f>+Q58+R58</f>
        <v>113</v>
      </c>
      <c r="Q58" s="281">
        <v>54</v>
      </c>
      <c r="R58" s="282">
        <v>59</v>
      </c>
      <c r="S58" s="283">
        <v>46</v>
      </c>
    </row>
    <row r="59" spans="2:19" ht="1.5" hidden="1" customHeight="1">
      <c r="D59" s="292">
        <f>SUM(D6:D58)</f>
        <v>9070</v>
      </c>
      <c r="E59" s="292">
        <f>SUM(E6:E58)</f>
        <v>4416</v>
      </c>
      <c r="F59" s="292">
        <f>SUM(F6:F58)</f>
        <v>4654</v>
      </c>
      <c r="G59" s="292">
        <f>SUM(G6:G58)</f>
        <v>3104</v>
      </c>
      <c r="H59" s="309"/>
      <c r="I59" s="310"/>
      <c r="J59" s="292">
        <f>SUM(J6:J58)</f>
        <v>7345</v>
      </c>
      <c r="K59" s="292">
        <f>SUM(K6:K58)</f>
        <v>3569</v>
      </c>
      <c r="L59" s="292">
        <f>SUM(L6:L58)</f>
        <v>3776</v>
      </c>
      <c r="M59" s="292">
        <f>SUM(M6:M58)</f>
        <v>2788</v>
      </c>
      <c r="P59" s="294">
        <f>SUM(P6:P47)</f>
        <v>5758</v>
      </c>
      <c r="Q59" s="294">
        <f>SUM(Q6:Q47)</f>
        <v>2769</v>
      </c>
      <c r="R59" s="294">
        <f>SUM(R6:R47)</f>
        <v>2989</v>
      </c>
      <c r="S59" s="294">
        <f>SUM(S6:S47)</f>
        <v>2185</v>
      </c>
    </row>
    <row r="60" spans="2:19" ht="10.5" customHeight="1">
      <c r="H60" s="309"/>
      <c r="I60" s="310"/>
      <c r="J60" s="242"/>
      <c r="K60" s="242"/>
      <c r="L60" s="242"/>
      <c r="M60" s="242"/>
    </row>
    <row r="61" spans="2:19" ht="10.5" customHeight="1">
      <c r="H61" s="309"/>
      <c r="I61" s="310"/>
      <c r="J61" s="242"/>
      <c r="K61" s="242"/>
      <c r="L61" s="242"/>
      <c r="M61" s="242"/>
    </row>
    <row r="62" spans="2:19" ht="10.5" customHeight="1">
      <c r="H62" s="309"/>
      <c r="I62" s="310"/>
      <c r="J62" s="242"/>
      <c r="K62" s="242"/>
      <c r="L62" s="242"/>
      <c r="M62" s="242"/>
    </row>
    <row r="63" spans="2:19" ht="10.5" customHeight="1">
      <c r="H63" s="309"/>
      <c r="I63" s="310"/>
      <c r="J63" s="242"/>
      <c r="K63" s="242"/>
      <c r="L63" s="242"/>
      <c r="M63" s="242"/>
    </row>
    <row r="64" spans="2:19" ht="10.5" customHeight="1">
      <c r="H64" s="309"/>
      <c r="I64" s="310"/>
      <c r="J64" s="242"/>
      <c r="K64" s="242"/>
      <c r="L64" s="242"/>
      <c r="M64" s="242"/>
    </row>
    <row r="65" spans="8:13" ht="10.5" customHeight="1">
      <c r="H65" s="309"/>
      <c r="I65" s="310"/>
      <c r="J65" s="242"/>
      <c r="K65" s="242"/>
      <c r="L65" s="242"/>
      <c r="M65" s="242"/>
    </row>
    <row r="66" spans="8:13" ht="10.5" customHeight="1">
      <c r="H66" s="309"/>
      <c r="I66" s="310"/>
      <c r="J66" s="242"/>
      <c r="K66" s="242"/>
      <c r="L66" s="242"/>
      <c r="M66" s="242"/>
    </row>
    <row r="67" spans="8:13" ht="10.5" customHeight="1">
      <c r="H67" s="310"/>
      <c r="I67" s="310"/>
      <c r="J67" s="242"/>
      <c r="K67" s="242"/>
      <c r="L67" s="242"/>
      <c r="M67" s="242"/>
    </row>
    <row r="68" spans="8:13" ht="10.5" customHeight="1">
      <c r="H68" s="310"/>
      <c r="I68" s="310"/>
      <c r="J68" s="242"/>
      <c r="K68" s="242"/>
      <c r="L68" s="242"/>
      <c r="M68" s="242"/>
    </row>
    <row r="69" spans="8:13" ht="10.5" customHeight="1">
      <c r="H69" s="310"/>
      <c r="I69" s="310"/>
      <c r="J69" s="242"/>
      <c r="K69" s="242"/>
      <c r="L69" s="242"/>
      <c r="M69" s="242"/>
    </row>
    <row r="70" spans="8:13" ht="10.5" customHeight="1">
      <c r="H70" s="310"/>
      <c r="I70" s="310"/>
      <c r="J70" s="242"/>
      <c r="K70" s="242"/>
      <c r="L70" s="242"/>
      <c r="M70" s="242"/>
    </row>
    <row r="71" spans="8:13" ht="10.5" customHeight="1">
      <c r="H71" s="310"/>
      <c r="I71" s="311"/>
      <c r="J71" s="242"/>
      <c r="K71" s="242"/>
      <c r="L71" s="242"/>
      <c r="M71" s="242"/>
    </row>
    <row r="72" spans="8:13" ht="10.5" customHeight="1">
      <c r="H72" s="309"/>
      <c r="I72" s="311"/>
      <c r="J72" s="242"/>
      <c r="K72" s="242"/>
      <c r="L72" s="242"/>
      <c r="M72" s="242"/>
    </row>
    <row r="73" spans="8:13" ht="10.5" customHeight="1">
      <c r="H73" s="309"/>
      <c r="I73" s="311"/>
      <c r="J73" s="242"/>
      <c r="K73" s="242"/>
      <c r="L73" s="242"/>
      <c r="M73" s="242"/>
    </row>
    <row r="74" spans="8:13" ht="10.5" customHeight="1">
      <c r="H74" s="309"/>
      <c r="I74" s="311"/>
      <c r="J74" s="242"/>
      <c r="K74" s="242"/>
      <c r="L74" s="242"/>
      <c r="M74" s="242"/>
    </row>
    <row r="75" spans="8:13" ht="10.5" customHeight="1">
      <c r="H75" s="309"/>
      <c r="I75" s="311"/>
      <c r="J75" s="242"/>
      <c r="K75" s="242"/>
      <c r="L75" s="242"/>
      <c r="M75" s="242"/>
    </row>
    <row r="76" spans="8:13" ht="10.5" customHeight="1">
      <c r="H76" s="309"/>
      <c r="I76" s="311"/>
      <c r="J76" s="242"/>
      <c r="K76" s="242"/>
      <c r="L76" s="242"/>
      <c r="M76" s="242"/>
    </row>
    <row r="77" spans="8:13" ht="10.5" customHeight="1">
      <c r="H77" s="309"/>
      <c r="I77" s="311"/>
      <c r="J77" s="242"/>
      <c r="K77" s="242"/>
      <c r="L77" s="242"/>
      <c r="M77" s="242"/>
    </row>
    <row r="78" spans="8:13" ht="10.5" customHeight="1">
      <c r="H78" s="309"/>
      <c r="I78" s="311"/>
      <c r="J78" s="242"/>
      <c r="K78" s="242"/>
      <c r="L78" s="242"/>
      <c r="M78" s="242"/>
    </row>
    <row r="79" spans="8:13" ht="10.5" customHeight="1">
      <c r="H79" s="309"/>
      <c r="I79" s="310"/>
      <c r="J79" s="242"/>
      <c r="K79" s="242"/>
      <c r="L79" s="242"/>
      <c r="M79" s="242"/>
    </row>
    <row r="80" spans="8:13" ht="10.5" customHeight="1">
      <c r="H80" s="309"/>
      <c r="I80" s="310"/>
      <c r="J80" s="242"/>
      <c r="K80" s="242"/>
      <c r="L80" s="242"/>
      <c r="M80" s="242"/>
    </row>
    <row r="81" spans="8:13" ht="10.5" customHeight="1">
      <c r="H81" s="309"/>
      <c r="I81" s="310"/>
      <c r="J81" s="242"/>
      <c r="K81" s="242"/>
      <c r="L81" s="242"/>
      <c r="M81" s="242"/>
    </row>
    <row r="82" spans="8:13" ht="10.5" customHeight="1">
      <c r="H82" s="309"/>
      <c r="I82" s="310"/>
      <c r="J82" s="242"/>
      <c r="K82" s="242"/>
      <c r="L82" s="242"/>
      <c r="M82" s="242"/>
    </row>
    <row r="83" spans="8:13" ht="10.5" customHeight="1">
      <c r="H83" s="309"/>
      <c r="I83" s="310"/>
      <c r="J83" s="242"/>
      <c r="K83" s="242"/>
      <c r="L83" s="242"/>
      <c r="M83" s="242"/>
    </row>
    <row r="84" spans="8:13" ht="10.5" customHeight="1">
      <c r="H84" s="309"/>
      <c r="I84" s="310"/>
      <c r="J84" s="242"/>
      <c r="K84" s="242"/>
      <c r="L84" s="242"/>
      <c r="M84" s="242"/>
    </row>
    <row r="85" spans="8:13">
      <c r="H85" s="309"/>
      <c r="I85" s="310"/>
      <c r="J85" s="242"/>
      <c r="K85" s="242"/>
      <c r="L85" s="242"/>
      <c r="M85" s="242"/>
    </row>
  </sheetData>
  <mergeCells count="6">
    <mergeCell ref="P4:S4"/>
    <mergeCell ref="B4:C5"/>
    <mergeCell ref="D4:G4"/>
    <mergeCell ref="H4:I5"/>
    <mergeCell ref="J4:M4"/>
    <mergeCell ref="N4:O5"/>
  </mergeCells>
  <phoneticPr fontId="4"/>
  <pageMargins left="0.59055118110236227" right="0.59055118110236227" top="0.78740157480314965" bottom="0.78740157480314965" header="0.39370078740157483" footer="0.39370078740157483"/>
  <pageSetup paperSize="9" scale="92" fitToHeight="0" orientation="portrait" r:id="rId1"/>
  <headerFooter alignWithMargins="0">
    <oddHeader>&amp;R&amp;"ＭＳ Ｐゴシック,標準"&amp;11 2.人      口</oddHeader>
    <oddFooter>&amp;C&amp;"ＭＳ Ｐゴシック,標準"&amp;11-15-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showGridLines="0" view="pageBreakPreview" zoomScaleNormal="100" zoomScaleSheetLayoutView="100" workbookViewId="0"/>
  </sheetViews>
  <sheetFormatPr defaultRowHeight="10.5"/>
  <cols>
    <col min="1" max="2" width="2.1640625" style="233" customWidth="1"/>
    <col min="3" max="3" width="8.83203125" style="233" customWidth="1"/>
    <col min="4" max="7" width="7.1640625" style="292" customWidth="1"/>
    <col min="8" max="8" width="2.1640625" style="293" customWidth="1"/>
    <col min="9" max="9" width="8.83203125" style="233" customWidth="1"/>
    <col min="10" max="13" width="7.1640625" style="292" customWidth="1"/>
    <col min="14" max="14" width="2.1640625" style="233" customWidth="1"/>
    <col min="15" max="15" width="8.83203125" style="233" customWidth="1"/>
    <col min="16" max="19" width="7.1640625" style="233" customWidth="1"/>
    <col min="20" max="16384" width="9.33203125" style="233"/>
  </cols>
  <sheetData>
    <row r="1" spans="1:19" s="77" customFormat="1" ht="30" customHeight="1">
      <c r="A1" s="76" t="s">
        <v>140</v>
      </c>
      <c r="D1" s="205"/>
      <c r="E1" s="205"/>
      <c r="F1" s="205"/>
      <c r="G1" s="205"/>
      <c r="H1" s="78"/>
      <c r="J1" s="205"/>
      <c r="K1" s="205"/>
      <c r="L1" s="205"/>
      <c r="M1" s="205"/>
    </row>
    <row r="2" spans="1:19" s="77" customFormat="1" ht="7.5" customHeight="1">
      <c r="A2" s="76"/>
      <c r="D2" s="205"/>
      <c r="E2" s="205"/>
      <c r="F2" s="205"/>
      <c r="G2" s="205"/>
      <c r="H2" s="78"/>
      <c r="J2" s="205"/>
      <c r="K2" s="205"/>
      <c r="L2" s="205"/>
      <c r="M2" s="205"/>
    </row>
    <row r="3" spans="1:19" s="77" customFormat="1" ht="22.5" customHeight="1">
      <c r="B3" s="206" t="str">
        <f>'B-4-1'!B3</f>
        <v>令和3年4月1日現在</v>
      </c>
      <c r="D3" s="205"/>
      <c r="E3" s="205"/>
      <c r="F3" s="205"/>
      <c r="G3" s="205"/>
      <c r="H3" s="78"/>
      <c r="J3" s="205"/>
      <c r="K3" s="205"/>
      <c r="L3" s="205"/>
      <c r="M3" s="205"/>
      <c r="S3" s="79"/>
    </row>
    <row r="4" spans="1:19" ht="13.5" customHeight="1">
      <c r="B4" s="868" t="s">
        <v>141</v>
      </c>
      <c r="C4" s="869"/>
      <c r="D4" s="865" t="s">
        <v>142</v>
      </c>
      <c r="E4" s="866"/>
      <c r="F4" s="866"/>
      <c r="G4" s="867"/>
      <c r="H4" s="868" t="s">
        <v>141</v>
      </c>
      <c r="I4" s="869"/>
      <c r="J4" s="865" t="s">
        <v>142</v>
      </c>
      <c r="K4" s="866"/>
      <c r="L4" s="866"/>
      <c r="M4" s="867"/>
      <c r="N4" s="868" t="s">
        <v>141</v>
      </c>
      <c r="O4" s="869"/>
      <c r="P4" s="865" t="s">
        <v>142</v>
      </c>
      <c r="Q4" s="866"/>
      <c r="R4" s="866"/>
      <c r="S4" s="867"/>
    </row>
    <row r="5" spans="1:19" ht="13.5" customHeight="1">
      <c r="B5" s="870"/>
      <c r="C5" s="871"/>
      <c r="D5" s="208" t="s">
        <v>143</v>
      </c>
      <c r="E5" s="208" t="s">
        <v>49</v>
      </c>
      <c r="F5" s="209" t="s">
        <v>50</v>
      </c>
      <c r="G5" s="211" t="s">
        <v>144</v>
      </c>
      <c r="H5" s="870"/>
      <c r="I5" s="871"/>
      <c r="J5" s="208" t="s">
        <v>143</v>
      </c>
      <c r="K5" s="208" t="s">
        <v>49</v>
      </c>
      <c r="L5" s="209" t="s">
        <v>50</v>
      </c>
      <c r="M5" s="211" t="s">
        <v>144</v>
      </c>
      <c r="N5" s="870"/>
      <c r="O5" s="871"/>
      <c r="P5" s="208" t="s">
        <v>143</v>
      </c>
      <c r="Q5" s="208" t="s">
        <v>49</v>
      </c>
      <c r="R5" s="209" t="s">
        <v>50</v>
      </c>
      <c r="S5" s="211" t="s">
        <v>144</v>
      </c>
    </row>
    <row r="6" spans="1:19" ht="12.75" customHeight="1">
      <c r="B6" s="268"/>
      <c r="C6" s="235" t="s">
        <v>461</v>
      </c>
      <c r="D6" s="236">
        <f>+E6+F6</f>
        <v>138</v>
      </c>
      <c r="E6" s="249">
        <v>66</v>
      </c>
      <c r="F6" s="250">
        <v>72</v>
      </c>
      <c r="G6" s="251">
        <v>55</v>
      </c>
      <c r="H6" s="246"/>
      <c r="I6" s="253" t="s">
        <v>462</v>
      </c>
      <c r="J6" s="248">
        <f t="shared" ref="J6:J19" si="0">+K6+L6</f>
        <v>79</v>
      </c>
      <c r="K6" s="249">
        <v>37</v>
      </c>
      <c r="L6" s="250">
        <v>42</v>
      </c>
      <c r="M6" s="251">
        <v>26</v>
      </c>
      <c r="N6" s="312"/>
      <c r="O6" s="253" t="s">
        <v>463</v>
      </c>
      <c r="P6" s="277">
        <f>+Q6+R6</f>
        <v>141</v>
      </c>
      <c r="Q6" s="249">
        <v>62</v>
      </c>
      <c r="R6" s="250">
        <v>79</v>
      </c>
      <c r="S6" s="251">
        <v>48</v>
      </c>
    </row>
    <row r="7" spans="1:19" ht="12.75" customHeight="1">
      <c r="B7" s="246"/>
      <c r="C7" s="253" t="s">
        <v>464</v>
      </c>
      <c r="D7" s="254">
        <f>+E7+F7</f>
        <v>269</v>
      </c>
      <c r="E7" s="249">
        <v>123</v>
      </c>
      <c r="F7" s="250">
        <v>146</v>
      </c>
      <c r="G7" s="251">
        <v>104</v>
      </c>
      <c r="H7" s="313"/>
      <c r="I7" s="253" t="s">
        <v>465</v>
      </c>
      <c r="J7" s="277">
        <f t="shared" si="0"/>
        <v>458</v>
      </c>
      <c r="K7" s="249">
        <v>226</v>
      </c>
      <c r="L7" s="250">
        <v>232</v>
      </c>
      <c r="M7" s="251">
        <v>146</v>
      </c>
      <c r="N7" s="312"/>
      <c r="O7" s="253" t="s">
        <v>466</v>
      </c>
      <c r="P7" s="277">
        <f>+Q7+R7</f>
        <v>148</v>
      </c>
      <c r="Q7" s="249">
        <v>66</v>
      </c>
      <c r="R7" s="250">
        <v>82</v>
      </c>
      <c r="S7" s="251">
        <v>50</v>
      </c>
    </row>
    <row r="8" spans="1:19" ht="12.75" customHeight="1">
      <c r="B8" s="246"/>
      <c r="C8" s="253" t="s">
        <v>467</v>
      </c>
      <c r="D8" s="254">
        <f t="shared" ref="D8:D54" si="1">+E8+F8</f>
        <v>463</v>
      </c>
      <c r="E8" s="249">
        <v>212</v>
      </c>
      <c r="F8" s="250">
        <v>251</v>
      </c>
      <c r="G8" s="251">
        <v>175</v>
      </c>
      <c r="H8" s="246"/>
      <c r="I8" s="253" t="s">
        <v>468</v>
      </c>
      <c r="J8" s="277">
        <f t="shared" si="0"/>
        <v>233</v>
      </c>
      <c r="K8" s="249">
        <v>112</v>
      </c>
      <c r="L8" s="250">
        <v>121</v>
      </c>
      <c r="M8" s="251">
        <v>85</v>
      </c>
      <c r="N8" s="312"/>
      <c r="O8" s="253" t="s">
        <v>469</v>
      </c>
      <c r="P8" s="277">
        <f t="shared" ref="P8:P19" si="2">+Q8+R8</f>
        <v>91</v>
      </c>
      <c r="Q8" s="249">
        <v>46</v>
      </c>
      <c r="R8" s="250">
        <v>45</v>
      </c>
      <c r="S8" s="251">
        <v>25</v>
      </c>
    </row>
    <row r="9" spans="1:19" ht="12.75" customHeight="1">
      <c r="B9" s="268"/>
      <c r="C9" s="235" t="s">
        <v>470</v>
      </c>
      <c r="D9" s="254">
        <f t="shared" si="1"/>
        <v>436</v>
      </c>
      <c r="E9" s="249">
        <v>209</v>
      </c>
      <c r="F9" s="250">
        <v>227</v>
      </c>
      <c r="G9" s="251">
        <v>125</v>
      </c>
      <c r="H9" s="246"/>
      <c r="I9" s="253" t="s">
        <v>471</v>
      </c>
      <c r="J9" s="277">
        <f t="shared" si="0"/>
        <v>145</v>
      </c>
      <c r="K9" s="249">
        <v>68</v>
      </c>
      <c r="L9" s="250">
        <v>77</v>
      </c>
      <c r="M9" s="251">
        <v>56</v>
      </c>
      <c r="N9" s="246"/>
      <c r="O9" s="253" t="s">
        <v>472</v>
      </c>
      <c r="P9" s="277">
        <f t="shared" si="2"/>
        <v>64</v>
      </c>
      <c r="Q9" s="249">
        <v>30</v>
      </c>
      <c r="R9" s="250">
        <v>34</v>
      </c>
      <c r="S9" s="251">
        <v>17</v>
      </c>
    </row>
    <row r="10" spans="1:19" ht="12.75" customHeight="1">
      <c r="B10" s="268"/>
      <c r="C10" s="235" t="s">
        <v>473</v>
      </c>
      <c r="D10" s="236">
        <f t="shared" si="1"/>
        <v>460</v>
      </c>
      <c r="E10" s="249">
        <v>233</v>
      </c>
      <c r="F10" s="250">
        <v>227</v>
      </c>
      <c r="G10" s="251">
        <v>178</v>
      </c>
      <c r="H10" s="246"/>
      <c r="I10" s="253" t="s">
        <v>474</v>
      </c>
      <c r="J10" s="277">
        <f t="shared" si="0"/>
        <v>409</v>
      </c>
      <c r="K10" s="249">
        <v>192</v>
      </c>
      <c r="L10" s="250">
        <v>217</v>
      </c>
      <c r="M10" s="251">
        <v>141</v>
      </c>
      <c r="N10" s="246"/>
      <c r="O10" s="253" t="s">
        <v>475</v>
      </c>
      <c r="P10" s="277">
        <f t="shared" si="2"/>
        <v>80</v>
      </c>
      <c r="Q10" s="249">
        <v>36</v>
      </c>
      <c r="R10" s="250">
        <v>44</v>
      </c>
      <c r="S10" s="251">
        <v>27</v>
      </c>
    </row>
    <row r="11" spans="1:19" ht="12.75" customHeight="1">
      <c r="B11" s="275"/>
      <c r="C11" s="253" t="s">
        <v>476</v>
      </c>
      <c r="D11" s="254">
        <f t="shared" si="1"/>
        <v>464</v>
      </c>
      <c r="E11" s="249">
        <v>232</v>
      </c>
      <c r="F11" s="250">
        <v>232</v>
      </c>
      <c r="G11" s="251">
        <v>159</v>
      </c>
      <c r="H11" s="246"/>
      <c r="I11" s="253" t="s">
        <v>477</v>
      </c>
      <c r="J11" s="277">
        <f t="shared" si="0"/>
        <v>368</v>
      </c>
      <c r="K11" s="249">
        <v>175</v>
      </c>
      <c r="L11" s="250">
        <v>193</v>
      </c>
      <c r="M11" s="251">
        <v>124</v>
      </c>
      <c r="N11" s="246"/>
      <c r="O11" s="253" t="s">
        <v>478</v>
      </c>
      <c r="P11" s="277">
        <f t="shared" si="2"/>
        <v>40</v>
      </c>
      <c r="Q11" s="249">
        <v>19</v>
      </c>
      <c r="R11" s="250">
        <v>21</v>
      </c>
      <c r="S11" s="251">
        <v>12</v>
      </c>
    </row>
    <row r="12" spans="1:19" ht="12.75" customHeight="1">
      <c r="B12" s="275"/>
      <c r="C12" s="253" t="s">
        <v>479</v>
      </c>
      <c r="D12" s="254">
        <f t="shared" si="1"/>
        <v>679</v>
      </c>
      <c r="E12" s="249">
        <v>335</v>
      </c>
      <c r="F12" s="250">
        <v>344</v>
      </c>
      <c r="G12" s="251">
        <v>269</v>
      </c>
      <c r="H12" s="246"/>
      <c r="I12" s="253" t="s">
        <v>480</v>
      </c>
      <c r="J12" s="277">
        <f t="shared" si="0"/>
        <v>139</v>
      </c>
      <c r="K12" s="249">
        <v>64</v>
      </c>
      <c r="L12" s="250">
        <v>75</v>
      </c>
      <c r="M12" s="251">
        <v>50</v>
      </c>
      <c r="N12" s="246"/>
      <c r="O12" s="253" t="s">
        <v>481</v>
      </c>
      <c r="P12" s="277">
        <f t="shared" si="2"/>
        <v>103</v>
      </c>
      <c r="Q12" s="249">
        <v>48</v>
      </c>
      <c r="R12" s="250">
        <v>55</v>
      </c>
      <c r="S12" s="251">
        <v>33</v>
      </c>
    </row>
    <row r="13" spans="1:19" ht="12.75" customHeight="1">
      <c r="B13" s="275"/>
      <c r="C13" s="253" t="s">
        <v>482</v>
      </c>
      <c r="D13" s="254">
        <f t="shared" si="1"/>
        <v>147</v>
      </c>
      <c r="E13" s="249">
        <v>68</v>
      </c>
      <c r="F13" s="250">
        <v>79</v>
      </c>
      <c r="G13" s="251">
        <v>63</v>
      </c>
      <c r="H13" s="246"/>
      <c r="I13" s="253" t="s">
        <v>483</v>
      </c>
      <c r="J13" s="277">
        <f t="shared" si="0"/>
        <v>52</v>
      </c>
      <c r="K13" s="249">
        <v>28</v>
      </c>
      <c r="L13" s="250">
        <v>24</v>
      </c>
      <c r="M13" s="251">
        <v>17</v>
      </c>
      <c r="N13" s="246"/>
      <c r="O13" s="253" t="s">
        <v>484</v>
      </c>
      <c r="P13" s="277">
        <f t="shared" si="2"/>
        <v>43</v>
      </c>
      <c r="Q13" s="249">
        <v>19</v>
      </c>
      <c r="R13" s="250">
        <v>24</v>
      </c>
      <c r="S13" s="251">
        <v>16</v>
      </c>
    </row>
    <row r="14" spans="1:19" ht="12.75" customHeight="1">
      <c r="B14" s="246"/>
      <c r="C14" s="253" t="s">
        <v>485</v>
      </c>
      <c r="D14" s="254">
        <f t="shared" si="1"/>
        <v>392</v>
      </c>
      <c r="E14" s="249">
        <v>197</v>
      </c>
      <c r="F14" s="250">
        <v>195</v>
      </c>
      <c r="G14" s="251">
        <v>162</v>
      </c>
      <c r="H14" s="246"/>
      <c r="I14" s="253" t="s">
        <v>486</v>
      </c>
      <c r="J14" s="277">
        <f t="shared" si="0"/>
        <v>173</v>
      </c>
      <c r="K14" s="249">
        <v>87</v>
      </c>
      <c r="L14" s="250">
        <v>86</v>
      </c>
      <c r="M14" s="251">
        <v>60</v>
      </c>
      <c r="N14" s="246"/>
      <c r="O14" s="253" t="s">
        <v>487</v>
      </c>
      <c r="P14" s="277">
        <f t="shared" si="2"/>
        <v>464</v>
      </c>
      <c r="Q14" s="249">
        <v>245</v>
      </c>
      <c r="R14" s="250">
        <v>219</v>
      </c>
      <c r="S14" s="251">
        <v>146</v>
      </c>
    </row>
    <row r="15" spans="1:19" ht="12.75" customHeight="1">
      <c r="B15" s="246"/>
      <c r="C15" s="253" t="s">
        <v>488</v>
      </c>
      <c r="D15" s="254">
        <f t="shared" si="1"/>
        <v>473</v>
      </c>
      <c r="E15" s="249">
        <v>239</v>
      </c>
      <c r="F15" s="250">
        <v>234</v>
      </c>
      <c r="G15" s="251">
        <v>151</v>
      </c>
      <c r="H15" s="275"/>
      <c r="I15" s="253" t="s">
        <v>489</v>
      </c>
      <c r="J15" s="254">
        <f t="shared" si="0"/>
        <v>133</v>
      </c>
      <c r="K15" s="249">
        <v>68</v>
      </c>
      <c r="L15" s="250">
        <v>65</v>
      </c>
      <c r="M15" s="251">
        <v>45</v>
      </c>
      <c r="N15" s="246"/>
      <c r="O15" s="253" t="s">
        <v>490</v>
      </c>
      <c r="P15" s="277">
        <f t="shared" si="2"/>
        <v>139</v>
      </c>
      <c r="Q15" s="249">
        <v>57</v>
      </c>
      <c r="R15" s="250">
        <v>82</v>
      </c>
      <c r="S15" s="251">
        <v>45</v>
      </c>
    </row>
    <row r="16" spans="1:19" ht="12.75" customHeight="1">
      <c r="B16" s="246"/>
      <c r="C16" s="253" t="s">
        <v>491</v>
      </c>
      <c r="D16" s="254">
        <f t="shared" si="1"/>
        <v>359</v>
      </c>
      <c r="E16" s="249">
        <v>183</v>
      </c>
      <c r="F16" s="250">
        <v>176</v>
      </c>
      <c r="G16" s="251">
        <v>133</v>
      </c>
      <c r="H16" s="275"/>
      <c r="I16" s="253" t="s">
        <v>492</v>
      </c>
      <c r="J16" s="254">
        <f t="shared" si="0"/>
        <v>336</v>
      </c>
      <c r="K16" s="249">
        <v>155</v>
      </c>
      <c r="L16" s="250">
        <v>181</v>
      </c>
      <c r="M16" s="251">
        <v>130</v>
      </c>
      <c r="N16" s="246"/>
      <c r="O16" s="253" t="s">
        <v>493</v>
      </c>
      <c r="P16" s="277">
        <f t="shared" si="2"/>
        <v>85</v>
      </c>
      <c r="Q16" s="249">
        <v>39</v>
      </c>
      <c r="R16" s="250">
        <v>46</v>
      </c>
      <c r="S16" s="251">
        <v>24</v>
      </c>
    </row>
    <row r="17" spans="2:19" ht="12.75" customHeight="1">
      <c r="B17" s="246"/>
      <c r="C17" s="253" t="s">
        <v>494</v>
      </c>
      <c r="D17" s="254">
        <f t="shared" si="1"/>
        <v>38</v>
      </c>
      <c r="E17" s="249">
        <v>18</v>
      </c>
      <c r="F17" s="250">
        <v>20</v>
      </c>
      <c r="G17" s="251">
        <v>15</v>
      </c>
      <c r="H17" s="275"/>
      <c r="I17" s="253" t="s">
        <v>495</v>
      </c>
      <c r="J17" s="254">
        <f t="shared" si="0"/>
        <v>320</v>
      </c>
      <c r="K17" s="249">
        <v>162</v>
      </c>
      <c r="L17" s="250">
        <v>158</v>
      </c>
      <c r="M17" s="251">
        <v>117</v>
      </c>
      <c r="N17" s="246"/>
      <c r="O17" s="253" t="s">
        <v>496</v>
      </c>
      <c r="P17" s="277">
        <f t="shared" si="2"/>
        <v>128</v>
      </c>
      <c r="Q17" s="249">
        <v>59</v>
      </c>
      <c r="R17" s="250">
        <v>69</v>
      </c>
      <c r="S17" s="251">
        <v>45</v>
      </c>
    </row>
    <row r="18" spans="2:19" ht="12.75" customHeight="1">
      <c r="B18" s="246"/>
      <c r="C18" s="253" t="s">
        <v>497</v>
      </c>
      <c r="D18" s="254">
        <f t="shared" si="1"/>
        <v>419</v>
      </c>
      <c r="E18" s="249">
        <v>200</v>
      </c>
      <c r="F18" s="250">
        <v>219</v>
      </c>
      <c r="G18" s="251">
        <v>142</v>
      </c>
      <c r="H18" s="275"/>
      <c r="I18" s="253" t="s">
        <v>498</v>
      </c>
      <c r="J18" s="254">
        <f t="shared" si="0"/>
        <v>348</v>
      </c>
      <c r="K18" s="249">
        <v>167</v>
      </c>
      <c r="L18" s="250">
        <v>181</v>
      </c>
      <c r="M18" s="251">
        <v>110</v>
      </c>
      <c r="N18" s="246"/>
      <c r="O18" s="253" t="s">
        <v>499</v>
      </c>
      <c r="P18" s="277">
        <f t="shared" si="2"/>
        <v>119</v>
      </c>
      <c r="Q18" s="249">
        <v>62</v>
      </c>
      <c r="R18" s="250">
        <v>57</v>
      </c>
      <c r="S18" s="251">
        <v>47</v>
      </c>
    </row>
    <row r="19" spans="2:19" ht="12.75" customHeight="1">
      <c r="B19" s="268"/>
      <c r="C19" s="253" t="s">
        <v>500</v>
      </c>
      <c r="D19" s="236">
        <f t="shared" si="1"/>
        <v>1156</v>
      </c>
      <c r="E19" s="243">
        <v>558</v>
      </c>
      <c r="F19" s="244">
        <v>598</v>
      </c>
      <c r="G19" s="245">
        <v>401</v>
      </c>
      <c r="H19" s="314"/>
      <c r="I19" s="315" t="s">
        <v>173</v>
      </c>
      <c r="J19" s="316">
        <f t="shared" si="0"/>
        <v>0</v>
      </c>
      <c r="K19" s="301">
        <v>0</v>
      </c>
      <c r="L19" s="302">
        <v>0</v>
      </c>
      <c r="M19" s="316">
        <v>0</v>
      </c>
      <c r="N19" s="268"/>
      <c r="O19" s="235" t="s">
        <v>501</v>
      </c>
      <c r="P19" s="317">
        <f t="shared" si="2"/>
        <v>218</v>
      </c>
      <c r="Q19" s="243">
        <v>101</v>
      </c>
      <c r="R19" s="244">
        <v>117</v>
      </c>
      <c r="S19" s="245">
        <v>97</v>
      </c>
    </row>
    <row r="20" spans="2:19" ht="12.75" customHeight="1">
      <c r="B20" s="246"/>
      <c r="C20" s="253" t="s">
        <v>502</v>
      </c>
      <c r="D20" s="254">
        <f t="shared" si="1"/>
        <v>396</v>
      </c>
      <c r="E20" s="249">
        <v>190</v>
      </c>
      <c r="F20" s="250">
        <v>206</v>
      </c>
      <c r="G20" s="251">
        <v>142</v>
      </c>
      <c r="H20" s="219" t="s">
        <v>503</v>
      </c>
      <c r="I20" s="303"/>
      <c r="J20" s="318">
        <f>SUM(J21:J58,P6:P36)</f>
        <v>12872</v>
      </c>
      <c r="K20" s="222">
        <f>SUM(K21:K58)+SUM(Q6:Q36)</f>
        <v>6157</v>
      </c>
      <c r="L20" s="223">
        <f>SUM(L21:L58)+SUM(R6:R36)</f>
        <v>6715</v>
      </c>
      <c r="M20" s="318">
        <f>SUM(M21:M58)+SUM(S6:S36)</f>
        <v>4157</v>
      </c>
      <c r="N20" s="246"/>
      <c r="O20" s="253" t="s">
        <v>504</v>
      </c>
      <c r="P20" s="277">
        <f>+Q20+R20</f>
        <v>171</v>
      </c>
      <c r="Q20" s="249">
        <v>85</v>
      </c>
      <c r="R20" s="250">
        <v>86</v>
      </c>
      <c r="S20" s="251">
        <v>59</v>
      </c>
    </row>
    <row r="21" spans="2:19" ht="12.75" customHeight="1">
      <c r="B21" s="246"/>
      <c r="C21" s="253" t="s">
        <v>505</v>
      </c>
      <c r="D21" s="254">
        <f t="shared" si="1"/>
        <v>445</v>
      </c>
      <c r="E21" s="249">
        <v>212</v>
      </c>
      <c r="F21" s="250">
        <v>233</v>
      </c>
      <c r="G21" s="251">
        <v>191</v>
      </c>
      <c r="H21" s="298"/>
      <c r="I21" s="253" t="s">
        <v>506</v>
      </c>
      <c r="J21" s="317">
        <f t="shared" ref="J21:J31" si="3">+K21+L21</f>
        <v>328</v>
      </c>
      <c r="K21" s="270">
        <v>167</v>
      </c>
      <c r="L21" s="271">
        <v>161</v>
      </c>
      <c r="M21" s="272">
        <v>92</v>
      </c>
      <c r="N21" s="246"/>
      <c r="O21" s="253" t="s">
        <v>507</v>
      </c>
      <c r="P21" s="277">
        <f t="shared" ref="P21:P32" si="4">+Q21+R21</f>
        <v>222</v>
      </c>
      <c r="Q21" s="249">
        <v>108</v>
      </c>
      <c r="R21" s="250">
        <v>114</v>
      </c>
      <c r="S21" s="251">
        <v>71</v>
      </c>
    </row>
    <row r="22" spans="2:19" ht="12.75" customHeight="1">
      <c r="B22" s="246"/>
      <c r="C22" s="253" t="s">
        <v>508</v>
      </c>
      <c r="D22" s="254">
        <f t="shared" si="1"/>
        <v>566</v>
      </c>
      <c r="E22" s="249">
        <v>269</v>
      </c>
      <c r="F22" s="250">
        <v>297</v>
      </c>
      <c r="G22" s="251">
        <v>198</v>
      </c>
      <c r="H22" s="275"/>
      <c r="I22" s="253" t="s">
        <v>509</v>
      </c>
      <c r="J22" s="277">
        <f t="shared" si="3"/>
        <v>261</v>
      </c>
      <c r="K22" s="249">
        <v>126</v>
      </c>
      <c r="L22" s="250">
        <v>135</v>
      </c>
      <c r="M22" s="251">
        <v>102</v>
      </c>
      <c r="N22" s="246"/>
      <c r="O22" s="253" t="s">
        <v>510</v>
      </c>
      <c r="P22" s="277">
        <f t="shared" si="4"/>
        <v>564</v>
      </c>
      <c r="Q22" s="249">
        <v>270</v>
      </c>
      <c r="R22" s="250">
        <v>294</v>
      </c>
      <c r="S22" s="251">
        <v>169</v>
      </c>
    </row>
    <row r="23" spans="2:19" ht="12.75" customHeight="1">
      <c r="B23" s="246"/>
      <c r="C23" s="253" t="s">
        <v>511</v>
      </c>
      <c r="D23" s="254">
        <f t="shared" si="1"/>
        <v>997</v>
      </c>
      <c r="E23" s="249">
        <v>480</v>
      </c>
      <c r="F23" s="250">
        <v>517</v>
      </c>
      <c r="G23" s="251">
        <v>359</v>
      </c>
      <c r="H23" s="275"/>
      <c r="I23" s="253" t="s">
        <v>512</v>
      </c>
      <c r="J23" s="277">
        <f t="shared" si="3"/>
        <v>240</v>
      </c>
      <c r="K23" s="249">
        <v>119</v>
      </c>
      <c r="L23" s="250">
        <v>121</v>
      </c>
      <c r="M23" s="251">
        <v>87</v>
      </c>
      <c r="N23" s="246"/>
      <c r="O23" s="253" t="s">
        <v>513</v>
      </c>
      <c r="P23" s="277">
        <f t="shared" si="4"/>
        <v>170</v>
      </c>
      <c r="Q23" s="249">
        <v>81</v>
      </c>
      <c r="R23" s="250">
        <v>89</v>
      </c>
      <c r="S23" s="251">
        <v>59</v>
      </c>
    </row>
    <row r="24" spans="2:19" ht="12.75" customHeight="1">
      <c r="B24" s="246"/>
      <c r="C24" s="253" t="s">
        <v>514</v>
      </c>
      <c r="D24" s="254">
        <f t="shared" si="1"/>
        <v>510</v>
      </c>
      <c r="E24" s="249">
        <v>241</v>
      </c>
      <c r="F24" s="250">
        <v>269</v>
      </c>
      <c r="G24" s="251">
        <v>185</v>
      </c>
      <c r="H24" s="275"/>
      <c r="I24" s="253" t="s">
        <v>515</v>
      </c>
      <c r="J24" s="277">
        <f t="shared" si="3"/>
        <v>130</v>
      </c>
      <c r="K24" s="249">
        <v>58</v>
      </c>
      <c r="L24" s="250">
        <v>72</v>
      </c>
      <c r="M24" s="251">
        <v>40</v>
      </c>
      <c r="N24" s="246"/>
      <c r="O24" s="253" t="s">
        <v>516</v>
      </c>
      <c r="P24" s="277">
        <f t="shared" si="4"/>
        <v>109</v>
      </c>
      <c r="Q24" s="249">
        <v>50</v>
      </c>
      <c r="R24" s="250">
        <v>59</v>
      </c>
      <c r="S24" s="251">
        <v>33</v>
      </c>
    </row>
    <row r="25" spans="2:19" ht="12.75" customHeight="1">
      <c r="B25" s="275"/>
      <c r="C25" s="235" t="s">
        <v>517</v>
      </c>
      <c r="D25" s="236">
        <f t="shared" si="1"/>
        <v>153</v>
      </c>
      <c r="E25" s="249">
        <v>73</v>
      </c>
      <c r="F25" s="250">
        <v>80</v>
      </c>
      <c r="G25" s="251">
        <v>61</v>
      </c>
      <c r="H25" s="275"/>
      <c r="I25" s="253" t="s">
        <v>518</v>
      </c>
      <c r="J25" s="277">
        <f t="shared" si="3"/>
        <v>188</v>
      </c>
      <c r="K25" s="249">
        <v>88</v>
      </c>
      <c r="L25" s="250">
        <v>100</v>
      </c>
      <c r="M25" s="251">
        <v>65</v>
      </c>
      <c r="N25" s="246"/>
      <c r="O25" s="253" t="s">
        <v>519</v>
      </c>
      <c r="P25" s="277">
        <f t="shared" si="4"/>
        <v>830</v>
      </c>
      <c r="Q25" s="249">
        <v>404</v>
      </c>
      <c r="R25" s="250">
        <v>426</v>
      </c>
      <c r="S25" s="251">
        <v>248</v>
      </c>
    </row>
    <row r="26" spans="2:19" ht="12.75" customHeight="1">
      <c r="B26" s="275"/>
      <c r="C26" s="253" t="s">
        <v>520</v>
      </c>
      <c r="D26" s="254">
        <f t="shared" si="1"/>
        <v>652</v>
      </c>
      <c r="E26" s="249">
        <v>321</v>
      </c>
      <c r="F26" s="250">
        <v>331</v>
      </c>
      <c r="G26" s="251">
        <v>239</v>
      </c>
      <c r="H26" s="275"/>
      <c r="I26" s="253" t="s">
        <v>521</v>
      </c>
      <c r="J26" s="277">
        <f t="shared" si="3"/>
        <v>171</v>
      </c>
      <c r="K26" s="249">
        <v>78</v>
      </c>
      <c r="L26" s="250">
        <v>93</v>
      </c>
      <c r="M26" s="251">
        <v>61</v>
      </c>
      <c r="N26" s="246"/>
      <c r="O26" s="253" t="s">
        <v>522</v>
      </c>
      <c r="P26" s="277">
        <f t="shared" si="4"/>
        <v>184</v>
      </c>
      <c r="Q26" s="249">
        <v>88</v>
      </c>
      <c r="R26" s="250">
        <v>96</v>
      </c>
      <c r="S26" s="251">
        <v>56</v>
      </c>
    </row>
    <row r="27" spans="2:19" ht="12.75" customHeight="1">
      <c r="B27" s="275"/>
      <c r="C27" s="253" t="s">
        <v>523</v>
      </c>
      <c r="D27" s="254">
        <f t="shared" si="1"/>
        <v>218</v>
      </c>
      <c r="E27" s="249">
        <v>105</v>
      </c>
      <c r="F27" s="250">
        <v>113</v>
      </c>
      <c r="G27" s="251">
        <v>76</v>
      </c>
      <c r="H27" s="246"/>
      <c r="I27" s="253" t="s">
        <v>524</v>
      </c>
      <c r="J27" s="277">
        <f t="shared" si="3"/>
        <v>200</v>
      </c>
      <c r="K27" s="249">
        <v>102</v>
      </c>
      <c r="L27" s="250">
        <v>98</v>
      </c>
      <c r="M27" s="251">
        <v>61</v>
      </c>
      <c r="N27" s="246"/>
      <c r="O27" s="253" t="s">
        <v>525</v>
      </c>
      <c r="P27" s="277">
        <f t="shared" si="4"/>
        <v>303</v>
      </c>
      <c r="Q27" s="249">
        <v>152</v>
      </c>
      <c r="R27" s="250">
        <v>151</v>
      </c>
      <c r="S27" s="251">
        <v>95</v>
      </c>
    </row>
    <row r="28" spans="2:19" ht="12.75" customHeight="1">
      <c r="B28" s="275"/>
      <c r="C28" s="253" t="s">
        <v>526</v>
      </c>
      <c r="D28" s="254">
        <f t="shared" si="1"/>
        <v>356</v>
      </c>
      <c r="E28" s="249">
        <v>187</v>
      </c>
      <c r="F28" s="250">
        <v>169</v>
      </c>
      <c r="G28" s="251">
        <v>137</v>
      </c>
      <c r="H28" s="246"/>
      <c r="I28" s="253" t="s">
        <v>527</v>
      </c>
      <c r="J28" s="277">
        <f t="shared" si="3"/>
        <v>38</v>
      </c>
      <c r="K28" s="249">
        <v>21</v>
      </c>
      <c r="L28" s="250">
        <v>17</v>
      </c>
      <c r="M28" s="251">
        <v>10</v>
      </c>
      <c r="N28" s="246"/>
      <c r="O28" s="253" t="s">
        <v>528</v>
      </c>
      <c r="P28" s="277">
        <f t="shared" si="4"/>
        <v>55</v>
      </c>
      <c r="Q28" s="249">
        <v>30</v>
      </c>
      <c r="R28" s="250">
        <v>25</v>
      </c>
      <c r="S28" s="251">
        <v>20</v>
      </c>
    </row>
    <row r="29" spans="2:19" ht="12.75" customHeight="1">
      <c r="B29" s="275"/>
      <c r="C29" s="253" t="s">
        <v>529</v>
      </c>
      <c r="D29" s="254">
        <f t="shared" si="1"/>
        <v>474</v>
      </c>
      <c r="E29" s="249">
        <v>220</v>
      </c>
      <c r="F29" s="250">
        <v>254</v>
      </c>
      <c r="G29" s="251">
        <v>163</v>
      </c>
      <c r="H29" s="246"/>
      <c r="I29" s="253" t="s">
        <v>530</v>
      </c>
      <c r="J29" s="277">
        <f t="shared" si="3"/>
        <v>130</v>
      </c>
      <c r="K29" s="249">
        <v>63</v>
      </c>
      <c r="L29" s="250">
        <v>67</v>
      </c>
      <c r="M29" s="251">
        <v>39</v>
      </c>
      <c r="N29" s="246"/>
      <c r="O29" s="253" t="s">
        <v>531</v>
      </c>
      <c r="P29" s="277">
        <f t="shared" si="4"/>
        <v>152</v>
      </c>
      <c r="Q29" s="249">
        <v>69</v>
      </c>
      <c r="R29" s="250">
        <v>83</v>
      </c>
      <c r="S29" s="251">
        <v>39</v>
      </c>
    </row>
    <row r="30" spans="2:19" ht="12.75" customHeight="1">
      <c r="B30" s="246"/>
      <c r="C30" s="253" t="s">
        <v>532</v>
      </c>
      <c r="D30" s="254">
        <f t="shared" si="1"/>
        <v>20</v>
      </c>
      <c r="E30" s="249">
        <v>6</v>
      </c>
      <c r="F30" s="250">
        <v>14</v>
      </c>
      <c r="G30" s="251">
        <v>19</v>
      </c>
      <c r="H30" s="246"/>
      <c r="I30" s="253" t="s">
        <v>533</v>
      </c>
      <c r="J30" s="277">
        <f t="shared" si="3"/>
        <v>396</v>
      </c>
      <c r="K30" s="249">
        <v>188</v>
      </c>
      <c r="L30" s="250">
        <v>208</v>
      </c>
      <c r="M30" s="251">
        <v>136</v>
      </c>
      <c r="N30" s="246"/>
      <c r="O30" s="253" t="s">
        <v>534</v>
      </c>
      <c r="P30" s="277">
        <f t="shared" si="4"/>
        <v>171</v>
      </c>
      <c r="Q30" s="249">
        <v>82</v>
      </c>
      <c r="R30" s="250">
        <v>89</v>
      </c>
      <c r="S30" s="251">
        <v>52</v>
      </c>
    </row>
    <row r="31" spans="2:19" ht="12.75" customHeight="1">
      <c r="B31" s="246"/>
      <c r="C31" s="253" t="s">
        <v>535</v>
      </c>
      <c r="D31" s="254">
        <f t="shared" si="1"/>
        <v>241</v>
      </c>
      <c r="E31" s="249">
        <v>119</v>
      </c>
      <c r="F31" s="250">
        <v>122</v>
      </c>
      <c r="G31" s="251">
        <v>88</v>
      </c>
      <c r="H31" s="246"/>
      <c r="I31" s="253" t="s">
        <v>536</v>
      </c>
      <c r="J31" s="277">
        <f t="shared" si="3"/>
        <v>133</v>
      </c>
      <c r="K31" s="249">
        <v>66</v>
      </c>
      <c r="L31" s="250">
        <v>67</v>
      </c>
      <c r="M31" s="251">
        <v>49</v>
      </c>
      <c r="N31" s="246"/>
      <c r="O31" s="253" t="s">
        <v>537</v>
      </c>
      <c r="P31" s="277">
        <f t="shared" si="4"/>
        <v>127</v>
      </c>
      <c r="Q31" s="249">
        <v>70</v>
      </c>
      <c r="R31" s="250">
        <v>57</v>
      </c>
      <c r="S31" s="251">
        <v>41</v>
      </c>
    </row>
    <row r="32" spans="2:19" ht="12.75" customHeight="1">
      <c r="B32" s="246"/>
      <c r="C32" s="253" t="s">
        <v>538</v>
      </c>
      <c r="D32" s="254">
        <f t="shared" si="1"/>
        <v>210</v>
      </c>
      <c r="E32" s="249">
        <v>101</v>
      </c>
      <c r="F32" s="250">
        <v>109</v>
      </c>
      <c r="G32" s="251">
        <v>69</v>
      </c>
      <c r="H32" s="246"/>
      <c r="I32" s="253" t="s">
        <v>539</v>
      </c>
      <c r="J32" s="277">
        <f>+K32+L32</f>
        <v>169</v>
      </c>
      <c r="K32" s="249">
        <v>80</v>
      </c>
      <c r="L32" s="250">
        <v>89</v>
      </c>
      <c r="M32" s="251">
        <v>52</v>
      </c>
      <c r="N32" s="246"/>
      <c r="O32" s="253" t="s">
        <v>393</v>
      </c>
      <c r="P32" s="277">
        <f t="shared" si="4"/>
        <v>236</v>
      </c>
      <c r="Q32" s="249">
        <v>104</v>
      </c>
      <c r="R32" s="250">
        <v>132</v>
      </c>
      <c r="S32" s="251">
        <v>69</v>
      </c>
    </row>
    <row r="33" spans="2:19" ht="12.75" customHeight="1">
      <c r="B33" s="246"/>
      <c r="C33" s="253" t="s">
        <v>540</v>
      </c>
      <c r="D33" s="254">
        <f t="shared" si="1"/>
        <v>653</v>
      </c>
      <c r="E33" s="249">
        <v>326</v>
      </c>
      <c r="F33" s="250">
        <v>327</v>
      </c>
      <c r="G33" s="251">
        <v>225</v>
      </c>
      <c r="H33" s="246"/>
      <c r="I33" s="253" t="s">
        <v>541</v>
      </c>
      <c r="J33" s="277">
        <f t="shared" ref="J33:J42" si="5">+K33+L33</f>
        <v>118</v>
      </c>
      <c r="K33" s="249">
        <v>56</v>
      </c>
      <c r="L33" s="250">
        <v>62</v>
      </c>
      <c r="M33" s="251">
        <v>48</v>
      </c>
      <c r="N33" s="319"/>
      <c r="O33" s="305" t="s">
        <v>542</v>
      </c>
      <c r="P33" s="320">
        <f>+Q33+R33</f>
        <v>98</v>
      </c>
      <c r="Q33" s="249">
        <v>43</v>
      </c>
      <c r="R33" s="250">
        <v>55</v>
      </c>
      <c r="S33" s="251">
        <v>28</v>
      </c>
    </row>
    <row r="34" spans="2:19" ht="12.75" customHeight="1">
      <c r="B34" s="319"/>
      <c r="C34" s="305" t="s">
        <v>543</v>
      </c>
      <c r="D34" s="306">
        <f t="shared" si="1"/>
        <v>79</v>
      </c>
      <c r="E34" s="249">
        <v>43</v>
      </c>
      <c r="F34" s="250">
        <v>36</v>
      </c>
      <c r="G34" s="251">
        <v>55</v>
      </c>
      <c r="H34" s="246"/>
      <c r="I34" s="253" t="s">
        <v>544</v>
      </c>
      <c r="J34" s="277">
        <f t="shared" si="5"/>
        <v>248</v>
      </c>
      <c r="K34" s="249">
        <v>125</v>
      </c>
      <c r="L34" s="250">
        <v>123</v>
      </c>
      <c r="M34" s="251">
        <v>71</v>
      </c>
      <c r="N34" s="319"/>
      <c r="O34" s="305" t="s">
        <v>545</v>
      </c>
      <c r="P34" s="320">
        <f>+Q34+R34</f>
        <v>240</v>
      </c>
      <c r="Q34" s="249">
        <v>109</v>
      </c>
      <c r="R34" s="250">
        <v>131</v>
      </c>
      <c r="S34" s="251">
        <v>68</v>
      </c>
    </row>
    <row r="35" spans="2:19" ht="12.75" customHeight="1">
      <c r="B35" s="246"/>
      <c r="C35" s="253" t="s">
        <v>546</v>
      </c>
      <c r="D35" s="254">
        <f t="shared" si="1"/>
        <v>145</v>
      </c>
      <c r="E35" s="249">
        <v>73</v>
      </c>
      <c r="F35" s="250">
        <v>72</v>
      </c>
      <c r="G35" s="251">
        <v>38</v>
      </c>
      <c r="H35" s="246"/>
      <c r="I35" s="253" t="s">
        <v>547</v>
      </c>
      <c r="J35" s="277">
        <f t="shared" si="5"/>
        <v>194</v>
      </c>
      <c r="K35" s="249">
        <v>89</v>
      </c>
      <c r="L35" s="250">
        <v>105</v>
      </c>
      <c r="M35" s="251">
        <v>54</v>
      </c>
      <c r="N35" s="319"/>
      <c r="O35" s="305" t="s">
        <v>548</v>
      </c>
      <c r="P35" s="320">
        <f>+Q35+R35</f>
        <v>341</v>
      </c>
      <c r="Q35" s="249">
        <v>162</v>
      </c>
      <c r="R35" s="250">
        <v>179</v>
      </c>
      <c r="S35" s="251">
        <v>109</v>
      </c>
    </row>
    <row r="36" spans="2:19" ht="12.75" customHeight="1">
      <c r="B36" s="246"/>
      <c r="C36" s="253" t="s">
        <v>549</v>
      </c>
      <c r="D36" s="248">
        <f t="shared" si="1"/>
        <v>157</v>
      </c>
      <c r="E36" s="249">
        <v>75</v>
      </c>
      <c r="F36" s="250">
        <v>82</v>
      </c>
      <c r="G36" s="251">
        <v>45</v>
      </c>
      <c r="H36" s="246"/>
      <c r="I36" s="253" t="s">
        <v>550</v>
      </c>
      <c r="J36" s="277">
        <f t="shared" si="5"/>
        <v>362</v>
      </c>
      <c r="K36" s="249">
        <v>168</v>
      </c>
      <c r="L36" s="250">
        <v>194</v>
      </c>
      <c r="M36" s="251">
        <v>109</v>
      </c>
      <c r="N36" s="308"/>
      <c r="O36" s="321" t="s">
        <v>173</v>
      </c>
      <c r="P36" s="322">
        <f>+Q36+R36</f>
        <v>0</v>
      </c>
      <c r="Q36" s="323">
        <v>0</v>
      </c>
      <c r="R36" s="324">
        <v>0</v>
      </c>
      <c r="S36" s="245">
        <v>0</v>
      </c>
    </row>
    <row r="37" spans="2:19" ht="12.75" customHeight="1">
      <c r="B37" s="268"/>
      <c r="C37" s="299" t="s">
        <v>551</v>
      </c>
      <c r="D37" s="317">
        <f t="shared" si="1"/>
        <v>230</v>
      </c>
      <c r="E37" s="249">
        <v>110</v>
      </c>
      <c r="F37" s="250">
        <v>120</v>
      </c>
      <c r="G37" s="251">
        <v>70</v>
      </c>
      <c r="H37" s="246"/>
      <c r="I37" s="253" t="s">
        <v>552</v>
      </c>
      <c r="J37" s="277">
        <f t="shared" si="5"/>
        <v>248</v>
      </c>
      <c r="K37" s="249">
        <v>115</v>
      </c>
      <c r="L37" s="250">
        <v>133</v>
      </c>
      <c r="M37" s="251">
        <v>96</v>
      </c>
      <c r="N37" s="314" t="s">
        <v>553</v>
      </c>
      <c r="O37" s="315"/>
      <c r="P37" s="325">
        <f>'B-4-1'!D6+'B-4-1'!P16+'B-4-2'!P48+'B-4-3'!J20</f>
        <v>90491</v>
      </c>
      <c r="Q37" s="221">
        <f>'B-4-1'!E6+'B-4-1'!Q16+'B-4-2'!Q48+'B-4-3'!K20</f>
        <v>43963</v>
      </c>
      <c r="R37" s="326">
        <f>'B-4-1'!F6+'B-4-1'!R16+'B-4-2'!R48+'B-4-3'!L20</f>
        <v>46528</v>
      </c>
      <c r="S37" s="224">
        <f>'B-4-1'!G6+'B-4-1'!S16+'B-4-2'!S48+'B-4-3'!M20</f>
        <v>32475</v>
      </c>
    </row>
    <row r="38" spans="2:19" ht="12.75" customHeight="1">
      <c r="B38" s="246"/>
      <c r="C38" s="299" t="s">
        <v>554</v>
      </c>
      <c r="D38" s="277">
        <f t="shared" si="1"/>
        <v>304</v>
      </c>
      <c r="E38" s="249">
        <v>143</v>
      </c>
      <c r="F38" s="250">
        <v>161</v>
      </c>
      <c r="G38" s="251">
        <v>105</v>
      </c>
      <c r="H38" s="275"/>
      <c r="I38" s="253" t="s">
        <v>555</v>
      </c>
      <c r="J38" s="277">
        <f t="shared" si="5"/>
        <v>142</v>
      </c>
      <c r="K38" s="249">
        <v>70</v>
      </c>
      <c r="L38" s="250">
        <v>72</v>
      </c>
      <c r="M38" s="251">
        <v>37</v>
      </c>
      <c r="S38" s="140"/>
    </row>
    <row r="39" spans="2:19" ht="12.75" customHeight="1">
      <c r="B39" s="246"/>
      <c r="C39" s="299" t="s">
        <v>556</v>
      </c>
      <c r="D39" s="277">
        <f t="shared" si="1"/>
        <v>731</v>
      </c>
      <c r="E39" s="249">
        <v>379</v>
      </c>
      <c r="F39" s="250">
        <v>352</v>
      </c>
      <c r="G39" s="251">
        <v>284</v>
      </c>
      <c r="H39" s="275"/>
      <c r="I39" s="253" t="s">
        <v>557</v>
      </c>
      <c r="J39" s="277">
        <f t="shared" si="5"/>
        <v>486</v>
      </c>
      <c r="K39" s="249">
        <v>235</v>
      </c>
      <c r="L39" s="250">
        <v>251</v>
      </c>
      <c r="M39" s="251">
        <v>191</v>
      </c>
    </row>
    <row r="40" spans="2:19" ht="12.75" customHeight="1">
      <c r="B40" s="246"/>
      <c r="C40" s="299" t="s">
        <v>558</v>
      </c>
      <c r="D40" s="277">
        <f t="shared" si="1"/>
        <v>411</v>
      </c>
      <c r="E40" s="249">
        <v>200</v>
      </c>
      <c r="F40" s="250">
        <v>211</v>
      </c>
      <c r="G40" s="251">
        <v>125</v>
      </c>
      <c r="H40" s="275"/>
      <c r="I40" s="253" t="s">
        <v>559</v>
      </c>
      <c r="J40" s="277">
        <f t="shared" si="5"/>
        <v>204</v>
      </c>
      <c r="K40" s="249">
        <v>99</v>
      </c>
      <c r="L40" s="250">
        <v>105</v>
      </c>
      <c r="M40" s="251">
        <v>63</v>
      </c>
    </row>
    <row r="41" spans="2:19" ht="12.75" customHeight="1">
      <c r="B41" s="246"/>
      <c r="C41" s="299" t="s">
        <v>560</v>
      </c>
      <c r="D41" s="277">
        <f t="shared" si="1"/>
        <v>551</v>
      </c>
      <c r="E41" s="249">
        <v>286</v>
      </c>
      <c r="F41" s="250">
        <v>265</v>
      </c>
      <c r="G41" s="251">
        <v>162</v>
      </c>
      <c r="H41" s="275"/>
      <c r="I41" s="253" t="s">
        <v>561</v>
      </c>
      <c r="J41" s="277">
        <f t="shared" si="5"/>
        <v>39</v>
      </c>
      <c r="K41" s="249">
        <v>23</v>
      </c>
      <c r="L41" s="250">
        <v>16</v>
      </c>
      <c r="M41" s="251">
        <v>16</v>
      </c>
    </row>
    <row r="42" spans="2:19" ht="12.75" customHeight="1">
      <c r="B42" s="246"/>
      <c r="C42" s="299" t="s">
        <v>562</v>
      </c>
      <c r="D42" s="277">
        <f t="shared" si="1"/>
        <v>155</v>
      </c>
      <c r="E42" s="249">
        <v>79</v>
      </c>
      <c r="F42" s="250">
        <v>76</v>
      </c>
      <c r="G42" s="251">
        <v>54</v>
      </c>
      <c r="H42" s="275"/>
      <c r="I42" s="253" t="s">
        <v>563</v>
      </c>
      <c r="J42" s="277">
        <f t="shared" si="5"/>
        <v>132</v>
      </c>
      <c r="K42" s="249">
        <v>57</v>
      </c>
      <c r="L42" s="250">
        <v>75</v>
      </c>
      <c r="M42" s="251">
        <v>38</v>
      </c>
    </row>
    <row r="43" spans="2:19" ht="12.75" customHeight="1">
      <c r="B43" s="246"/>
      <c r="C43" s="299" t="s">
        <v>564</v>
      </c>
      <c r="D43" s="277">
        <f t="shared" si="1"/>
        <v>494</v>
      </c>
      <c r="E43" s="249">
        <v>222</v>
      </c>
      <c r="F43" s="250">
        <v>272</v>
      </c>
      <c r="G43" s="251">
        <v>202</v>
      </c>
      <c r="H43" s="275"/>
      <c r="I43" s="253" t="s">
        <v>565</v>
      </c>
      <c r="J43" s="277">
        <f>+K43+L43</f>
        <v>301</v>
      </c>
      <c r="K43" s="249">
        <v>136</v>
      </c>
      <c r="L43" s="250">
        <v>165</v>
      </c>
      <c r="M43" s="251">
        <v>104</v>
      </c>
    </row>
    <row r="44" spans="2:19" ht="12.75" customHeight="1">
      <c r="B44" s="246"/>
      <c r="C44" s="299" t="s">
        <v>566</v>
      </c>
      <c r="D44" s="277">
        <f t="shared" si="1"/>
        <v>456</v>
      </c>
      <c r="E44" s="249">
        <v>215</v>
      </c>
      <c r="F44" s="250">
        <v>241</v>
      </c>
      <c r="G44" s="251">
        <v>148</v>
      </c>
      <c r="H44" s="246"/>
      <c r="I44" s="253" t="s">
        <v>567</v>
      </c>
      <c r="J44" s="277">
        <f>+K44+L44</f>
        <v>95</v>
      </c>
      <c r="K44" s="249">
        <v>43</v>
      </c>
      <c r="L44" s="250">
        <v>52</v>
      </c>
      <c r="M44" s="251">
        <v>32</v>
      </c>
    </row>
    <row r="45" spans="2:19" ht="12.75" customHeight="1">
      <c r="B45" s="246"/>
      <c r="C45" s="253" t="s">
        <v>568</v>
      </c>
      <c r="D45" s="277">
        <f t="shared" si="1"/>
        <v>62</v>
      </c>
      <c r="E45" s="249">
        <v>33</v>
      </c>
      <c r="F45" s="250">
        <v>29</v>
      </c>
      <c r="G45" s="251">
        <v>13</v>
      </c>
      <c r="H45" s="246"/>
      <c r="I45" s="253" t="s">
        <v>569</v>
      </c>
      <c r="J45" s="277">
        <f>+K45+L45</f>
        <v>198</v>
      </c>
      <c r="K45" s="249">
        <v>98</v>
      </c>
      <c r="L45" s="250">
        <v>100</v>
      </c>
      <c r="M45" s="251">
        <v>58</v>
      </c>
    </row>
    <row r="46" spans="2:19" ht="12.75" customHeight="1">
      <c r="B46" s="246"/>
      <c r="C46" s="253" t="s">
        <v>570</v>
      </c>
      <c r="D46" s="277">
        <f t="shared" si="1"/>
        <v>161</v>
      </c>
      <c r="E46" s="249">
        <v>83</v>
      </c>
      <c r="F46" s="250">
        <v>78</v>
      </c>
      <c r="G46" s="251">
        <v>60</v>
      </c>
      <c r="H46" s="246"/>
      <c r="I46" s="253" t="s">
        <v>571</v>
      </c>
      <c r="J46" s="277">
        <f>+K46+L46</f>
        <v>183</v>
      </c>
      <c r="K46" s="249">
        <v>86</v>
      </c>
      <c r="L46" s="250">
        <v>97</v>
      </c>
      <c r="M46" s="251">
        <v>51</v>
      </c>
    </row>
    <row r="47" spans="2:19" ht="12.75" customHeight="1">
      <c r="B47" s="268"/>
      <c r="C47" s="253" t="s">
        <v>572</v>
      </c>
      <c r="D47" s="317">
        <f t="shared" si="1"/>
        <v>62</v>
      </c>
      <c r="E47" s="249">
        <v>29</v>
      </c>
      <c r="F47" s="250">
        <v>33</v>
      </c>
      <c r="G47" s="251">
        <v>17</v>
      </c>
      <c r="H47" s="246"/>
      <c r="I47" s="253" t="s">
        <v>573</v>
      </c>
      <c r="J47" s="277">
        <f t="shared" ref="J47:J57" si="6">+K47+L47</f>
        <v>341</v>
      </c>
      <c r="K47" s="249">
        <v>168</v>
      </c>
      <c r="L47" s="250">
        <v>173</v>
      </c>
      <c r="M47" s="251">
        <v>101</v>
      </c>
    </row>
    <row r="48" spans="2:19" ht="12.75" customHeight="1">
      <c r="B48" s="246"/>
      <c r="C48" s="253" t="s">
        <v>574</v>
      </c>
      <c r="D48" s="277">
        <f t="shared" si="1"/>
        <v>77</v>
      </c>
      <c r="E48" s="249">
        <v>39</v>
      </c>
      <c r="F48" s="250">
        <v>38</v>
      </c>
      <c r="G48" s="251">
        <v>22</v>
      </c>
      <c r="H48" s="246"/>
      <c r="I48" s="299" t="s">
        <v>575</v>
      </c>
      <c r="J48" s="277">
        <f t="shared" si="6"/>
        <v>113</v>
      </c>
      <c r="K48" s="249">
        <v>60</v>
      </c>
      <c r="L48" s="250">
        <v>53</v>
      </c>
      <c r="M48" s="251">
        <v>35</v>
      </c>
    </row>
    <row r="49" spans="2:13" ht="12.75" customHeight="1">
      <c r="B49" s="246"/>
      <c r="C49" s="253" t="s">
        <v>576</v>
      </c>
      <c r="D49" s="277">
        <f t="shared" si="1"/>
        <v>50</v>
      </c>
      <c r="E49" s="249">
        <v>18</v>
      </c>
      <c r="F49" s="250">
        <v>32</v>
      </c>
      <c r="G49" s="251">
        <v>17</v>
      </c>
      <c r="H49" s="246"/>
      <c r="I49" s="299" t="s">
        <v>577</v>
      </c>
      <c r="J49" s="277">
        <f t="shared" si="6"/>
        <v>184</v>
      </c>
      <c r="K49" s="249">
        <v>88</v>
      </c>
      <c r="L49" s="250">
        <v>96</v>
      </c>
      <c r="M49" s="251">
        <v>49</v>
      </c>
    </row>
    <row r="50" spans="2:13" ht="12.75" customHeight="1">
      <c r="B50" s="246"/>
      <c r="C50" s="253" t="s">
        <v>578</v>
      </c>
      <c r="D50" s="277">
        <f t="shared" si="1"/>
        <v>85</v>
      </c>
      <c r="E50" s="249">
        <v>39</v>
      </c>
      <c r="F50" s="250">
        <v>46</v>
      </c>
      <c r="G50" s="251">
        <v>22</v>
      </c>
      <c r="H50" s="246"/>
      <c r="I50" s="299" t="s">
        <v>579</v>
      </c>
      <c r="J50" s="277">
        <f t="shared" si="6"/>
        <v>331</v>
      </c>
      <c r="K50" s="249">
        <v>154</v>
      </c>
      <c r="L50" s="250">
        <v>177</v>
      </c>
      <c r="M50" s="251">
        <v>113</v>
      </c>
    </row>
    <row r="51" spans="2:13" ht="12.75" customHeight="1">
      <c r="B51" s="246"/>
      <c r="C51" s="253" t="s">
        <v>580</v>
      </c>
      <c r="D51" s="277">
        <f t="shared" si="1"/>
        <v>119</v>
      </c>
      <c r="E51" s="249">
        <v>58</v>
      </c>
      <c r="F51" s="250">
        <v>61</v>
      </c>
      <c r="G51" s="251">
        <v>32</v>
      </c>
      <c r="H51" s="246"/>
      <c r="I51" s="299" t="s">
        <v>581</v>
      </c>
      <c r="J51" s="277">
        <f t="shared" si="6"/>
        <v>117</v>
      </c>
      <c r="K51" s="249">
        <v>47</v>
      </c>
      <c r="L51" s="250">
        <v>70</v>
      </c>
      <c r="M51" s="251">
        <v>59</v>
      </c>
    </row>
    <row r="52" spans="2:13" ht="12.75" customHeight="1">
      <c r="B52" s="246"/>
      <c r="C52" s="235" t="s">
        <v>582</v>
      </c>
      <c r="D52" s="317">
        <f t="shared" si="1"/>
        <v>185</v>
      </c>
      <c r="E52" s="249">
        <v>86</v>
      </c>
      <c r="F52" s="250">
        <v>99</v>
      </c>
      <c r="G52" s="251">
        <v>59</v>
      </c>
      <c r="H52" s="246"/>
      <c r="I52" s="299" t="s">
        <v>583</v>
      </c>
      <c r="J52" s="277">
        <f t="shared" si="6"/>
        <v>117</v>
      </c>
      <c r="K52" s="249">
        <v>53</v>
      </c>
      <c r="L52" s="250">
        <v>64</v>
      </c>
      <c r="M52" s="251">
        <v>32</v>
      </c>
    </row>
    <row r="53" spans="2:13" ht="12.75" customHeight="1">
      <c r="B53" s="246"/>
      <c r="C53" s="253" t="s">
        <v>584</v>
      </c>
      <c r="D53" s="277">
        <f t="shared" si="1"/>
        <v>253</v>
      </c>
      <c r="E53" s="249">
        <v>137</v>
      </c>
      <c r="F53" s="250">
        <v>116</v>
      </c>
      <c r="G53" s="251">
        <v>87</v>
      </c>
      <c r="H53" s="246"/>
      <c r="I53" s="299" t="s">
        <v>585</v>
      </c>
      <c r="J53" s="277">
        <f t="shared" si="6"/>
        <v>65</v>
      </c>
      <c r="K53" s="249">
        <v>33</v>
      </c>
      <c r="L53" s="250">
        <v>32</v>
      </c>
      <c r="M53" s="251">
        <v>21</v>
      </c>
    </row>
    <row r="54" spans="2:13" ht="12.75" customHeight="1">
      <c r="B54" s="319"/>
      <c r="C54" s="305" t="s">
        <v>586</v>
      </c>
      <c r="D54" s="320">
        <f t="shared" si="1"/>
        <v>212</v>
      </c>
      <c r="E54" s="249">
        <v>106</v>
      </c>
      <c r="F54" s="250">
        <v>106</v>
      </c>
      <c r="G54" s="251">
        <v>63</v>
      </c>
      <c r="H54" s="246"/>
      <c r="I54" s="299" t="s">
        <v>587</v>
      </c>
      <c r="J54" s="277">
        <f t="shared" si="6"/>
        <v>86</v>
      </c>
      <c r="K54" s="249">
        <v>40</v>
      </c>
      <c r="L54" s="250">
        <v>46</v>
      </c>
      <c r="M54" s="251">
        <v>24</v>
      </c>
    </row>
    <row r="55" spans="2:13" ht="12.75" customHeight="1">
      <c r="B55" s="246"/>
      <c r="C55" s="253" t="s">
        <v>588</v>
      </c>
      <c r="D55" s="277">
        <f>+E55+F55</f>
        <v>58</v>
      </c>
      <c r="E55" s="249">
        <v>28</v>
      </c>
      <c r="F55" s="250">
        <v>30</v>
      </c>
      <c r="G55" s="251">
        <v>14</v>
      </c>
      <c r="H55" s="319"/>
      <c r="I55" s="327" t="s">
        <v>589</v>
      </c>
      <c r="J55" s="320">
        <f t="shared" si="6"/>
        <v>44</v>
      </c>
      <c r="K55" s="249">
        <v>22</v>
      </c>
      <c r="L55" s="250">
        <v>22</v>
      </c>
      <c r="M55" s="251">
        <v>15</v>
      </c>
    </row>
    <row r="56" spans="2:13" ht="12.75" customHeight="1">
      <c r="B56" s="246"/>
      <c r="C56" s="253" t="s">
        <v>590</v>
      </c>
      <c r="D56" s="277">
        <f>+E56+F56</f>
        <v>1115</v>
      </c>
      <c r="E56" s="249">
        <v>545</v>
      </c>
      <c r="F56" s="250">
        <v>570</v>
      </c>
      <c r="G56" s="251">
        <v>373</v>
      </c>
      <c r="H56" s="246"/>
      <c r="I56" s="253" t="s">
        <v>591</v>
      </c>
      <c r="J56" s="277">
        <f t="shared" si="6"/>
        <v>10</v>
      </c>
      <c r="K56" s="249">
        <v>0</v>
      </c>
      <c r="L56" s="250">
        <v>10</v>
      </c>
      <c r="M56" s="251">
        <v>10</v>
      </c>
    </row>
    <row r="57" spans="2:13" ht="12.75" customHeight="1">
      <c r="B57" s="246"/>
      <c r="C57" s="253" t="s">
        <v>592</v>
      </c>
      <c r="D57" s="277">
        <f>+E57+F57</f>
        <v>342</v>
      </c>
      <c r="E57" s="249">
        <v>161</v>
      </c>
      <c r="F57" s="250">
        <v>181</v>
      </c>
      <c r="G57" s="251">
        <v>129</v>
      </c>
      <c r="H57" s="246"/>
      <c r="I57" s="253" t="s">
        <v>593</v>
      </c>
      <c r="J57" s="248">
        <f t="shared" si="6"/>
        <v>189</v>
      </c>
      <c r="K57" s="249">
        <v>92</v>
      </c>
      <c r="L57" s="250">
        <v>97</v>
      </c>
      <c r="M57" s="251">
        <v>59</v>
      </c>
    </row>
    <row r="58" spans="2:13" ht="12.75" customHeight="1">
      <c r="B58" s="290"/>
      <c r="C58" s="279" t="s">
        <v>594</v>
      </c>
      <c r="D58" s="307">
        <f>+E58+F58</f>
        <v>288</v>
      </c>
      <c r="E58" s="281">
        <v>146</v>
      </c>
      <c r="F58" s="282">
        <v>142</v>
      </c>
      <c r="G58" s="283">
        <v>100</v>
      </c>
      <c r="H58" s="328"/>
      <c r="I58" s="279" t="s">
        <v>595</v>
      </c>
      <c r="J58" s="307">
        <f>+K58+L58</f>
        <v>105</v>
      </c>
      <c r="K58" s="281">
        <v>48</v>
      </c>
      <c r="L58" s="282">
        <v>57</v>
      </c>
      <c r="M58" s="283">
        <v>29</v>
      </c>
    </row>
    <row r="59" spans="2:13" ht="1.5" hidden="1" customHeight="1">
      <c r="D59" s="292">
        <f>SUM(D6:D58)</f>
        <v>18566</v>
      </c>
      <c r="E59" s="292">
        <f>SUM(E6:E58)</f>
        <v>9056</v>
      </c>
      <c r="F59" s="292">
        <f>SUM(F6:F58)</f>
        <v>9510</v>
      </c>
      <c r="G59" s="292">
        <f>SUM(G6:G58)</f>
        <v>6580</v>
      </c>
      <c r="J59" s="292">
        <f>SUM(J6:J19)</f>
        <v>3193</v>
      </c>
      <c r="K59" s="292">
        <f>SUM(K6:K19)</f>
        <v>1541</v>
      </c>
      <c r="L59" s="292">
        <f>SUM(L6:L19)</f>
        <v>1652</v>
      </c>
      <c r="M59" s="292">
        <f>SUM(M6:M19)</f>
        <v>1107</v>
      </c>
    </row>
    <row r="60" spans="2:13" ht="15" customHeight="1">
      <c r="B60" s="329" t="s">
        <v>596</v>
      </c>
    </row>
  </sheetData>
  <mergeCells count="6">
    <mergeCell ref="P4:S4"/>
    <mergeCell ref="B4:C5"/>
    <mergeCell ref="D4:G4"/>
    <mergeCell ref="H4:I5"/>
    <mergeCell ref="J4:M4"/>
    <mergeCell ref="N4:O5"/>
  </mergeCells>
  <phoneticPr fontId="4"/>
  <pageMargins left="0.59055118110236227" right="0.59055118110236227" top="0.78740157480314965" bottom="0.78740157480314965" header="0.39370078740157483" footer="0.39370078740157483"/>
  <pageSetup paperSize="9" scale="92" fitToHeight="0" orientation="portrait" r:id="rId1"/>
  <headerFooter alignWithMargins="0">
    <oddHeader>&amp;R&amp;"ＭＳ Ｐゴシック,標準"&amp;11 2.人      口</oddHeader>
    <oddFooter>&amp;C&amp;"ＭＳ Ｐゴシック,標準"&amp;11-16-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14"/>
  <sheetViews>
    <sheetView showGridLines="0" view="pageBreakPreview" zoomScaleNormal="100" zoomScaleSheetLayoutView="100" workbookViewId="0"/>
  </sheetViews>
  <sheetFormatPr defaultRowHeight="13.5"/>
  <cols>
    <col min="1" max="1" width="2.1640625" style="77" customWidth="1"/>
    <col min="2" max="2" width="8.5" style="77" customWidth="1"/>
    <col min="3" max="3" width="6.5" style="77" customWidth="1"/>
    <col min="4" max="14" width="5" style="77" customWidth="1"/>
    <col min="15" max="15" width="5" style="330" customWidth="1"/>
    <col min="16" max="36" width="5" style="77" customWidth="1"/>
    <col min="37" max="37" width="0.83203125" style="77" customWidth="1"/>
    <col min="38" max="43" width="5" style="77" customWidth="1"/>
    <col min="44" max="44" width="5" style="330" customWidth="1"/>
    <col min="45" max="45" width="5" style="77" customWidth="1"/>
    <col min="46" max="16384" width="9.33203125" style="77"/>
  </cols>
  <sheetData>
    <row r="1" spans="1:45" ht="30" customHeight="1">
      <c r="A1" s="76" t="s">
        <v>597</v>
      </c>
      <c r="B1" s="76"/>
      <c r="AL1" s="331"/>
    </row>
    <row r="2" spans="1:45" ht="7.5" customHeight="1">
      <c r="C2" s="80"/>
      <c r="AL2" s="332"/>
    </row>
    <row r="3" spans="1:45" ht="22.5" customHeight="1">
      <c r="C3" s="80"/>
      <c r="W3" s="333" t="s">
        <v>598</v>
      </c>
      <c r="X3" s="333"/>
      <c r="Y3" s="333"/>
      <c r="AJ3" s="334"/>
      <c r="AK3" s="331" t="s">
        <v>599</v>
      </c>
      <c r="AL3" s="331"/>
    </row>
    <row r="4" spans="1:45" s="79" customFormat="1" ht="97.5" customHeight="1">
      <c r="B4" s="335" t="s">
        <v>600</v>
      </c>
      <c r="C4" s="335" t="s">
        <v>601</v>
      </c>
      <c r="D4" s="336" t="s">
        <v>602</v>
      </c>
      <c r="E4" s="337" t="s">
        <v>603</v>
      </c>
      <c r="F4" s="338" t="s">
        <v>604</v>
      </c>
      <c r="G4" s="336" t="s">
        <v>605</v>
      </c>
      <c r="H4" s="336" t="s">
        <v>606</v>
      </c>
      <c r="I4" s="336" t="s">
        <v>607</v>
      </c>
      <c r="J4" s="336" t="s">
        <v>608</v>
      </c>
      <c r="K4" s="336" t="s">
        <v>609</v>
      </c>
      <c r="L4" s="336" t="s">
        <v>610</v>
      </c>
      <c r="M4" s="336" t="s">
        <v>611</v>
      </c>
      <c r="N4" s="336" t="s">
        <v>612</v>
      </c>
      <c r="O4" s="339" t="s">
        <v>613</v>
      </c>
      <c r="P4" s="336" t="s">
        <v>614</v>
      </c>
      <c r="Q4" s="336" t="s">
        <v>615</v>
      </c>
      <c r="R4" s="337" t="s">
        <v>616</v>
      </c>
      <c r="S4" s="336" t="s">
        <v>617</v>
      </c>
      <c r="T4" s="336" t="s">
        <v>618</v>
      </c>
      <c r="U4" s="336" t="s">
        <v>619</v>
      </c>
      <c r="V4" s="336" t="s">
        <v>620</v>
      </c>
      <c r="W4" s="340" t="s">
        <v>621</v>
      </c>
      <c r="X4" s="341" t="s">
        <v>622</v>
      </c>
      <c r="Y4" s="341" t="s">
        <v>623</v>
      </c>
      <c r="Z4" s="336" t="s">
        <v>624</v>
      </c>
      <c r="AA4" s="336" t="s">
        <v>625</v>
      </c>
      <c r="AB4" s="336" t="s">
        <v>626</v>
      </c>
      <c r="AC4" s="336" t="s">
        <v>627</v>
      </c>
      <c r="AD4" s="336" t="s">
        <v>628</v>
      </c>
      <c r="AE4" s="336" t="s">
        <v>629</v>
      </c>
      <c r="AF4" s="336" t="s">
        <v>630</v>
      </c>
      <c r="AG4" s="336" t="s">
        <v>631</v>
      </c>
      <c r="AH4" s="336" t="s">
        <v>632</v>
      </c>
      <c r="AI4" s="336" t="s">
        <v>633</v>
      </c>
      <c r="AJ4" s="340" t="s">
        <v>634</v>
      </c>
      <c r="AK4" s="336"/>
      <c r="AL4" s="338" t="s">
        <v>635</v>
      </c>
      <c r="AM4" s="336" t="s">
        <v>636</v>
      </c>
      <c r="AN4" s="336" t="s">
        <v>637</v>
      </c>
      <c r="AO4" s="336" t="s">
        <v>638</v>
      </c>
      <c r="AP4" s="336" t="s">
        <v>639</v>
      </c>
      <c r="AQ4" s="336" t="s">
        <v>640</v>
      </c>
      <c r="AR4" s="339" t="s">
        <v>641</v>
      </c>
      <c r="AS4" s="340" t="s">
        <v>642</v>
      </c>
    </row>
    <row r="5" spans="1:45" s="78" customFormat="1" ht="15" hidden="1" customHeight="1">
      <c r="B5" s="342" t="s">
        <v>643</v>
      </c>
      <c r="C5" s="343">
        <f>SUM(C6:C9)</f>
        <v>1174</v>
      </c>
      <c r="D5" s="344">
        <f>SUM(D6:D9)</f>
        <v>217</v>
      </c>
      <c r="E5" s="875">
        <f>SUM(F6:F9)</f>
        <v>668</v>
      </c>
      <c r="F5" s="876"/>
      <c r="G5" s="344">
        <f t="shared" ref="G5:R5" si="0">SUM(G6:G9)</f>
        <v>51</v>
      </c>
      <c r="H5" s="344">
        <f t="shared" si="0"/>
        <v>38</v>
      </c>
      <c r="I5" s="344">
        <f t="shared" si="0"/>
        <v>145</v>
      </c>
      <c r="J5" s="344">
        <f t="shared" si="0"/>
        <v>4</v>
      </c>
      <c r="K5" s="344">
        <f t="shared" si="0"/>
        <v>12</v>
      </c>
      <c r="L5" s="344">
        <f t="shared" si="0"/>
        <v>4</v>
      </c>
      <c r="M5" s="344">
        <f t="shared" si="0"/>
        <v>4</v>
      </c>
      <c r="N5" s="344">
        <f t="shared" si="0"/>
        <v>6</v>
      </c>
      <c r="O5" s="344">
        <f t="shared" si="0"/>
        <v>2</v>
      </c>
      <c r="P5" s="344">
        <f t="shared" si="0"/>
        <v>20</v>
      </c>
      <c r="Q5" s="344">
        <f t="shared" si="0"/>
        <v>0</v>
      </c>
      <c r="R5" s="345">
        <f t="shared" si="0"/>
        <v>0</v>
      </c>
      <c r="S5" s="344">
        <v>0</v>
      </c>
      <c r="T5" s="344">
        <v>0</v>
      </c>
      <c r="U5" s="344">
        <v>0</v>
      </c>
      <c r="V5" s="344">
        <v>0</v>
      </c>
      <c r="W5" s="346">
        <f>SUM(W6:W9)</f>
        <v>3</v>
      </c>
      <c r="X5" s="347">
        <v>0</v>
      </c>
      <c r="Y5" s="348">
        <v>0</v>
      </c>
      <c r="Z5" s="349">
        <v>0</v>
      </c>
      <c r="AA5" s="349">
        <v>0</v>
      </c>
      <c r="AB5" s="349">
        <v>0</v>
      </c>
      <c r="AC5" s="349">
        <v>0</v>
      </c>
      <c r="AD5" s="349">
        <v>0</v>
      </c>
      <c r="AE5" s="349">
        <v>0</v>
      </c>
      <c r="AF5" s="349">
        <v>0</v>
      </c>
      <c r="AG5" s="349">
        <v>0</v>
      </c>
      <c r="AH5" s="349">
        <v>0</v>
      </c>
      <c r="AI5" s="349">
        <v>0</v>
      </c>
      <c r="AJ5" s="350">
        <v>0</v>
      </c>
      <c r="AK5" s="349"/>
      <c r="AL5" s="348">
        <f t="shared" ref="AL5:AS5" si="1">SUM(AL6:AL9)</f>
        <v>0</v>
      </c>
      <c r="AM5" s="344">
        <f t="shared" si="1"/>
        <v>0</v>
      </c>
      <c r="AN5" s="344">
        <f t="shared" si="1"/>
        <v>0</v>
      </c>
      <c r="AO5" s="344">
        <f t="shared" si="1"/>
        <v>0</v>
      </c>
      <c r="AP5" s="344">
        <f t="shared" si="1"/>
        <v>0</v>
      </c>
      <c r="AQ5" s="344">
        <f t="shared" si="1"/>
        <v>3</v>
      </c>
      <c r="AR5" s="344">
        <f t="shared" si="1"/>
        <v>0</v>
      </c>
      <c r="AS5" s="346">
        <f t="shared" si="1"/>
        <v>0</v>
      </c>
    </row>
    <row r="6" spans="1:45" s="78" customFormat="1" ht="15" hidden="1" customHeight="1">
      <c r="B6" s="351" t="s">
        <v>60</v>
      </c>
      <c r="C6" s="352">
        <f>SUM(D6:W6)</f>
        <v>170</v>
      </c>
      <c r="D6" s="353">
        <v>8</v>
      </c>
      <c r="E6" s="354"/>
      <c r="F6" s="355">
        <v>54</v>
      </c>
      <c r="G6" s="353">
        <v>15</v>
      </c>
      <c r="H6" s="353">
        <v>20</v>
      </c>
      <c r="I6" s="353">
        <v>61</v>
      </c>
      <c r="J6" s="353">
        <v>1</v>
      </c>
      <c r="K6" s="353">
        <v>5</v>
      </c>
      <c r="L6" s="353">
        <v>4</v>
      </c>
      <c r="M6" s="353">
        <v>1</v>
      </c>
      <c r="N6" s="353">
        <v>1</v>
      </c>
      <c r="O6" s="353">
        <v>0</v>
      </c>
      <c r="P6" s="353">
        <v>0</v>
      </c>
      <c r="Q6" s="353">
        <v>0</v>
      </c>
      <c r="R6" s="353">
        <v>0</v>
      </c>
      <c r="S6" s="356">
        <v>0</v>
      </c>
      <c r="T6" s="356">
        <v>0</v>
      </c>
      <c r="U6" s="356">
        <v>0</v>
      </c>
      <c r="V6" s="356">
        <v>0</v>
      </c>
      <c r="W6" s="357">
        <v>0</v>
      </c>
      <c r="X6" s="351">
        <v>0</v>
      </c>
      <c r="Y6" s="355">
        <v>0</v>
      </c>
      <c r="Z6" s="358">
        <v>0</v>
      </c>
      <c r="AA6" s="358">
        <v>0</v>
      </c>
      <c r="AB6" s="358">
        <v>0</v>
      </c>
      <c r="AC6" s="358">
        <v>0</v>
      </c>
      <c r="AD6" s="358">
        <v>0</v>
      </c>
      <c r="AE6" s="358">
        <v>0</v>
      </c>
      <c r="AF6" s="358">
        <v>0</v>
      </c>
      <c r="AG6" s="358">
        <v>0</v>
      </c>
      <c r="AH6" s="358">
        <v>0</v>
      </c>
      <c r="AI6" s="358">
        <v>0</v>
      </c>
      <c r="AJ6" s="359">
        <v>0</v>
      </c>
      <c r="AK6" s="358"/>
      <c r="AL6" s="355">
        <v>0</v>
      </c>
      <c r="AM6" s="353">
        <v>0</v>
      </c>
      <c r="AN6" s="353">
        <v>0</v>
      </c>
      <c r="AO6" s="353">
        <v>0</v>
      </c>
      <c r="AP6" s="353">
        <v>0</v>
      </c>
      <c r="AQ6" s="353">
        <v>2</v>
      </c>
      <c r="AR6" s="353">
        <v>0</v>
      </c>
      <c r="AS6" s="357">
        <v>0</v>
      </c>
    </row>
    <row r="7" spans="1:45" s="78" customFormat="1" ht="15" hidden="1" customHeight="1">
      <c r="B7" s="351" t="s">
        <v>62</v>
      </c>
      <c r="C7" s="352">
        <f>SUM(D7:W7)</f>
        <v>580</v>
      </c>
      <c r="D7" s="353">
        <v>107</v>
      </c>
      <c r="E7" s="354"/>
      <c r="F7" s="355">
        <v>414</v>
      </c>
      <c r="G7" s="353">
        <v>10</v>
      </c>
      <c r="H7" s="353">
        <v>10</v>
      </c>
      <c r="I7" s="353">
        <v>19</v>
      </c>
      <c r="J7" s="353">
        <v>0</v>
      </c>
      <c r="K7" s="353">
        <v>1</v>
      </c>
      <c r="L7" s="353">
        <v>0</v>
      </c>
      <c r="M7" s="353">
        <v>2</v>
      </c>
      <c r="N7" s="353">
        <v>2</v>
      </c>
      <c r="O7" s="353">
        <v>2</v>
      </c>
      <c r="P7" s="353">
        <v>10</v>
      </c>
      <c r="Q7" s="353">
        <v>0</v>
      </c>
      <c r="R7" s="353">
        <v>0</v>
      </c>
      <c r="S7" s="356">
        <v>0</v>
      </c>
      <c r="T7" s="356">
        <v>0</v>
      </c>
      <c r="U7" s="356">
        <v>0</v>
      </c>
      <c r="V7" s="356">
        <v>0</v>
      </c>
      <c r="W7" s="357">
        <v>3</v>
      </c>
      <c r="X7" s="351">
        <v>0</v>
      </c>
      <c r="Y7" s="355">
        <v>0</v>
      </c>
      <c r="Z7" s="358">
        <v>0</v>
      </c>
      <c r="AA7" s="358">
        <v>0</v>
      </c>
      <c r="AB7" s="358">
        <v>0</v>
      </c>
      <c r="AC7" s="358">
        <v>0</v>
      </c>
      <c r="AD7" s="358">
        <v>0</v>
      </c>
      <c r="AE7" s="358">
        <v>0</v>
      </c>
      <c r="AF7" s="358">
        <v>0</v>
      </c>
      <c r="AG7" s="358">
        <v>0</v>
      </c>
      <c r="AH7" s="358">
        <v>0</v>
      </c>
      <c r="AI7" s="358">
        <v>0</v>
      </c>
      <c r="AJ7" s="359">
        <v>0</v>
      </c>
      <c r="AK7" s="358"/>
      <c r="AL7" s="355">
        <v>0</v>
      </c>
      <c r="AM7" s="353">
        <v>0</v>
      </c>
      <c r="AN7" s="353">
        <v>0</v>
      </c>
      <c r="AO7" s="353">
        <v>0</v>
      </c>
      <c r="AP7" s="353">
        <v>0</v>
      </c>
      <c r="AQ7" s="353">
        <v>1</v>
      </c>
      <c r="AR7" s="353">
        <v>0</v>
      </c>
      <c r="AS7" s="357">
        <v>0</v>
      </c>
    </row>
    <row r="8" spans="1:45" s="78" customFormat="1" ht="15" hidden="1" customHeight="1">
      <c r="B8" s="351" t="s">
        <v>64</v>
      </c>
      <c r="C8" s="352">
        <f>SUM(D8:W8)</f>
        <v>321</v>
      </c>
      <c r="D8" s="353">
        <v>55</v>
      </c>
      <c r="E8" s="354"/>
      <c r="F8" s="355">
        <v>165</v>
      </c>
      <c r="G8" s="353">
        <v>13</v>
      </c>
      <c r="H8" s="353">
        <v>5</v>
      </c>
      <c r="I8" s="353">
        <v>64</v>
      </c>
      <c r="J8" s="353">
        <v>3</v>
      </c>
      <c r="K8" s="353">
        <v>4</v>
      </c>
      <c r="L8" s="353">
        <v>0</v>
      </c>
      <c r="M8" s="353">
        <v>1</v>
      </c>
      <c r="N8" s="353">
        <v>1</v>
      </c>
      <c r="O8" s="353">
        <v>0</v>
      </c>
      <c r="P8" s="353">
        <v>10</v>
      </c>
      <c r="Q8" s="353">
        <v>0</v>
      </c>
      <c r="R8" s="353">
        <v>0</v>
      </c>
      <c r="S8" s="356">
        <v>0</v>
      </c>
      <c r="T8" s="356">
        <v>0</v>
      </c>
      <c r="U8" s="356">
        <v>0</v>
      </c>
      <c r="V8" s="356">
        <v>0</v>
      </c>
      <c r="W8" s="357">
        <v>0</v>
      </c>
      <c r="X8" s="351">
        <v>0</v>
      </c>
      <c r="Y8" s="355">
        <v>0</v>
      </c>
      <c r="Z8" s="358">
        <v>0</v>
      </c>
      <c r="AA8" s="358">
        <v>0</v>
      </c>
      <c r="AB8" s="358">
        <v>0</v>
      </c>
      <c r="AC8" s="358">
        <v>0</v>
      </c>
      <c r="AD8" s="358">
        <v>0</v>
      </c>
      <c r="AE8" s="358">
        <v>0</v>
      </c>
      <c r="AF8" s="358">
        <v>0</v>
      </c>
      <c r="AG8" s="358">
        <v>0</v>
      </c>
      <c r="AH8" s="358">
        <v>0</v>
      </c>
      <c r="AI8" s="358">
        <v>0</v>
      </c>
      <c r="AJ8" s="359">
        <v>0</v>
      </c>
      <c r="AK8" s="358"/>
      <c r="AL8" s="355">
        <v>0</v>
      </c>
      <c r="AM8" s="353">
        <v>0</v>
      </c>
      <c r="AN8" s="353">
        <v>0</v>
      </c>
      <c r="AO8" s="353">
        <v>0</v>
      </c>
      <c r="AP8" s="353">
        <v>0</v>
      </c>
      <c r="AQ8" s="353">
        <v>0</v>
      </c>
      <c r="AR8" s="353">
        <v>0</v>
      </c>
      <c r="AS8" s="357">
        <v>0</v>
      </c>
    </row>
    <row r="9" spans="1:45" s="78" customFormat="1" ht="15" hidden="1" customHeight="1">
      <c r="B9" s="360" t="s">
        <v>66</v>
      </c>
      <c r="C9" s="361">
        <f>SUM(D9:W9)</f>
        <v>103</v>
      </c>
      <c r="D9" s="362">
        <v>47</v>
      </c>
      <c r="E9" s="363"/>
      <c r="F9" s="364">
        <v>35</v>
      </c>
      <c r="G9" s="362">
        <v>13</v>
      </c>
      <c r="H9" s="362">
        <v>3</v>
      </c>
      <c r="I9" s="362">
        <v>1</v>
      </c>
      <c r="J9" s="362">
        <v>0</v>
      </c>
      <c r="K9" s="362">
        <v>2</v>
      </c>
      <c r="L9" s="362">
        <v>0</v>
      </c>
      <c r="M9" s="362">
        <v>0</v>
      </c>
      <c r="N9" s="362">
        <v>2</v>
      </c>
      <c r="O9" s="362">
        <v>0</v>
      </c>
      <c r="P9" s="362">
        <v>0</v>
      </c>
      <c r="Q9" s="362">
        <v>0</v>
      </c>
      <c r="R9" s="362">
        <v>0</v>
      </c>
      <c r="S9" s="365">
        <v>0</v>
      </c>
      <c r="T9" s="365">
        <v>0</v>
      </c>
      <c r="U9" s="365">
        <v>0</v>
      </c>
      <c r="V9" s="365">
        <v>0</v>
      </c>
      <c r="W9" s="366">
        <v>0</v>
      </c>
      <c r="X9" s="360">
        <v>0</v>
      </c>
      <c r="Y9" s="364">
        <v>0</v>
      </c>
      <c r="Z9" s="367">
        <v>0</v>
      </c>
      <c r="AA9" s="367">
        <v>0</v>
      </c>
      <c r="AB9" s="367">
        <v>0</v>
      </c>
      <c r="AC9" s="367">
        <v>0</v>
      </c>
      <c r="AD9" s="367">
        <v>0</v>
      </c>
      <c r="AE9" s="367">
        <v>0</v>
      </c>
      <c r="AF9" s="367">
        <v>0</v>
      </c>
      <c r="AG9" s="367">
        <v>0</v>
      </c>
      <c r="AH9" s="367">
        <v>0</v>
      </c>
      <c r="AI9" s="367">
        <v>0</v>
      </c>
      <c r="AJ9" s="368">
        <v>0</v>
      </c>
      <c r="AK9" s="367"/>
      <c r="AL9" s="364">
        <v>0</v>
      </c>
      <c r="AM9" s="362">
        <v>0</v>
      </c>
      <c r="AN9" s="362">
        <v>0</v>
      </c>
      <c r="AO9" s="362">
        <v>0</v>
      </c>
      <c r="AP9" s="362">
        <v>0</v>
      </c>
      <c r="AQ9" s="362">
        <v>0</v>
      </c>
      <c r="AR9" s="353">
        <v>0</v>
      </c>
      <c r="AS9" s="366">
        <v>0</v>
      </c>
    </row>
    <row r="10" spans="1:45" s="79" customFormat="1" ht="15" hidden="1" customHeight="1">
      <c r="B10" s="88" t="s">
        <v>644</v>
      </c>
      <c r="C10" s="343">
        <f>SUM(C11:C14)</f>
        <v>1217</v>
      </c>
      <c r="D10" s="344">
        <f>SUM(D11:D14)</f>
        <v>231</v>
      </c>
      <c r="E10" s="875">
        <f>SUM(F11:F14)</f>
        <v>655</v>
      </c>
      <c r="F10" s="876"/>
      <c r="G10" s="344">
        <f t="shared" ref="G10:W10" si="2">SUM(G11:G14)</f>
        <v>57</v>
      </c>
      <c r="H10" s="344">
        <f t="shared" si="2"/>
        <v>48</v>
      </c>
      <c r="I10" s="344">
        <f t="shared" si="2"/>
        <v>164</v>
      </c>
      <c r="J10" s="344">
        <f t="shared" si="2"/>
        <v>7</v>
      </c>
      <c r="K10" s="344">
        <f t="shared" si="2"/>
        <v>14</v>
      </c>
      <c r="L10" s="344">
        <f t="shared" si="2"/>
        <v>5</v>
      </c>
      <c r="M10" s="344">
        <f t="shared" si="2"/>
        <v>3</v>
      </c>
      <c r="N10" s="344">
        <f t="shared" si="2"/>
        <v>6</v>
      </c>
      <c r="O10" s="344">
        <f t="shared" si="2"/>
        <v>3</v>
      </c>
      <c r="P10" s="344">
        <f t="shared" si="2"/>
        <v>16</v>
      </c>
      <c r="Q10" s="344">
        <f t="shared" si="2"/>
        <v>0</v>
      </c>
      <c r="R10" s="344">
        <f t="shared" si="2"/>
        <v>0</v>
      </c>
      <c r="S10" s="344">
        <v>0</v>
      </c>
      <c r="T10" s="344">
        <v>0</v>
      </c>
      <c r="U10" s="344">
        <v>0</v>
      </c>
      <c r="V10" s="344">
        <v>0</v>
      </c>
      <c r="W10" s="346">
        <f t="shared" si="2"/>
        <v>8</v>
      </c>
      <c r="X10" s="347">
        <v>0</v>
      </c>
      <c r="Y10" s="348">
        <v>0</v>
      </c>
      <c r="Z10" s="349">
        <v>0</v>
      </c>
      <c r="AA10" s="349">
        <v>0</v>
      </c>
      <c r="AB10" s="349">
        <v>0</v>
      </c>
      <c r="AC10" s="349">
        <v>0</v>
      </c>
      <c r="AD10" s="349">
        <v>0</v>
      </c>
      <c r="AE10" s="349">
        <v>0</v>
      </c>
      <c r="AF10" s="349">
        <v>0</v>
      </c>
      <c r="AG10" s="349">
        <v>0</v>
      </c>
      <c r="AH10" s="349">
        <v>0</v>
      </c>
      <c r="AI10" s="349">
        <v>0</v>
      </c>
      <c r="AJ10" s="350">
        <v>0</v>
      </c>
      <c r="AK10" s="349"/>
      <c r="AL10" s="348">
        <f t="shared" ref="AL10:AS10" si="3">SUM(AL11:AL14)</f>
        <v>0</v>
      </c>
      <c r="AM10" s="344">
        <f t="shared" si="3"/>
        <v>0</v>
      </c>
      <c r="AN10" s="344">
        <f t="shared" si="3"/>
        <v>0</v>
      </c>
      <c r="AO10" s="344">
        <f t="shared" si="3"/>
        <v>3</v>
      </c>
      <c r="AP10" s="344">
        <f t="shared" si="3"/>
        <v>1</v>
      </c>
      <c r="AQ10" s="344">
        <f t="shared" si="3"/>
        <v>2</v>
      </c>
      <c r="AR10" s="369">
        <f t="shared" si="3"/>
        <v>2</v>
      </c>
      <c r="AS10" s="346">
        <f t="shared" si="3"/>
        <v>0</v>
      </c>
    </row>
    <row r="11" spans="1:45" s="79" customFormat="1" ht="15" hidden="1" customHeight="1">
      <c r="B11" s="95" t="s">
        <v>60</v>
      </c>
      <c r="C11" s="352">
        <f>SUM(D11:W11)</f>
        <v>168</v>
      </c>
      <c r="D11" s="370">
        <v>10</v>
      </c>
      <c r="E11" s="371"/>
      <c r="F11" s="372">
        <v>50</v>
      </c>
      <c r="G11" s="370">
        <v>15</v>
      </c>
      <c r="H11" s="370">
        <v>26</v>
      </c>
      <c r="I11" s="370">
        <v>53</v>
      </c>
      <c r="J11" s="370">
        <v>2</v>
      </c>
      <c r="K11" s="370">
        <v>5</v>
      </c>
      <c r="L11" s="370">
        <v>5</v>
      </c>
      <c r="M11" s="370">
        <v>1</v>
      </c>
      <c r="N11" s="370">
        <v>1</v>
      </c>
      <c r="O11" s="355">
        <v>0</v>
      </c>
      <c r="P11" s="370">
        <v>0</v>
      </c>
      <c r="Q11" s="370">
        <v>0</v>
      </c>
      <c r="R11" s="370">
        <v>0</v>
      </c>
      <c r="S11" s="356">
        <v>0</v>
      </c>
      <c r="T11" s="356">
        <v>0</v>
      </c>
      <c r="U11" s="356">
        <v>0</v>
      </c>
      <c r="V11" s="356">
        <v>0</v>
      </c>
      <c r="W11" s="373">
        <v>0</v>
      </c>
      <c r="X11" s="95">
        <v>0</v>
      </c>
      <c r="Y11" s="372">
        <v>0</v>
      </c>
      <c r="Z11" s="358">
        <v>0</v>
      </c>
      <c r="AA11" s="358">
        <v>0</v>
      </c>
      <c r="AB11" s="358">
        <v>0</v>
      </c>
      <c r="AC11" s="358">
        <v>0</v>
      </c>
      <c r="AD11" s="358">
        <v>0</v>
      </c>
      <c r="AE11" s="358">
        <v>0</v>
      </c>
      <c r="AF11" s="358">
        <v>0</v>
      </c>
      <c r="AG11" s="358">
        <v>0</v>
      </c>
      <c r="AH11" s="358">
        <v>0</v>
      </c>
      <c r="AI11" s="358">
        <v>0</v>
      </c>
      <c r="AJ11" s="359">
        <v>0</v>
      </c>
      <c r="AK11" s="358"/>
      <c r="AL11" s="372">
        <v>0</v>
      </c>
      <c r="AM11" s="370">
        <v>0</v>
      </c>
      <c r="AN11" s="370">
        <v>0</v>
      </c>
      <c r="AO11" s="370">
        <v>3</v>
      </c>
      <c r="AP11" s="370">
        <v>0</v>
      </c>
      <c r="AQ11" s="370">
        <v>1</v>
      </c>
      <c r="AR11" s="355">
        <v>1</v>
      </c>
      <c r="AS11" s="373">
        <v>0</v>
      </c>
    </row>
    <row r="12" spans="1:45" s="79" customFormat="1" ht="15" hidden="1" customHeight="1">
      <c r="B12" s="95" t="s">
        <v>62</v>
      </c>
      <c r="C12" s="352">
        <f>SUM(D12:W12)</f>
        <v>588</v>
      </c>
      <c r="D12" s="370">
        <v>111</v>
      </c>
      <c r="E12" s="371"/>
      <c r="F12" s="372">
        <v>413</v>
      </c>
      <c r="G12" s="370">
        <v>9</v>
      </c>
      <c r="H12" s="370">
        <v>11</v>
      </c>
      <c r="I12" s="370">
        <v>18</v>
      </c>
      <c r="J12" s="370">
        <v>0</v>
      </c>
      <c r="K12" s="370">
        <v>2</v>
      </c>
      <c r="L12" s="370">
        <v>0</v>
      </c>
      <c r="M12" s="370">
        <v>1</v>
      </c>
      <c r="N12" s="370">
        <v>2</v>
      </c>
      <c r="O12" s="355">
        <v>3</v>
      </c>
      <c r="P12" s="370">
        <v>10</v>
      </c>
      <c r="Q12" s="370">
        <v>0</v>
      </c>
      <c r="R12" s="370">
        <v>0</v>
      </c>
      <c r="S12" s="356">
        <v>0</v>
      </c>
      <c r="T12" s="356">
        <v>0</v>
      </c>
      <c r="U12" s="356">
        <v>0</v>
      </c>
      <c r="V12" s="356">
        <v>0</v>
      </c>
      <c r="W12" s="373">
        <v>8</v>
      </c>
      <c r="X12" s="95">
        <v>0</v>
      </c>
      <c r="Y12" s="372">
        <v>0</v>
      </c>
      <c r="Z12" s="358">
        <v>0</v>
      </c>
      <c r="AA12" s="358">
        <v>0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9">
        <v>0</v>
      </c>
      <c r="AK12" s="358"/>
      <c r="AL12" s="372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1</v>
      </c>
      <c r="AR12" s="355">
        <v>1</v>
      </c>
      <c r="AS12" s="373">
        <v>0</v>
      </c>
    </row>
    <row r="13" spans="1:45" s="79" customFormat="1" ht="15" hidden="1" customHeight="1">
      <c r="B13" s="95" t="s">
        <v>64</v>
      </c>
      <c r="C13" s="352">
        <f>SUM(D13:W13)</f>
        <v>378</v>
      </c>
      <c r="D13" s="370">
        <v>77</v>
      </c>
      <c r="E13" s="371"/>
      <c r="F13" s="372">
        <v>166</v>
      </c>
      <c r="G13" s="370">
        <v>19</v>
      </c>
      <c r="H13" s="370">
        <v>8</v>
      </c>
      <c r="I13" s="370">
        <v>92</v>
      </c>
      <c r="J13" s="370">
        <v>4</v>
      </c>
      <c r="K13" s="370">
        <v>4</v>
      </c>
      <c r="L13" s="370">
        <v>0</v>
      </c>
      <c r="M13" s="370">
        <v>1</v>
      </c>
      <c r="N13" s="370">
        <v>1</v>
      </c>
      <c r="O13" s="355">
        <v>0</v>
      </c>
      <c r="P13" s="370">
        <v>6</v>
      </c>
      <c r="Q13" s="370">
        <v>0</v>
      </c>
      <c r="R13" s="370">
        <v>0</v>
      </c>
      <c r="S13" s="356">
        <v>0</v>
      </c>
      <c r="T13" s="356">
        <v>0</v>
      </c>
      <c r="U13" s="356">
        <v>0</v>
      </c>
      <c r="V13" s="356">
        <v>0</v>
      </c>
      <c r="W13" s="373">
        <v>0</v>
      </c>
      <c r="X13" s="95">
        <v>0</v>
      </c>
      <c r="Y13" s="372">
        <v>0</v>
      </c>
      <c r="Z13" s="358">
        <v>0</v>
      </c>
      <c r="AA13" s="358">
        <v>0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9">
        <v>0</v>
      </c>
      <c r="AK13" s="358"/>
      <c r="AL13" s="372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55">
        <v>0</v>
      </c>
      <c r="AS13" s="373">
        <v>0</v>
      </c>
    </row>
    <row r="14" spans="1:45" s="79" customFormat="1" ht="15" hidden="1" customHeight="1">
      <c r="B14" s="102" t="s">
        <v>66</v>
      </c>
      <c r="C14" s="361">
        <f>SUM(D14:W14)</f>
        <v>83</v>
      </c>
      <c r="D14" s="374">
        <v>33</v>
      </c>
      <c r="E14" s="375"/>
      <c r="F14" s="376">
        <v>26</v>
      </c>
      <c r="G14" s="374">
        <v>14</v>
      </c>
      <c r="H14" s="374">
        <v>3</v>
      </c>
      <c r="I14" s="374">
        <v>1</v>
      </c>
      <c r="J14" s="374">
        <v>1</v>
      </c>
      <c r="K14" s="374">
        <v>3</v>
      </c>
      <c r="L14" s="374">
        <v>0</v>
      </c>
      <c r="M14" s="374">
        <v>0</v>
      </c>
      <c r="N14" s="374">
        <v>2</v>
      </c>
      <c r="O14" s="364">
        <v>0</v>
      </c>
      <c r="P14" s="374">
        <v>0</v>
      </c>
      <c r="Q14" s="374">
        <v>0</v>
      </c>
      <c r="R14" s="374">
        <v>0</v>
      </c>
      <c r="S14" s="365">
        <v>0</v>
      </c>
      <c r="T14" s="365">
        <v>0</v>
      </c>
      <c r="U14" s="365">
        <v>0</v>
      </c>
      <c r="V14" s="365">
        <v>0</v>
      </c>
      <c r="W14" s="377">
        <v>0</v>
      </c>
      <c r="X14" s="102">
        <v>0</v>
      </c>
      <c r="Y14" s="376">
        <v>0</v>
      </c>
      <c r="Z14" s="367">
        <v>0</v>
      </c>
      <c r="AA14" s="367">
        <v>0</v>
      </c>
      <c r="AB14" s="367">
        <v>0</v>
      </c>
      <c r="AC14" s="367">
        <v>0</v>
      </c>
      <c r="AD14" s="367">
        <v>0</v>
      </c>
      <c r="AE14" s="367">
        <v>0</v>
      </c>
      <c r="AF14" s="367">
        <v>0</v>
      </c>
      <c r="AG14" s="367">
        <v>0</v>
      </c>
      <c r="AH14" s="367">
        <v>0</v>
      </c>
      <c r="AI14" s="367">
        <v>0</v>
      </c>
      <c r="AJ14" s="368">
        <v>0</v>
      </c>
      <c r="AK14" s="367"/>
      <c r="AL14" s="376">
        <v>0</v>
      </c>
      <c r="AM14" s="374">
        <v>0</v>
      </c>
      <c r="AN14" s="374">
        <v>0</v>
      </c>
      <c r="AO14" s="374">
        <v>0</v>
      </c>
      <c r="AP14" s="374">
        <v>1</v>
      </c>
      <c r="AQ14" s="374">
        <v>0</v>
      </c>
      <c r="AR14" s="364">
        <v>0</v>
      </c>
      <c r="AS14" s="377">
        <v>0</v>
      </c>
    </row>
    <row r="15" spans="1:45" s="79" customFormat="1" ht="15" hidden="1" customHeight="1">
      <c r="B15" s="88" t="s">
        <v>645</v>
      </c>
      <c r="C15" s="343">
        <f>SUM(C16:C19)</f>
        <v>1272</v>
      </c>
      <c r="D15" s="344">
        <f>SUM(D16:D19)</f>
        <v>365</v>
      </c>
      <c r="E15" s="875">
        <f>SUM(F16:F19)</f>
        <v>620</v>
      </c>
      <c r="F15" s="876"/>
      <c r="G15" s="344">
        <f t="shared" ref="G15:W15" si="4">SUM(G16:G19)</f>
        <v>45</v>
      </c>
      <c r="H15" s="344">
        <f t="shared" si="4"/>
        <v>48</v>
      </c>
      <c r="I15" s="344">
        <f t="shared" si="4"/>
        <v>132</v>
      </c>
      <c r="J15" s="344">
        <f t="shared" si="4"/>
        <v>6</v>
      </c>
      <c r="K15" s="344">
        <f t="shared" si="4"/>
        <v>15</v>
      </c>
      <c r="L15" s="344">
        <f t="shared" si="4"/>
        <v>10</v>
      </c>
      <c r="M15" s="344">
        <f t="shared" si="4"/>
        <v>6</v>
      </c>
      <c r="N15" s="344">
        <f t="shared" si="4"/>
        <v>5</v>
      </c>
      <c r="O15" s="348">
        <f t="shared" si="4"/>
        <v>1</v>
      </c>
      <c r="P15" s="344">
        <f t="shared" si="4"/>
        <v>14</v>
      </c>
      <c r="Q15" s="344">
        <f t="shared" si="4"/>
        <v>1</v>
      </c>
      <c r="R15" s="344">
        <f t="shared" si="4"/>
        <v>0</v>
      </c>
      <c r="S15" s="344">
        <v>0</v>
      </c>
      <c r="T15" s="344">
        <v>0</v>
      </c>
      <c r="U15" s="344">
        <v>0</v>
      </c>
      <c r="V15" s="344">
        <v>0</v>
      </c>
      <c r="W15" s="346">
        <f t="shared" si="4"/>
        <v>4</v>
      </c>
      <c r="X15" s="347">
        <v>0</v>
      </c>
      <c r="Y15" s="348">
        <v>0</v>
      </c>
      <c r="Z15" s="349">
        <v>0</v>
      </c>
      <c r="AA15" s="349">
        <v>0</v>
      </c>
      <c r="AB15" s="349">
        <v>0</v>
      </c>
      <c r="AC15" s="349">
        <v>0</v>
      </c>
      <c r="AD15" s="349">
        <v>0</v>
      </c>
      <c r="AE15" s="349">
        <v>0</v>
      </c>
      <c r="AF15" s="349">
        <v>0</v>
      </c>
      <c r="AG15" s="349">
        <v>0</v>
      </c>
      <c r="AH15" s="349">
        <v>0</v>
      </c>
      <c r="AI15" s="349">
        <v>0</v>
      </c>
      <c r="AJ15" s="350">
        <v>0</v>
      </c>
      <c r="AK15" s="349"/>
      <c r="AL15" s="348">
        <f t="shared" ref="AL15:AS15" si="5">SUM(AL16:AL19)</f>
        <v>0</v>
      </c>
      <c r="AM15" s="344">
        <f t="shared" si="5"/>
        <v>1</v>
      </c>
      <c r="AN15" s="344">
        <f t="shared" si="5"/>
        <v>1</v>
      </c>
      <c r="AO15" s="344">
        <f t="shared" si="5"/>
        <v>4</v>
      </c>
      <c r="AP15" s="344">
        <f t="shared" si="5"/>
        <v>1</v>
      </c>
      <c r="AQ15" s="344">
        <f t="shared" si="5"/>
        <v>2</v>
      </c>
      <c r="AR15" s="348">
        <f t="shared" si="5"/>
        <v>0</v>
      </c>
      <c r="AS15" s="346">
        <f t="shared" si="5"/>
        <v>1</v>
      </c>
    </row>
    <row r="16" spans="1:45" s="79" customFormat="1" ht="15" hidden="1" customHeight="1">
      <c r="B16" s="95" t="s">
        <v>60</v>
      </c>
      <c r="C16" s="352">
        <f>SUM(D16:W16)</f>
        <v>196</v>
      </c>
      <c r="D16" s="370">
        <v>35</v>
      </c>
      <c r="E16" s="371"/>
      <c r="F16" s="372">
        <v>52</v>
      </c>
      <c r="G16" s="370">
        <v>11</v>
      </c>
      <c r="H16" s="370">
        <v>25</v>
      </c>
      <c r="I16" s="370">
        <v>55</v>
      </c>
      <c r="J16" s="370">
        <v>1</v>
      </c>
      <c r="K16" s="370">
        <v>5</v>
      </c>
      <c r="L16" s="370">
        <v>10</v>
      </c>
      <c r="M16" s="370">
        <v>1</v>
      </c>
      <c r="N16" s="370">
        <v>1</v>
      </c>
      <c r="O16" s="355">
        <v>0</v>
      </c>
      <c r="P16" s="370">
        <v>0</v>
      </c>
      <c r="Q16" s="370">
        <v>0</v>
      </c>
      <c r="R16" s="370">
        <v>0</v>
      </c>
      <c r="S16" s="356">
        <v>0</v>
      </c>
      <c r="T16" s="356">
        <v>0</v>
      </c>
      <c r="U16" s="356">
        <v>0</v>
      </c>
      <c r="V16" s="356">
        <v>0</v>
      </c>
      <c r="W16" s="373">
        <v>0</v>
      </c>
      <c r="X16" s="95">
        <v>0</v>
      </c>
      <c r="Y16" s="372">
        <v>0</v>
      </c>
      <c r="Z16" s="358">
        <v>0</v>
      </c>
      <c r="AA16" s="358">
        <v>0</v>
      </c>
      <c r="AB16" s="358">
        <v>0</v>
      </c>
      <c r="AC16" s="358">
        <v>0</v>
      </c>
      <c r="AD16" s="358">
        <v>0</v>
      </c>
      <c r="AE16" s="358">
        <v>0</v>
      </c>
      <c r="AF16" s="358">
        <v>0</v>
      </c>
      <c r="AG16" s="358">
        <v>0</v>
      </c>
      <c r="AH16" s="358">
        <v>0</v>
      </c>
      <c r="AI16" s="358">
        <v>0</v>
      </c>
      <c r="AJ16" s="359">
        <v>0</v>
      </c>
      <c r="AK16" s="358"/>
      <c r="AL16" s="372">
        <v>0</v>
      </c>
      <c r="AM16" s="370">
        <v>0</v>
      </c>
      <c r="AN16" s="370">
        <v>0</v>
      </c>
      <c r="AO16" s="370">
        <v>4</v>
      </c>
      <c r="AP16" s="370">
        <v>0</v>
      </c>
      <c r="AQ16" s="370">
        <v>1</v>
      </c>
      <c r="AR16" s="355">
        <v>0</v>
      </c>
      <c r="AS16" s="373">
        <v>0</v>
      </c>
    </row>
    <row r="17" spans="2:45" s="79" customFormat="1" ht="15" hidden="1" customHeight="1">
      <c r="B17" s="95" t="s">
        <v>62</v>
      </c>
      <c r="C17" s="352">
        <f>SUM(D17:W17)</f>
        <v>586</v>
      </c>
      <c r="D17" s="370">
        <v>132</v>
      </c>
      <c r="E17" s="371"/>
      <c r="F17" s="372">
        <v>399</v>
      </c>
      <c r="G17" s="370">
        <v>6</v>
      </c>
      <c r="H17" s="370">
        <v>13</v>
      </c>
      <c r="I17" s="370">
        <v>15</v>
      </c>
      <c r="J17" s="370">
        <v>0</v>
      </c>
      <c r="K17" s="370">
        <v>4</v>
      </c>
      <c r="L17" s="370">
        <v>0</v>
      </c>
      <c r="M17" s="370">
        <v>3</v>
      </c>
      <c r="N17" s="370">
        <v>2</v>
      </c>
      <c r="O17" s="355">
        <v>1</v>
      </c>
      <c r="P17" s="370">
        <v>7</v>
      </c>
      <c r="Q17" s="370">
        <v>0</v>
      </c>
      <c r="R17" s="370">
        <v>0</v>
      </c>
      <c r="S17" s="356">
        <v>0</v>
      </c>
      <c r="T17" s="356">
        <v>0</v>
      </c>
      <c r="U17" s="356">
        <v>0</v>
      </c>
      <c r="V17" s="356">
        <v>0</v>
      </c>
      <c r="W17" s="373">
        <v>4</v>
      </c>
      <c r="X17" s="95">
        <v>0</v>
      </c>
      <c r="Y17" s="372">
        <v>0</v>
      </c>
      <c r="Z17" s="358">
        <v>0</v>
      </c>
      <c r="AA17" s="358">
        <v>0</v>
      </c>
      <c r="AB17" s="358">
        <v>0</v>
      </c>
      <c r="AC17" s="358">
        <v>0</v>
      </c>
      <c r="AD17" s="358">
        <v>0</v>
      </c>
      <c r="AE17" s="358">
        <v>0</v>
      </c>
      <c r="AF17" s="358">
        <v>0</v>
      </c>
      <c r="AG17" s="358">
        <v>0</v>
      </c>
      <c r="AH17" s="358">
        <v>0</v>
      </c>
      <c r="AI17" s="358">
        <v>0</v>
      </c>
      <c r="AJ17" s="359">
        <v>0</v>
      </c>
      <c r="AK17" s="358"/>
      <c r="AL17" s="372">
        <v>0</v>
      </c>
      <c r="AM17" s="370">
        <v>1</v>
      </c>
      <c r="AN17" s="370">
        <v>1</v>
      </c>
      <c r="AO17" s="370">
        <v>0</v>
      </c>
      <c r="AP17" s="370">
        <v>0</v>
      </c>
      <c r="AQ17" s="370">
        <v>1</v>
      </c>
      <c r="AR17" s="355">
        <v>0</v>
      </c>
      <c r="AS17" s="373">
        <v>0</v>
      </c>
    </row>
    <row r="18" spans="2:45" s="79" customFormat="1" ht="15" hidden="1" customHeight="1">
      <c r="B18" s="95" t="s">
        <v>64</v>
      </c>
      <c r="C18" s="352">
        <f>SUM(D18:W18)</f>
        <v>399</v>
      </c>
      <c r="D18" s="370">
        <v>151</v>
      </c>
      <c r="E18" s="371"/>
      <c r="F18" s="372">
        <v>147</v>
      </c>
      <c r="G18" s="370">
        <v>17</v>
      </c>
      <c r="H18" s="370">
        <v>7</v>
      </c>
      <c r="I18" s="370">
        <v>61</v>
      </c>
      <c r="J18" s="370">
        <v>4</v>
      </c>
      <c r="K18" s="370">
        <v>3</v>
      </c>
      <c r="L18" s="370">
        <v>0</v>
      </c>
      <c r="M18" s="370">
        <v>0</v>
      </c>
      <c r="N18" s="370">
        <v>1</v>
      </c>
      <c r="O18" s="355">
        <v>0</v>
      </c>
      <c r="P18" s="370">
        <v>7</v>
      </c>
      <c r="Q18" s="370">
        <v>1</v>
      </c>
      <c r="R18" s="370">
        <v>0</v>
      </c>
      <c r="S18" s="356">
        <v>0</v>
      </c>
      <c r="T18" s="356">
        <v>0</v>
      </c>
      <c r="U18" s="356">
        <v>0</v>
      </c>
      <c r="V18" s="356">
        <v>0</v>
      </c>
      <c r="W18" s="373">
        <v>0</v>
      </c>
      <c r="X18" s="95">
        <v>0</v>
      </c>
      <c r="Y18" s="372">
        <v>0</v>
      </c>
      <c r="Z18" s="358">
        <v>0</v>
      </c>
      <c r="AA18" s="358">
        <v>0</v>
      </c>
      <c r="AB18" s="358">
        <v>0</v>
      </c>
      <c r="AC18" s="358">
        <v>0</v>
      </c>
      <c r="AD18" s="358">
        <v>0</v>
      </c>
      <c r="AE18" s="358">
        <v>0</v>
      </c>
      <c r="AF18" s="358">
        <v>0</v>
      </c>
      <c r="AG18" s="358">
        <v>0</v>
      </c>
      <c r="AH18" s="358">
        <v>0</v>
      </c>
      <c r="AI18" s="358">
        <v>0</v>
      </c>
      <c r="AJ18" s="359">
        <v>0</v>
      </c>
      <c r="AK18" s="358"/>
      <c r="AL18" s="372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55">
        <v>0</v>
      </c>
      <c r="AS18" s="373">
        <v>0</v>
      </c>
    </row>
    <row r="19" spans="2:45" s="79" customFormat="1" ht="15" hidden="1" customHeight="1">
      <c r="B19" s="102" t="s">
        <v>66</v>
      </c>
      <c r="C19" s="361">
        <f>SUM(D19:W19)</f>
        <v>91</v>
      </c>
      <c r="D19" s="374">
        <v>47</v>
      </c>
      <c r="E19" s="375"/>
      <c r="F19" s="376">
        <v>22</v>
      </c>
      <c r="G19" s="374">
        <v>11</v>
      </c>
      <c r="H19" s="374">
        <v>3</v>
      </c>
      <c r="I19" s="374">
        <v>1</v>
      </c>
      <c r="J19" s="374">
        <v>1</v>
      </c>
      <c r="K19" s="374">
        <v>3</v>
      </c>
      <c r="L19" s="374">
        <v>0</v>
      </c>
      <c r="M19" s="374">
        <v>2</v>
      </c>
      <c r="N19" s="374">
        <v>1</v>
      </c>
      <c r="O19" s="364">
        <v>0</v>
      </c>
      <c r="P19" s="374">
        <v>0</v>
      </c>
      <c r="Q19" s="374">
        <v>0</v>
      </c>
      <c r="R19" s="374">
        <v>0</v>
      </c>
      <c r="S19" s="365">
        <v>0</v>
      </c>
      <c r="T19" s="365">
        <v>0</v>
      </c>
      <c r="U19" s="365">
        <v>0</v>
      </c>
      <c r="V19" s="365">
        <v>0</v>
      </c>
      <c r="W19" s="377">
        <v>0</v>
      </c>
      <c r="X19" s="102">
        <v>0</v>
      </c>
      <c r="Y19" s="376">
        <v>0</v>
      </c>
      <c r="Z19" s="367">
        <v>0</v>
      </c>
      <c r="AA19" s="367">
        <v>0</v>
      </c>
      <c r="AB19" s="367">
        <v>0</v>
      </c>
      <c r="AC19" s="367">
        <v>0</v>
      </c>
      <c r="AD19" s="367">
        <v>0</v>
      </c>
      <c r="AE19" s="367">
        <v>0</v>
      </c>
      <c r="AF19" s="367">
        <v>0</v>
      </c>
      <c r="AG19" s="367">
        <v>0</v>
      </c>
      <c r="AH19" s="367">
        <v>0</v>
      </c>
      <c r="AI19" s="367">
        <v>0</v>
      </c>
      <c r="AJ19" s="368">
        <v>0</v>
      </c>
      <c r="AK19" s="367"/>
      <c r="AL19" s="376">
        <v>0</v>
      </c>
      <c r="AM19" s="374">
        <v>0</v>
      </c>
      <c r="AN19" s="374">
        <v>0</v>
      </c>
      <c r="AO19" s="374">
        <v>0</v>
      </c>
      <c r="AP19" s="374">
        <v>1</v>
      </c>
      <c r="AQ19" s="374">
        <v>0</v>
      </c>
      <c r="AR19" s="364">
        <v>0</v>
      </c>
      <c r="AS19" s="377">
        <v>1</v>
      </c>
    </row>
    <row r="20" spans="2:45" s="79" customFormat="1" ht="15" hidden="1" customHeight="1">
      <c r="B20" s="88" t="s">
        <v>646</v>
      </c>
      <c r="C20" s="343">
        <f>SUM(C21:C24)</f>
        <v>1261</v>
      </c>
      <c r="D20" s="344">
        <f>SUM(D21:D24)</f>
        <v>423</v>
      </c>
      <c r="E20" s="875">
        <f>SUM(F21:F24)</f>
        <v>591</v>
      </c>
      <c r="F20" s="876"/>
      <c r="G20" s="344">
        <f t="shared" ref="G20:W20" si="6">SUM(G21:G24)</f>
        <v>30</v>
      </c>
      <c r="H20" s="344">
        <f t="shared" si="6"/>
        <v>42</v>
      </c>
      <c r="I20" s="344">
        <f t="shared" si="6"/>
        <v>107</v>
      </c>
      <c r="J20" s="344">
        <f t="shared" si="6"/>
        <v>9</v>
      </c>
      <c r="K20" s="344">
        <f t="shared" si="6"/>
        <v>16</v>
      </c>
      <c r="L20" s="344">
        <f t="shared" si="6"/>
        <v>12</v>
      </c>
      <c r="M20" s="344">
        <f t="shared" si="6"/>
        <v>4</v>
      </c>
      <c r="N20" s="344">
        <f t="shared" si="6"/>
        <v>8</v>
      </c>
      <c r="O20" s="344">
        <f t="shared" si="6"/>
        <v>1</v>
      </c>
      <c r="P20" s="344">
        <f t="shared" si="6"/>
        <v>14</v>
      </c>
      <c r="Q20" s="344">
        <f t="shared" si="6"/>
        <v>1</v>
      </c>
      <c r="R20" s="344">
        <f t="shared" si="6"/>
        <v>0</v>
      </c>
      <c r="S20" s="344">
        <v>0</v>
      </c>
      <c r="T20" s="344">
        <v>0</v>
      </c>
      <c r="U20" s="344">
        <v>0</v>
      </c>
      <c r="V20" s="344">
        <v>0</v>
      </c>
      <c r="W20" s="346">
        <f t="shared" si="6"/>
        <v>3</v>
      </c>
      <c r="X20" s="347">
        <v>0</v>
      </c>
      <c r="Y20" s="348">
        <v>0</v>
      </c>
      <c r="Z20" s="349">
        <v>0</v>
      </c>
      <c r="AA20" s="349">
        <v>0</v>
      </c>
      <c r="AB20" s="349">
        <v>0</v>
      </c>
      <c r="AC20" s="349">
        <v>0</v>
      </c>
      <c r="AD20" s="349">
        <v>0</v>
      </c>
      <c r="AE20" s="349">
        <v>0</v>
      </c>
      <c r="AF20" s="349">
        <v>0</v>
      </c>
      <c r="AG20" s="349">
        <v>0</v>
      </c>
      <c r="AH20" s="349">
        <v>0</v>
      </c>
      <c r="AI20" s="349">
        <v>0</v>
      </c>
      <c r="AJ20" s="350">
        <v>0</v>
      </c>
      <c r="AK20" s="349"/>
      <c r="AL20" s="348">
        <f t="shared" ref="AL20:AS20" si="7">SUM(AL21:AL24)</f>
        <v>1</v>
      </c>
      <c r="AM20" s="344">
        <f t="shared" si="7"/>
        <v>1</v>
      </c>
      <c r="AN20" s="344">
        <f t="shared" si="7"/>
        <v>1</v>
      </c>
      <c r="AO20" s="344">
        <f t="shared" si="7"/>
        <v>0</v>
      </c>
      <c r="AP20" s="344">
        <f t="shared" si="7"/>
        <v>1</v>
      </c>
      <c r="AQ20" s="344">
        <f t="shared" si="7"/>
        <v>2</v>
      </c>
      <c r="AR20" s="369">
        <f t="shared" si="7"/>
        <v>0</v>
      </c>
      <c r="AS20" s="346">
        <f t="shared" si="7"/>
        <v>1</v>
      </c>
    </row>
    <row r="21" spans="2:45" s="79" customFormat="1" ht="15" hidden="1" customHeight="1">
      <c r="B21" s="95" t="s">
        <v>60</v>
      </c>
      <c r="C21" s="352">
        <f>SUM(D21:W21)</f>
        <v>180</v>
      </c>
      <c r="D21" s="370">
        <v>32</v>
      </c>
      <c r="E21" s="371"/>
      <c r="F21" s="372">
        <v>47</v>
      </c>
      <c r="G21" s="370">
        <v>4</v>
      </c>
      <c r="H21" s="370">
        <v>18</v>
      </c>
      <c r="I21" s="370">
        <v>59</v>
      </c>
      <c r="J21" s="370">
        <v>1</v>
      </c>
      <c r="K21" s="370">
        <v>5</v>
      </c>
      <c r="L21" s="370">
        <v>11</v>
      </c>
      <c r="M21" s="370">
        <v>0</v>
      </c>
      <c r="N21" s="370">
        <v>3</v>
      </c>
      <c r="O21" s="355">
        <v>0</v>
      </c>
      <c r="P21" s="370">
        <v>0</v>
      </c>
      <c r="Q21" s="370">
        <v>0</v>
      </c>
      <c r="R21" s="370">
        <v>0</v>
      </c>
      <c r="S21" s="356">
        <v>0</v>
      </c>
      <c r="T21" s="356">
        <v>0</v>
      </c>
      <c r="U21" s="356">
        <v>0</v>
      </c>
      <c r="V21" s="356">
        <v>0</v>
      </c>
      <c r="W21" s="373">
        <v>0</v>
      </c>
      <c r="X21" s="95">
        <v>0</v>
      </c>
      <c r="Y21" s="372">
        <v>0</v>
      </c>
      <c r="Z21" s="358">
        <v>0</v>
      </c>
      <c r="AA21" s="358">
        <v>0</v>
      </c>
      <c r="AB21" s="358">
        <v>0</v>
      </c>
      <c r="AC21" s="358">
        <v>0</v>
      </c>
      <c r="AD21" s="358">
        <v>0</v>
      </c>
      <c r="AE21" s="358">
        <v>0</v>
      </c>
      <c r="AF21" s="358">
        <v>0</v>
      </c>
      <c r="AG21" s="358">
        <v>0</v>
      </c>
      <c r="AH21" s="358">
        <v>0</v>
      </c>
      <c r="AI21" s="358">
        <v>0</v>
      </c>
      <c r="AJ21" s="359">
        <v>0</v>
      </c>
      <c r="AK21" s="358"/>
      <c r="AL21" s="372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1</v>
      </c>
      <c r="AR21" s="355">
        <v>0</v>
      </c>
      <c r="AS21" s="373">
        <v>0</v>
      </c>
    </row>
    <row r="22" spans="2:45" s="79" customFormat="1" ht="15" hidden="1" customHeight="1">
      <c r="B22" s="95" t="s">
        <v>62</v>
      </c>
      <c r="C22" s="352">
        <f>SUM(D22:W22)</f>
        <v>567</v>
      </c>
      <c r="D22" s="370">
        <v>140</v>
      </c>
      <c r="E22" s="371"/>
      <c r="F22" s="372">
        <v>379</v>
      </c>
      <c r="G22" s="370">
        <v>3</v>
      </c>
      <c r="H22" s="370">
        <v>11</v>
      </c>
      <c r="I22" s="370">
        <v>14</v>
      </c>
      <c r="J22" s="370">
        <v>0</v>
      </c>
      <c r="K22" s="370">
        <v>5</v>
      </c>
      <c r="L22" s="370">
        <v>0</v>
      </c>
      <c r="M22" s="370">
        <v>3</v>
      </c>
      <c r="N22" s="370">
        <v>3</v>
      </c>
      <c r="O22" s="355">
        <v>1</v>
      </c>
      <c r="P22" s="370">
        <v>5</v>
      </c>
      <c r="Q22" s="370">
        <v>0</v>
      </c>
      <c r="R22" s="370">
        <v>0</v>
      </c>
      <c r="S22" s="356">
        <v>0</v>
      </c>
      <c r="T22" s="356">
        <v>0</v>
      </c>
      <c r="U22" s="356">
        <v>0</v>
      </c>
      <c r="V22" s="356">
        <v>0</v>
      </c>
      <c r="W22" s="373">
        <v>3</v>
      </c>
      <c r="X22" s="95">
        <v>0</v>
      </c>
      <c r="Y22" s="372">
        <v>0</v>
      </c>
      <c r="Z22" s="358">
        <v>0</v>
      </c>
      <c r="AA22" s="358">
        <v>0</v>
      </c>
      <c r="AB22" s="358">
        <v>0</v>
      </c>
      <c r="AC22" s="358">
        <v>0</v>
      </c>
      <c r="AD22" s="358">
        <v>0</v>
      </c>
      <c r="AE22" s="358">
        <v>0</v>
      </c>
      <c r="AF22" s="358">
        <v>0</v>
      </c>
      <c r="AG22" s="358">
        <v>0</v>
      </c>
      <c r="AH22" s="358">
        <v>0</v>
      </c>
      <c r="AI22" s="358">
        <v>0</v>
      </c>
      <c r="AJ22" s="359">
        <v>0</v>
      </c>
      <c r="AK22" s="358"/>
      <c r="AL22" s="372">
        <v>1</v>
      </c>
      <c r="AM22" s="370">
        <v>1</v>
      </c>
      <c r="AN22" s="370">
        <v>1</v>
      </c>
      <c r="AO22" s="370">
        <v>0</v>
      </c>
      <c r="AP22" s="370">
        <v>0</v>
      </c>
      <c r="AQ22" s="370">
        <v>1</v>
      </c>
      <c r="AR22" s="355">
        <v>0</v>
      </c>
      <c r="AS22" s="373">
        <v>0</v>
      </c>
    </row>
    <row r="23" spans="2:45" s="79" customFormat="1" ht="15" hidden="1" customHeight="1">
      <c r="B23" s="95" t="s">
        <v>64</v>
      </c>
      <c r="C23" s="352">
        <f>SUM(D23:W23)</f>
        <v>394</v>
      </c>
      <c r="D23" s="370">
        <v>183</v>
      </c>
      <c r="E23" s="371"/>
      <c r="F23" s="372">
        <v>137</v>
      </c>
      <c r="G23" s="370">
        <v>14</v>
      </c>
      <c r="H23" s="370">
        <v>10</v>
      </c>
      <c r="I23" s="370">
        <v>33</v>
      </c>
      <c r="J23" s="370">
        <v>2</v>
      </c>
      <c r="K23" s="370">
        <v>3</v>
      </c>
      <c r="L23" s="370">
        <v>1</v>
      </c>
      <c r="M23" s="370">
        <v>0</v>
      </c>
      <c r="N23" s="370">
        <v>1</v>
      </c>
      <c r="O23" s="355">
        <v>0</v>
      </c>
      <c r="P23" s="370">
        <v>9</v>
      </c>
      <c r="Q23" s="370">
        <v>1</v>
      </c>
      <c r="R23" s="370">
        <v>0</v>
      </c>
      <c r="S23" s="356">
        <v>0</v>
      </c>
      <c r="T23" s="356">
        <v>0</v>
      </c>
      <c r="U23" s="356">
        <v>0</v>
      </c>
      <c r="V23" s="356">
        <v>0</v>
      </c>
      <c r="W23" s="373">
        <v>0</v>
      </c>
      <c r="X23" s="95">
        <v>0</v>
      </c>
      <c r="Y23" s="372">
        <v>0</v>
      </c>
      <c r="Z23" s="358">
        <v>0</v>
      </c>
      <c r="AA23" s="358">
        <v>0</v>
      </c>
      <c r="AB23" s="358">
        <v>0</v>
      </c>
      <c r="AC23" s="358">
        <v>0</v>
      </c>
      <c r="AD23" s="358">
        <v>0</v>
      </c>
      <c r="AE23" s="358">
        <v>0</v>
      </c>
      <c r="AF23" s="358">
        <v>0</v>
      </c>
      <c r="AG23" s="358">
        <v>0</v>
      </c>
      <c r="AH23" s="358">
        <v>0</v>
      </c>
      <c r="AI23" s="358">
        <v>0</v>
      </c>
      <c r="AJ23" s="359">
        <v>0</v>
      </c>
      <c r="AK23" s="358"/>
      <c r="AL23" s="372">
        <v>0</v>
      </c>
      <c r="AM23" s="370">
        <v>0</v>
      </c>
      <c r="AN23" s="370">
        <v>0</v>
      </c>
      <c r="AO23" s="370">
        <v>0</v>
      </c>
      <c r="AP23" s="370">
        <v>0</v>
      </c>
      <c r="AQ23" s="370">
        <v>0</v>
      </c>
      <c r="AR23" s="355">
        <v>0</v>
      </c>
      <c r="AS23" s="373">
        <v>0</v>
      </c>
    </row>
    <row r="24" spans="2:45" s="79" customFormat="1" ht="15" hidden="1" customHeight="1">
      <c r="B24" s="102" t="s">
        <v>66</v>
      </c>
      <c r="C24" s="361">
        <f>SUM(D24:W24)</f>
        <v>120</v>
      </c>
      <c r="D24" s="374">
        <v>68</v>
      </c>
      <c r="E24" s="375"/>
      <c r="F24" s="376">
        <v>28</v>
      </c>
      <c r="G24" s="374">
        <v>9</v>
      </c>
      <c r="H24" s="374">
        <v>3</v>
      </c>
      <c r="I24" s="374">
        <v>1</v>
      </c>
      <c r="J24" s="374">
        <v>6</v>
      </c>
      <c r="K24" s="374">
        <v>3</v>
      </c>
      <c r="L24" s="374">
        <v>0</v>
      </c>
      <c r="M24" s="374">
        <v>1</v>
      </c>
      <c r="N24" s="374">
        <v>1</v>
      </c>
      <c r="O24" s="364">
        <v>0</v>
      </c>
      <c r="P24" s="374">
        <v>0</v>
      </c>
      <c r="Q24" s="374">
        <v>0</v>
      </c>
      <c r="R24" s="374">
        <v>0</v>
      </c>
      <c r="S24" s="365">
        <v>0</v>
      </c>
      <c r="T24" s="365">
        <v>0</v>
      </c>
      <c r="U24" s="365">
        <v>0</v>
      </c>
      <c r="V24" s="365">
        <v>0</v>
      </c>
      <c r="W24" s="377">
        <v>0</v>
      </c>
      <c r="X24" s="102">
        <v>0</v>
      </c>
      <c r="Y24" s="376">
        <v>0</v>
      </c>
      <c r="Z24" s="367">
        <v>0</v>
      </c>
      <c r="AA24" s="367">
        <v>0</v>
      </c>
      <c r="AB24" s="367">
        <v>0</v>
      </c>
      <c r="AC24" s="367">
        <v>0</v>
      </c>
      <c r="AD24" s="367">
        <v>0</v>
      </c>
      <c r="AE24" s="367">
        <v>0</v>
      </c>
      <c r="AF24" s="367">
        <v>0</v>
      </c>
      <c r="AG24" s="367">
        <v>0</v>
      </c>
      <c r="AH24" s="367">
        <v>0</v>
      </c>
      <c r="AI24" s="367">
        <v>0</v>
      </c>
      <c r="AJ24" s="368">
        <v>0</v>
      </c>
      <c r="AK24" s="367"/>
      <c r="AL24" s="376">
        <v>0</v>
      </c>
      <c r="AM24" s="374">
        <v>0</v>
      </c>
      <c r="AN24" s="374">
        <v>0</v>
      </c>
      <c r="AO24" s="374">
        <v>0</v>
      </c>
      <c r="AP24" s="374">
        <v>1</v>
      </c>
      <c r="AQ24" s="374">
        <v>0</v>
      </c>
      <c r="AR24" s="364">
        <v>0</v>
      </c>
      <c r="AS24" s="377">
        <v>1</v>
      </c>
    </row>
    <row r="25" spans="2:45" s="79" customFormat="1" ht="15" hidden="1" customHeight="1">
      <c r="B25" s="88" t="s">
        <v>647</v>
      </c>
      <c r="C25" s="343">
        <f>SUM(C26:C29)</f>
        <v>1378</v>
      </c>
      <c r="D25" s="344">
        <f>SUM(D26:D29)</f>
        <v>554</v>
      </c>
      <c r="E25" s="875">
        <f>SUM(F26:F29)</f>
        <v>561</v>
      </c>
      <c r="F25" s="876"/>
      <c r="G25" s="344">
        <f t="shared" ref="G25:W25" si="8">SUM(G26:G29)</f>
        <v>25</v>
      </c>
      <c r="H25" s="344">
        <f t="shared" si="8"/>
        <v>55</v>
      </c>
      <c r="I25" s="344">
        <f t="shared" si="8"/>
        <v>113</v>
      </c>
      <c r="J25" s="344">
        <f t="shared" si="8"/>
        <v>12</v>
      </c>
      <c r="K25" s="344">
        <f t="shared" si="8"/>
        <v>17</v>
      </c>
      <c r="L25" s="344">
        <f t="shared" si="8"/>
        <v>15</v>
      </c>
      <c r="M25" s="344">
        <f t="shared" si="8"/>
        <v>6</v>
      </c>
      <c r="N25" s="344">
        <f t="shared" si="8"/>
        <v>4</v>
      </c>
      <c r="O25" s="344">
        <f t="shared" si="8"/>
        <v>0</v>
      </c>
      <c r="P25" s="344">
        <f t="shared" si="8"/>
        <v>15</v>
      </c>
      <c r="Q25" s="344">
        <f t="shared" si="8"/>
        <v>1</v>
      </c>
      <c r="R25" s="344">
        <f t="shared" si="8"/>
        <v>0</v>
      </c>
      <c r="S25" s="344">
        <v>0</v>
      </c>
      <c r="T25" s="344">
        <v>0</v>
      </c>
      <c r="U25" s="344">
        <v>0</v>
      </c>
      <c r="V25" s="344">
        <v>0</v>
      </c>
      <c r="W25" s="346">
        <f t="shared" si="8"/>
        <v>0</v>
      </c>
      <c r="X25" s="347">
        <v>0</v>
      </c>
      <c r="Y25" s="348">
        <v>0</v>
      </c>
      <c r="Z25" s="349">
        <v>0</v>
      </c>
      <c r="AA25" s="349">
        <v>0</v>
      </c>
      <c r="AB25" s="349">
        <v>0</v>
      </c>
      <c r="AC25" s="349">
        <v>0</v>
      </c>
      <c r="AD25" s="349">
        <v>0</v>
      </c>
      <c r="AE25" s="349">
        <v>0</v>
      </c>
      <c r="AF25" s="349">
        <v>0</v>
      </c>
      <c r="AG25" s="349">
        <v>0</v>
      </c>
      <c r="AH25" s="349">
        <v>0</v>
      </c>
      <c r="AI25" s="349">
        <v>0</v>
      </c>
      <c r="AJ25" s="350">
        <v>0</v>
      </c>
      <c r="AK25" s="349"/>
      <c r="AL25" s="348">
        <f t="shared" ref="AL25:AS25" si="9">SUM(AL26:AL29)</f>
        <v>1</v>
      </c>
      <c r="AM25" s="344">
        <f t="shared" si="9"/>
        <v>0</v>
      </c>
      <c r="AN25" s="344">
        <f t="shared" si="9"/>
        <v>2</v>
      </c>
      <c r="AO25" s="344">
        <f t="shared" si="9"/>
        <v>3</v>
      </c>
      <c r="AP25" s="344">
        <f t="shared" si="9"/>
        <v>1</v>
      </c>
      <c r="AQ25" s="344">
        <f t="shared" si="9"/>
        <v>2</v>
      </c>
      <c r="AR25" s="348">
        <f t="shared" si="9"/>
        <v>0</v>
      </c>
      <c r="AS25" s="346">
        <f t="shared" si="9"/>
        <v>1</v>
      </c>
    </row>
    <row r="26" spans="2:45" s="79" customFormat="1" ht="15" hidden="1" customHeight="1">
      <c r="B26" s="95" t="s">
        <v>60</v>
      </c>
      <c r="C26" s="352">
        <f>SUM(D26:W26)</f>
        <v>219</v>
      </c>
      <c r="D26" s="370">
        <v>48</v>
      </c>
      <c r="E26" s="371"/>
      <c r="F26" s="372">
        <v>40</v>
      </c>
      <c r="G26" s="370">
        <v>4</v>
      </c>
      <c r="H26" s="370">
        <v>29</v>
      </c>
      <c r="I26" s="370">
        <v>71</v>
      </c>
      <c r="J26" s="370">
        <v>5</v>
      </c>
      <c r="K26" s="370">
        <v>5</v>
      </c>
      <c r="L26" s="370">
        <v>14</v>
      </c>
      <c r="M26" s="370">
        <v>1</v>
      </c>
      <c r="N26" s="370">
        <v>2</v>
      </c>
      <c r="O26" s="355">
        <v>0</v>
      </c>
      <c r="P26" s="370">
        <v>0</v>
      </c>
      <c r="Q26" s="370">
        <v>0</v>
      </c>
      <c r="R26" s="370">
        <v>0</v>
      </c>
      <c r="S26" s="356">
        <v>0</v>
      </c>
      <c r="T26" s="356">
        <v>0</v>
      </c>
      <c r="U26" s="356">
        <v>0</v>
      </c>
      <c r="V26" s="356">
        <v>0</v>
      </c>
      <c r="W26" s="373">
        <v>0</v>
      </c>
      <c r="X26" s="95">
        <v>0</v>
      </c>
      <c r="Y26" s="372">
        <v>0</v>
      </c>
      <c r="Z26" s="358">
        <v>0</v>
      </c>
      <c r="AA26" s="358">
        <v>0</v>
      </c>
      <c r="AB26" s="358">
        <v>0</v>
      </c>
      <c r="AC26" s="358">
        <v>0</v>
      </c>
      <c r="AD26" s="358">
        <v>0</v>
      </c>
      <c r="AE26" s="358">
        <v>0</v>
      </c>
      <c r="AF26" s="358">
        <v>0</v>
      </c>
      <c r="AG26" s="358">
        <v>0</v>
      </c>
      <c r="AH26" s="358">
        <v>0</v>
      </c>
      <c r="AI26" s="358">
        <v>0</v>
      </c>
      <c r="AJ26" s="359">
        <v>0</v>
      </c>
      <c r="AK26" s="358"/>
      <c r="AL26" s="372">
        <v>0</v>
      </c>
      <c r="AM26" s="370">
        <v>0</v>
      </c>
      <c r="AN26" s="370">
        <v>1</v>
      </c>
      <c r="AO26" s="370">
        <v>3</v>
      </c>
      <c r="AP26" s="370">
        <v>0</v>
      </c>
      <c r="AQ26" s="370">
        <v>1</v>
      </c>
      <c r="AR26" s="355">
        <v>0</v>
      </c>
      <c r="AS26" s="373">
        <v>1</v>
      </c>
    </row>
    <row r="27" spans="2:45" s="79" customFormat="1" ht="15" hidden="1" customHeight="1">
      <c r="B27" s="95" t="s">
        <v>62</v>
      </c>
      <c r="C27" s="352">
        <f>SUM(D27:W27)</f>
        <v>580</v>
      </c>
      <c r="D27" s="370">
        <v>177</v>
      </c>
      <c r="E27" s="371"/>
      <c r="F27" s="372">
        <v>359</v>
      </c>
      <c r="G27" s="370">
        <v>3</v>
      </c>
      <c r="H27" s="370">
        <v>12</v>
      </c>
      <c r="I27" s="370">
        <v>13</v>
      </c>
      <c r="J27" s="370">
        <v>1</v>
      </c>
      <c r="K27" s="370">
        <v>5</v>
      </c>
      <c r="L27" s="370">
        <v>0</v>
      </c>
      <c r="M27" s="370">
        <v>4</v>
      </c>
      <c r="N27" s="370">
        <v>0</v>
      </c>
      <c r="O27" s="355">
        <v>0</v>
      </c>
      <c r="P27" s="370">
        <v>6</v>
      </c>
      <c r="Q27" s="370">
        <v>0</v>
      </c>
      <c r="R27" s="370">
        <v>0</v>
      </c>
      <c r="S27" s="356">
        <v>0</v>
      </c>
      <c r="T27" s="356">
        <v>0</v>
      </c>
      <c r="U27" s="356">
        <v>0</v>
      </c>
      <c r="V27" s="356">
        <v>0</v>
      </c>
      <c r="W27" s="373">
        <v>0</v>
      </c>
      <c r="X27" s="95">
        <v>0</v>
      </c>
      <c r="Y27" s="372">
        <v>0</v>
      </c>
      <c r="Z27" s="358">
        <v>0</v>
      </c>
      <c r="AA27" s="358">
        <v>0</v>
      </c>
      <c r="AB27" s="358">
        <v>0</v>
      </c>
      <c r="AC27" s="358">
        <v>0</v>
      </c>
      <c r="AD27" s="358">
        <v>0</v>
      </c>
      <c r="AE27" s="358">
        <v>0</v>
      </c>
      <c r="AF27" s="358">
        <v>0</v>
      </c>
      <c r="AG27" s="358">
        <v>0</v>
      </c>
      <c r="AH27" s="358">
        <v>0</v>
      </c>
      <c r="AI27" s="358">
        <v>0</v>
      </c>
      <c r="AJ27" s="359">
        <v>0</v>
      </c>
      <c r="AK27" s="358"/>
      <c r="AL27" s="372">
        <v>1</v>
      </c>
      <c r="AM27" s="370">
        <v>0</v>
      </c>
      <c r="AN27" s="370">
        <v>1</v>
      </c>
      <c r="AO27" s="370">
        <v>0</v>
      </c>
      <c r="AP27" s="370">
        <v>0</v>
      </c>
      <c r="AQ27" s="370">
        <v>1</v>
      </c>
      <c r="AR27" s="355">
        <v>0</v>
      </c>
      <c r="AS27" s="373">
        <v>0</v>
      </c>
    </row>
    <row r="28" spans="2:45" s="79" customFormat="1" ht="15" hidden="1" customHeight="1">
      <c r="B28" s="95" t="s">
        <v>64</v>
      </c>
      <c r="C28" s="352">
        <f>SUM(D28:W28)</f>
        <v>431</v>
      </c>
      <c r="D28" s="370">
        <v>234</v>
      </c>
      <c r="E28" s="371"/>
      <c r="F28" s="372">
        <v>129</v>
      </c>
      <c r="G28" s="370">
        <v>11</v>
      </c>
      <c r="H28" s="370">
        <v>11</v>
      </c>
      <c r="I28" s="370">
        <v>28</v>
      </c>
      <c r="J28" s="370">
        <v>2</v>
      </c>
      <c r="K28" s="370">
        <v>4</v>
      </c>
      <c r="L28" s="370">
        <v>1</v>
      </c>
      <c r="M28" s="370">
        <v>0</v>
      </c>
      <c r="N28" s="370">
        <v>1</v>
      </c>
      <c r="O28" s="355">
        <v>0</v>
      </c>
      <c r="P28" s="370">
        <v>9</v>
      </c>
      <c r="Q28" s="370">
        <v>1</v>
      </c>
      <c r="R28" s="370">
        <v>0</v>
      </c>
      <c r="S28" s="356">
        <v>0</v>
      </c>
      <c r="T28" s="356">
        <v>0</v>
      </c>
      <c r="U28" s="356">
        <v>0</v>
      </c>
      <c r="V28" s="356">
        <v>0</v>
      </c>
      <c r="W28" s="373">
        <v>0</v>
      </c>
      <c r="X28" s="95">
        <v>0</v>
      </c>
      <c r="Y28" s="372">
        <v>0</v>
      </c>
      <c r="Z28" s="358">
        <v>0</v>
      </c>
      <c r="AA28" s="358">
        <v>0</v>
      </c>
      <c r="AB28" s="358">
        <v>0</v>
      </c>
      <c r="AC28" s="358">
        <v>0</v>
      </c>
      <c r="AD28" s="358">
        <v>0</v>
      </c>
      <c r="AE28" s="358">
        <v>0</v>
      </c>
      <c r="AF28" s="358">
        <v>0</v>
      </c>
      <c r="AG28" s="358">
        <v>0</v>
      </c>
      <c r="AH28" s="358">
        <v>0</v>
      </c>
      <c r="AI28" s="358">
        <v>0</v>
      </c>
      <c r="AJ28" s="359">
        <v>0</v>
      </c>
      <c r="AK28" s="358"/>
      <c r="AL28" s="372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55">
        <v>0</v>
      </c>
      <c r="AS28" s="373">
        <v>0</v>
      </c>
    </row>
    <row r="29" spans="2:45" s="79" customFormat="1" ht="15" hidden="1" customHeight="1">
      <c r="B29" s="102" t="s">
        <v>66</v>
      </c>
      <c r="C29" s="361">
        <f>SUM(D29:W29)</f>
        <v>148</v>
      </c>
      <c r="D29" s="374">
        <v>95</v>
      </c>
      <c r="E29" s="375"/>
      <c r="F29" s="376">
        <v>33</v>
      </c>
      <c r="G29" s="374">
        <v>7</v>
      </c>
      <c r="H29" s="374">
        <v>3</v>
      </c>
      <c r="I29" s="374">
        <v>1</v>
      </c>
      <c r="J29" s="374">
        <v>4</v>
      </c>
      <c r="K29" s="374">
        <v>3</v>
      </c>
      <c r="L29" s="374">
        <v>0</v>
      </c>
      <c r="M29" s="374">
        <v>1</v>
      </c>
      <c r="N29" s="374">
        <v>1</v>
      </c>
      <c r="O29" s="364">
        <v>0</v>
      </c>
      <c r="P29" s="374">
        <v>0</v>
      </c>
      <c r="Q29" s="374">
        <v>0</v>
      </c>
      <c r="R29" s="374">
        <v>0</v>
      </c>
      <c r="S29" s="365">
        <v>0</v>
      </c>
      <c r="T29" s="365">
        <v>0</v>
      </c>
      <c r="U29" s="365">
        <v>0</v>
      </c>
      <c r="V29" s="365">
        <v>0</v>
      </c>
      <c r="W29" s="377">
        <v>0</v>
      </c>
      <c r="X29" s="102">
        <v>0</v>
      </c>
      <c r="Y29" s="376">
        <v>0</v>
      </c>
      <c r="Z29" s="367">
        <v>0</v>
      </c>
      <c r="AA29" s="367">
        <v>0</v>
      </c>
      <c r="AB29" s="367">
        <v>0</v>
      </c>
      <c r="AC29" s="367">
        <v>0</v>
      </c>
      <c r="AD29" s="367">
        <v>0</v>
      </c>
      <c r="AE29" s="367">
        <v>0</v>
      </c>
      <c r="AF29" s="367">
        <v>0</v>
      </c>
      <c r="AG29" s="367">
        <v>0</v>
      </c>
      <c r="AH29" s="367">
        <v>0</v>
      </c>
      <c r="AI29" s="367">
        <v>0</v>
      </c>
      <c r="AJ29" s="368">
        <v>0</v>
      </c>
      <c r="AK29" s="367"/>
      <c r="AL29" s="376">
        <v>0</v>
      </c>
      <c r="AM29" s="374">
        <v>0</v>
      </c>
      <c r="AN29" s="374">
        <v>0</v>
      </c>
      <c r="AO29" s="374">
        <v>0</v>
      </c>
      <c r="AP29" s="374">
        <v>1</v>
      </c>
      <c r="AQ29" s="374">
        <v>0</v>
      </c>
      <c r="AR29" s="364">
        <v>0</v>
      </c>
      <c r="AS29" s="377">
        <v>0</v>
      </c>
    </row>
    <row r="30" spans="2:45" s="378" customFormat="1" ht="15" hidden="1" customHeight="1">
      <c r="B30" s="88" t="s">
        <v>648</v>
      </c>
      <c r="C30" s="343">
        <f>SUM(C31:C34)</f>
        <v>1424</v>
      </c>
      <c r="D30" s="344">
        <f>SUM(D31:D34)</f>
        <v>636</v>
      </c>
      <c r="E30" s="875">
        <f>SUM(E31:E34)</f>
        <v>552</v>
      </c>
      <c r="F30" s="876"/>
      <c r="G30" s="344">
        <f t="shared" ref="G30:W30" si="10">SUM(G31:G34)</f>
        <v>30</v>
      </c>
      <c r="H30" s="344">
        <f t="shared" si="10"/>
        <v>44</v>
      </c>
      <c r="I30" s="344">
        <f t="shared" si="10"/>
        <v>93</v>
      </c>
      <c r="J30" s="344">
        <f t="shared" si="10"/>
        <v>7</v>
      </c>
      <c r="K30" s="344">
        <f t="shared" si="10"/>
        <v>31</v>
      </c>
      <c r="L30" s="344">
        <f t="shared" si="10"/>
        <v>8</v>
      </c>
      <c r="M30" s="344">
        <f t="shared" si="10"/>
        <v>8</v>
      </c>
      <c r="N30" s="344">
        <f t="shared" si="10"/>
        <v>5</v>
      </c>
      <c r="O30" s="344">
        <f t="shared" si="10"/>
        <v>0</v>
      </c>
      <c r="P30" s="344">
        <f t="shared" si="10"/>
        <v>10</v>
      </c>
      <c r="Q30" s="344">
        <f t="shared" si="10"/>
        <v>0</v>
      </c>
      <c r="R30" s="344">
        <f t="shared" si="10"/>
        <v>0</v>
      </c>
      <c r="S30" s="344">
        <v>0</v>
      </c>
      <c r="T30" s="344">
        <v>0</v>
      </c>
      <c r="U30" s="344">
        <v>0</v>
      </c>
      <c r="V30" s="344">
        <v>0</v>
      </c>
      <c r="W30" s="346">
        <f t="shared" si="10"/>
        <v>0</v>
      </c>
      <c r="X30" s="347">
        <v>0</v>
      </c>
      <c r="Y30" s="348">
        <v>0</v>
      </c>
      <c r="Z30" s="349">
        <v>0</v>
      </c>
      <c r="AA30" s="349">
        <v>0</v>
      </c>
      <c r="AB30" s="349">
        <v>0</v>
      </c>
      <c r="AC30" s="349">
        <v>0</v>
      </c>
      <c r="AD30" s="349">
        <v>0</v>
      </c>
      <c r="AE30" s="349">
        <v>0</v>
      </c>
      <c r="AF30" s="349">
        <v>0</v>
      </c>
      <c r="AG30" s="349">
        <v>0</v>
      </c>
      <c r="AH30" s="349">
        <v>0</v>
      </c>
      <c r="AI30" s="349">
        <v>0</v>
      </c>
      <c r="AJ30" s="350">
        <v>0</v>
      </c>
      <c r="AK30" s="349"/>
      <c r="AL30" s="348">
        <f t="shared" ref="AL30:AS30" si="11">SUM(AL31:AL34)</f>
        <v>0</v>
      </c>
      <c r="AM30" s="344">
        <f t="shared" si="11"/>
        <v>0</v>
      </c>
      <c r="AN30" s="344">
        <f t="shared" si="11"/>
        <v>0</v>
      </c>
      <c r="AO30" s="344">
        <f t="shared" si="11"/>
        <v>3</v>
      </c>
      <c r="AP30" s="344">
        <f t="shared" si="11"/>
        <v>1</v>
      </c>
      <c r="AQ30" s="344">
        <f t="shared" si="11"/>
        <v>2</v>
      </c>
      <c r="AR30" s="369">
        <f t="shared" si="11"/>
        <v>0</v>
      </c>
      <c r="AS30" s="346">
        <f t="shared" si="11"/>
        <v>0</v>
      </c>
    </row>
    <row r="31" spans="2:45" s="380" customFormat="1" ht="15" hidden="1" customHeight="1">
      <c r="B31" s="95" t="s">
        <v>60</v>
      </c>
      <c r="C31" s="352">
        <f>SUM(D31:W31)</f>
        <v>190</v>
      </c>
      <c r="D31" s="370">
        <v>45</v>
      </c>
      <c r="E31" s="883">
        <v>44</v>
      </c>
      <c r="F31" s="884"/>
      <c r="G31" s="370">
        <v>8</v>
      </c>
      <c r="H31" s="370">
        <v>16</v>
      </c>
      <c r="I31" s="370">
        <v>57</v>
      </c>
      <c r="J31" s="370">
        <v>3</v>
      </c>
      <c r="K31" s="370">
        <v>6</v>
      </c>
      <c r="L31" s="370">
        <v>7</v>
      </c>
      <c r="M31" s="370">
        <v>1</v>
      </c>
      <c r="N31" s="370">
        <v>3</v>
      </c>
      <c r="O31" s="353">
        <v>0</v>
      </c>
      <c r="P31" s="370">
        <v>0</v>
      </c>
      <c r="Q31" s="370">
        <v>0</v>
      </c>
      <c r="R31" s="370">
        <v>0</v>
      </c>
      <c r="S31" s="356">
        <v>0</v>
      </c>
      <c r="T31" s="356">
        <v>0</v>
      </c>
      <c r="U31" s="356">
        <v>0</v>
      </c>
      <c r="V31" s="356">
        <v>0</v>
      </c>
      <c r="W31" s="373">
        <v>0</v>
      </c>
      <c r="X31" s="95">
        <v>0</v>
      </c>
      <c r="Y31" s="372">
        <v>0</v>
      </c>
      <c r="Z31" s="358">
        <v>0</v>
      </c>
      <c r="AA31" s="358">
        <v>0</v>
      </c>
      <c r="AB31" s="358">
        <v>0</v>
      </c>
      <c r="AC31" s="358">
        <v>0</v>
      </c>
      <c r="AD31" s="358">
        <v>0</v>
      </c>
      <c r="AE31" s="358">
        <v>0</v>
      </c>
      <c r="AF31" s="358">
        <v>0</v>
      </c>
      <c r="AG31" s="358">
        <v>0</v>
      </c>
      <c r="AH31" s="358">
        <v>0</v>
      </c>
      <c r="AI31" s="358">
        <v>0</v>
      </c>
      <c r="AJ31" s="359">
        <v>0</v>
      </c>
      <c r="AK31" s="358"/>
      <c r="AL31" s="372">
        <v>0</v>
      </c>
      <c r="AM31" s="370">
        <v>0</v>
      </c>
      <c r="AN31" s="370">
        <v>0</v>
      </c>
      <c r="AO31" s="370">
        <v>3</v>
      </c>
      <c r="AP31" s="370">
        <v>0</v>
      </c>
      <c r="AQ31" s="370">
        <v>1</v>
      </c>
      <c r="AR31" s="379">
        <v>0</v>
      </c>
      <c r="AS31" s="373">
        <v>0</v>
      </c>
    </row>
    <row r="32" spans="2:45" s="380" customFormat="1" ht="15" hidden="1" customHeight="1">
      <c r="B32" s="95" t="s">
        <v>62</v>
      </c>
      <c r="C32" s="352">
        <f>SUM(D32:W32)</f>
        <v>621</v>
      </c>
      <c r="D32" s="370">
        <v>222</v>
      </c>
      <c r="E32" s="883">
        <v>355</v>
      </c>
      <c r="F32" s="884"/>
      <c r="G32" s="370">
        <v>3</v>
      </c>
      <c r="H32" s="370">
        <v>12</v>
      </c>
      <c r="I32" s="370">
        <v>11</v>
      </c>
      <c r="J32" s="370">
        <v>0</v>
      </c>
      <c r="K32" s="370">
        <v>7</v>
      </c>
      <c r="L32" s="370">
        <v>1</v>
      </c>
      <c r="M32" s="370">
        <v>5</v>
      </c>
      <c r="N32" s="370">
        <v>0</v>
      </c>
      <c r="O32" s="353">
        <v>0</v>
      </c>
      <c r="P32" s="370">
        <v>5</v>
      </c>
      <c r="Q32" s="370">
        <v>0</v>
      </c>
      <c r="R32" s="370">
        <v>0</v>
      </c>
      <c r="S32" s="356">
        <v>0</v>
      </c>
      <c r="T32" s="356">
        <v>0</v>
      </c>
      <c r="U32" s="356">
        <v>0</v>
      </c>
      <c r="V32" s="356">
        <v>0</v>
      </c>
      <c r="W32" s="373">
        <v>0</v>
      </c>
      <c r="X32" s="95">
        <v>0</v>
      </c>
      <c r="Y32" s="372">
        <v>0</v>
      </c>
      <c r="Z32" s="358">
        <v>0</v>
      </c>
      <c r="AA32" s="358">
        <v>0</v>
      </c>
      <c r="AB32" s="358">
        <v>0</v>
      </c>
      <c r="AC32" s="358">
        <v>0</v>
      </c>
      <c r="AD32" s="358">
        <v>0</v>
      </c>
      <c r="AE32" s="358">
        <v>0</v>
      </c>
      <c r="AF32" s="358">
        <v>0</v>
      </c>
      <c r="AG32" s="358">
        <v>0</v>
      </c>
      <c r="AH32" s="358">
        <v>0</v>
      </c>
      <c r="AI32" s="358">
        <v>0</v>
      </c>
      <c r="AJ32" s="359">
        <v>0</v>
      </c>
      <c r="AK32" s="358"/>
      <c r="AL32" s="372">
        <v>0</v>
      </c>
      <c r="AM32" s="370">
        <v>0</v>
      </c>
      <c r="AN32" s="370">
        <v>0</v>
      </c>
      <c r="AO32" s="370">
        <v>0</v>
      </c>
      <c r="AP32" s="370">
        <v>0</v>
      </c>
      <c r="AQ32" s="370">
        <v>1</v>
      </c>
      <c r="AR32" s="379">
        <v>0</v>
      </c>
      <c r="AS32" s="373">
        <v>0</v>
      </c>
    </row>
    <row r="33" spans="2:57" s="380" customFormat="1" ht="15" hidden="1" customHeight="1">
      <c r="B33" s="95" t="s">
        <v>64</v>
      </c>
      <c r="C33" s="352">
        <f>SUM(D33:W33)</f>
        <v>461</v>
      </c>
      <c r="D33" s="370">
        <v>266</v>
      </c>
      <c r="E33" s="883">
        <v>121</v>
      </c>
      <c r="F33" s="884"/>
      <c r="G33" s="370">
        <v>13</v>
      </c>
      <c r="H33" s="370">
        <v>12</v>
      </c>
      <c r="I33" s="370">
        <v>24</v>
      </c>
      <c r="J33" s="370">
        <v>2</v>
      </c>
      <c r="K33" s="370">
        <v>16</v>
      </c>
      <c r="L33" s="370">
        <v>0</v>
      </c>
      <c r="M33" s="370">
        <v>1</v>
      </c>
      <c r="N33" s="370">
        <v>1</v>
      </c>
      <c r="O33" s="353">
        <v>0</v>
      </c>
      <c r="P33" s="370">
        <v>5</v>
      </c>
      <c r="Q33" s="370">
        <v>0</v>
      </c>
      <c r="R33" s="370">
        <v>0</v>
      </c>
      <c r="S33" s="356">
        <v>0</v>
      </c>
      <c r="T33" s="356">
        <v>0</v>
      </c>
      <c r="U33" s="356">
        <v>0</v>
      </c>
      <c r="V33" s="356">
        <v>0</v>
      </c>
      <c r="W33" s="373">
        <v>0</v>
      </c>
      <c r="X33" s="95">
        <v>0</v>
      </c>
      <c r="Y33" s="372">
        <v>0</v>
      </c>
      <c r="Z33" s="358">
        <v>0</v>
      </c>
      <c r="AA33" s="358">
        <v>0</v>
      </c>
      <c r="AB33" s="358">
        <v>0</v>
      </c>
      <c r="AC33" s="358">
        <v>0</v>
      </c>
      <c r="AD33" s="358">
        <v>0</v>
      </c>
      <c r="AE33" s="358">
        <v>0</v>
      </c>
      <c r="AF33" s="358">
        <v>0</v>
      </c>
      <c r="AG33" s="358">
        <v>0</v>
      </c>
      <c r="AH33" s="358">
        <v>0</v>
      </c>
      <c r="AI33" s="358">
        <v>0</v>
      </c>
      <c r="AJ33" s="359">
        <v>0</v>
      </c>
      <c r="AK33" s="358"/>
      <c r="AL33" s="372">
        <v>0</v>
      </c>
      <c r="AM33" s="370">
        <v>0</v>
      </c>
      <c r="AN33" s="370">
        <v>0</v>
      </c>
      <c r="AO33" s="370">
        <v>0</v>
      </c>
      <c r="AP33" s="370">
        <v>0</v>
      </c>
      <c r="AQ33" s="370">
        <v>0</v>
      </c>
      <c r="AR33" s="379">
        <v>0</v>
      </c>
      <c r="AS33" s="373">
        <v>0</v>
      </c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</row>
    <row r="34" spans="2:57" s="380" customFormat="1" ht="15" hidden="1" customHeight="1">
      <c r="B34" s="102" t="s">
        <v>66</v>
      </c>
      <c r="C34" s="361">
        <f>SUM(D34:W34)</f>
        <v>152</v>
      </c>
      <c r="D34" s="374">
        <v>103</v>
      </c>
      <c r="E34" s="885">
        <v>32</v>
      </c>
      <c r="F34" s="886"/>
      <c r="G34" s="374">
        <v>6</v>
      </c>
      <c r="H34" s="374">
        <v>4</v>
      </c>
      <c r="I34" s="374">
        <v>1</v>
      </c>
      <c r="J34" s="374">
        <v>2</v>
      </c>
      <c r="K34" s="374">
        <v>2</v>
      </c>
      <c r="L34" s="374">
        <v>0</v>
      </c>
      <c r="M34" s="374">
        <v>1</v>
      </c>
      <c r="N34" s="374">
        <v>1</v>
      </c>
      <c r="O34" s="362">
        <v>0</v>
      </c>
      <c r="P34" s="374">
        <v>0</v>
      </c>
      <c r="Q34" s="374">
        <v>0</v>
      </c>
      <c r="R34" s="374">
        <v>0</v>
      </c>
      <c r="S34" s="365">
        <v>0</v>
      </c>
      <c r="T34" s="365">
        <v>0</v>
      </c>
      <c r="U34" s="365">
        <v>0</v>
      </c>
      <c r="V34" s="365">
        <v>0</v>
      </c>
      <c r="W34" s="377">
        <v>0</v>
      </c>
      <c r="X34" s="102">
        <v>0</v>
      </c>
      <c r="Y34" s="376">
        <v>0</v>
      </c>
      <c r="Z34" s="367">
        <v>0</v>
      </c>
      <c r="AA34" s="367">
        <v>0</v>
      </c>
      <c r="AB34" s="367">
        <v>0</v>
      </c>
      <c r="AC34" s="367">
        <v>0</v>
      </c>
      <c r="AD34" s="367">
        <v>0</v>
      </c>
      <c r="AE34" s="367">
        <v>0</v>
      </c>
      <c r="AF34" s="367">
        <v>0</v>
      </c>
      <c r="AG34" s="367">
        <v>0</v>
      </c>
      <c r="AH34" s="367">
        <v>0</v>
      </c>
      <c r="AI34" s="367">
        <v>0</v>
      </c>
      <c r="AJ34" s="368">
        <v>0</v>
      </c>
      <c r="AK34" s="367"/>
      <c r="AL34" s="376">
        <v>0</v>
      </c>
      <c r="AM34" s="374">
        <v>0</v>
      </c>
      <c r="AN34" s="374">
        <v>0</v>
      </c>
      <c r="AO34" s="374">
        <v>0</v>
      </c>
      <c r="AP34" s="374">
        <v>1</v>
      </c>
      <c r="AQ34" s="374">
        <v>0</v>
      </c>
      <c r="AR34" s="381">
        <v>0</v>
      </c>
      <c r="AS34" s="377">
        <v>0</v>
      </c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</row>
    <row r="35" spans="2:57" s="380" customFormat="1" ht="15" hidden="1" customHeight="1">
      <c r="B35" s="88" t="s">
        <v>649</v>
      </c>
      <c r="C35" s="343">
        <f>SUM(C36:C39)</f>
        <v>1519</v>
      </c>
      <c r="D35" s="344">
        <f>SUM(D36:D39)</f>
        <v>729</v>
      </c>
      <c r="E35" s="875">
        <f>SUM(E36:E39)</f>
        <v>548</v>
      </c>
      <c r="F35" s="876"/>
      <c r="G35" s="344">
        <f>SUM(G36:G39)</f>
        <v>22</v>
      </c>
      <c r="H35" s="344">
        <f>SUM(H36:H39)</f>
        <v>48</v>
      </c>
      <c r="I35" s="344">
        <f>SUM(I36:I39)</f>
        <v>83</v>
      </c>
      <c r="J35" s="344">
        <f>SUM(J36:J39)</f>
        <v>8</v>
      </c>
      <c r="K35" s="344">
        <f t="shared" ref="K35:R35" si="12">SUM(K36:K39)</f>
        <v>33</v>
      </c>
      <c r="L35" s="344">
        <f t="shared" si="12"/>
        <v>20</v>
      </c>
      <c r="M35" s="344">
        <f t="shared" si="12"/>
        <v>9</v>
      </c>
      <c r="N35" s="344">
        <f t="shared" si="12"/>
        <v>7</v>
      </c>
      <c r="O35" s="344">
        <f t="shared" si="12"/>
        <v>0</v>
      </c>
      <c r="P35" s="344">
        <f t="shared" si="12"/>
        <v>10</v>
      </c>
      <c r="Q35" s="344">
        <f t="shared" si="12"/>
        <v>1</v>
      </c>
      <c r="R35" s="344">
        <f t="shared" si="12"/>
        <v>1</v>
      </c>
      <c r="S35" s="344">
        <v>0</v>
      </c>
      <c r="T35" s="344">
        <v>0</v>
      </c>
      <c r="U35" s="344">
        <v>0</v>
      </c>
      <c r="V35" s="344">
        <v>0</v>
      </c>
      <c r="W35" s="346">
        <f t="shared" ref="W35" si="13">SUM(W36:W39)</f>
        <v>0</v>
      </c>
      <c r="X35" s="347">
        <v>0</v>
      </c>
      <c r="Y35" s="348">
        <v>0</v>
      </c>
      <c r="Z35" s="349">
        <v>0</v>
      </c>
      <c r="AA35" s="349">
        <v>0</v>
      </c>
      <c r="AB35" s="349">
        <v>0</v>
      </c>
      <c r="AC35" s="349">
        <v>0</v>
      </c>
      <c r="AD35" s="349">
        <v>0</v>
      </c>
      <c r="AE35" s="349">
        <v>0</v>
      </c>
      <c r="AF35" s="349">
        <v>0</v>
      </c>
      <c r="AG35" s="349">
        <v>0</v>
      </c>
      <c r="AH35" s="349">
        <v>0</v>
      </c>
      <c r="AI35" s="349">
        <v>0</v>
      </c>
      <c r="AJ35" s="350">
        <v>0</v>
      </c>
      <c r="AK35" s="349"/>
      <c r="AL35" s="348">
        <f t="shared" ref="AL35:AS35" si="14">SUM(AL36:AL39)</f>
        <v>0</v>
      </c>
      <c r="AM35" s="344">
        <f t="shared" si="14"/>
        <v>0</v>
      </c>
      <c r="AN35" s="344">
        <f t="shared" si="14"/>
        <v>0</v>
      </c>
      <c r="AO35" s="344">
        <f t="shared" si="14"/>
        <v>1</v>
      </c>
      <c r="AP35" s="344">
        <f t="shared" si="14"/>
        <v>1</v>
      </c>
      <c r="AQ35" s="344">
        <f t="shared" si="14"/>
        <v>2</v>
      </c>
      <c r="AR35" s="369">
        <f t="shared" si="14"/>
        <v>0</v>
      </c>
      <c r="AS35" s="346">
        <f t="shared" si="14"/>
        <v>1</v>
      </c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</row>
    <row r="36" spans="2:57" s="380" customFormat="1" ht="15" hidden="1" customHeight="1">
      <c r="B36" s="95" t="s">
        <v>60</v>
      </c>
      <c r="C36" s="352">
        <f t="shared" ref="C36:C46" si="15">SUM(D36:W36)</f>
        <v>188</v>
      </c>
      <c r="D36" s="353">
        <v>42</v>
      </c>
      <c r="E36" s="879">
        <v>42</v>
      </c>
      <c r="F36" s="880"/>
      <c r="G36" s="353">
        <v>5</v>
      </c>
      <c r="H36" s="353">
        <v>17</v>
      </c>
      <c r="I36" s="382">
        <v>53</v>
      </c>
      <c r="J36" s="353">
        <v>2</v>
      </c>
      <c r="K36" s="353">
        <v>5</v>
      </c>
      <c r="L36" s="353">
        <v>19</v>
      </c>
      <c r="M36" s="353">
        <v>1</v>
      </c>
      <c r="N36" s="353">
        <v>2</v>
      </c>
      <c r="O36" s="353">
        <v>0</v>
      </c>
      <c r="P36" s="353">
        <v>0</v>
      </c>
      <c r="Q36" s="353">
        <v>0</v>
      </c>
      <c r="R36" s="353">
        <v>0</v>
      </c>
      <c r="S36" s="356">
        <v>0</v>
      </c>
      <c r="T36" s="356">
        <v>0</v>
      </c>
      <c r="U36" s="356">
        <v>0</v>
      </c>
      <c r="V36" s="356">
        <v>0</v>
      </c>
      <c r="W36" s="357">
        <v>0</v>
      </c>
      <c r="X36" s="351">
        <v>0</v>
      </c>
      <c r="Y36" s="355">
        <v>0</v>
      </c>
      <c r="Z36" s="358">
        <v>0</v>
      </c>
      <c r="AA36" s="358">
        <v>0</v>
      </c>
      <c r="AB36" s="358">
        <v>0</v>
      </c>
      <c r="AC36" s="358">
        <v>0</v>
      </c>
      <c r="AD36" s="358">
        <v>0</v>
      </c>
      <c r="AE36" s="358">
        <v>0</v>
      </c>
      <c r="AF36" s="358">
        <v>0</v>
      </c>
      <c r="AG36" s="358">
        <v>0</v>
      </c>
      <c r="AH36" s="358">
        <v>0</v>
      </c>
      <c r="AI36" s="358">
        <v>0</v>
      </c>
      <c r="AJ36" s="359">
        <v>0</v>
      </c>
      <c r="AK36" s="358"/>
      <c r="AL36" s="355">
        <v>0</v>
      </c>
      <c r="AM36" s="353">
        <v>0</v>
      </c>
      <c r="AN36" s="353">
        <v>0</v>
      </c>
      <c r="AO36" s="353">
        <v>1</v>
      </c>
      <c r="AP36" s="353">
        <v>0</v>
      </c>
      <c r="AQ36" s="353">
        <v>1</v>
      </c>
      <c r="AR36" s="379">
        <v>0</v>
      </c>
      <c r="AS36" s="357">
        <v>0</v>
      </c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</row>
    <row r="37" spans="2:57" s="380" customFormat="1" ht="15" hidden="1" customHeight="1">
      <c r="B37" s="95" t="s">
        <v>62</v>
      </c>
      <c r="C37" s="352">
        <f t="shared" si="15"/>
        <v>662</v>
      </c>
      <c r="D37" s="353">
        <v>258</v>
      </c>
      <c r="E37" s="879">
        <v>355</v>
      </c>
      <c r="F37" s="880"/>
      <c r="G37" s="353">
        <v>2</v>
      </c>
      <c r="H37" s="353">
        <v>12</v>
      </c>
      <c r="I37" s="382">
        <v>10</v>
      </c>
      <c r="J37" s="353">
        <v>1</v>
      </c>
      <c r="K37" s="353">
        <v>9</v>
      </c>
      <c r="L37" s="353">
        <v>1</v>
      </c>
      <c r="M37" s="353">
        <v>6</v>
      </c>
      <c r="N37" s="353">
        <v>3</v>
      </c>
      <c r="O37" s="353">
        <v>0</v>
      </c>
      <c r="P37" s="353">
        <v>3</v>
      </c>
      <c r="Q37" s="353">
        <v>1</v>
      </c>
      <c r="R37" s="353">
        <v>1</v>
      </c>
      <c r="S37" s="356">
        <v>0</v>
      </c>
      <c r="T37" s="356">
        <v>0</v>
      </c>
      <c r="U37" s="356">
        <v>0</v>
      </c>
      <c r="V37" s="356">
        <v>0</v>
      </c>
      <c r="W37" s="357">
        <v>0</v>
      </c>
      <c r="X37" s="351">
        <v>0</v>
      </c>
      <c r="Y37" s="355">
        <v>0</v>
      </c>
      <c r="Z37" s="358">
        <v>0</v>
      </c>
      <c r="AA37" s="358">
        <v>0</v>
      </c>
      <c r="AB37" s="358">
        <v>0</v>
      </c>
      <c r="AC37" s="358">
        <v>0</v>
      </c>
      <c r="AD37" s="358">
        <v>0</v>
      </c>
      <c r="AE37" s="358">
        <v>0</v>
      </c>
      <c r="AF37" s="358">
        <v>0</v>
      </c>
      <c r="AG37" s="358">
        <v>0</v>
      </c>
      <c r="AH37" s="358">
        <v>0</v>
      </c>
      <c r="AI37" s="358">
        <v>0</v>
      </c>
      <c r="AJ37" s="359">
        <v>0</v>
      </c>
      <c r="AK37" s="358"/>
      <c r="AL37" s="355">
        <v>0</v>
      </c>
      <c r="AM37" s="353">
        <v>0</v>
      </c>
      <c r="AN37" s="353">
        <v>0</v>
      </c>
      <c r="AO37" s="353">
        <v>0</v>
      </c>
      <c r="AP37" s="353">
        <v>0</v>
      </c>
      <c r="AQ37" s="353">
        <v>1</v>
      </c>
      <c r="AR37" s="379">
        <v>0</v>
      </c>
      <c r="AS37" s="357">
        <v>0</v>
      </c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</row>
    <row r="38" spans="2:57" s="380" customFormat="1" ht="15" hidden="1" customHeight="1">
      <c r="B38" s="95" t="s">
        <v>64</v>
      </c>
      <c r="C38" s="352">
        <f t="shared" si="15"/>
        <v>483</v>
      </c>
      <c r="D38" s="353">
        <v>294</v>
      </c>
      <c r="E38" s="879">
        <v>120</v>
      </c>
      <c r="F38" s="880"/>
      <c r="G38" s="353">
        <v>10</v>
      </c>
      <c r="H38" s="353">
        <v>15</v>
      </c>
      <c r="I38" s="382">
        <v>18</v>
      </c>
      <c r="J38" s="353">
        <v>2</v>
      </c>
      <c r="K38" s="353">
        <v>15</v>
      </c>
      <c r="L38" s="353">
        <v>0</v>
      </c>
      <c r="M38" s="353">
        <v>1</v>
      </c>
      <c r="N38" s="353">
        <v>1</v>
      </c>
      <c r="O38" s="353">
        <v>0</v>
      </c>
      <c r="P38" s="353">
        <v>7</v>
      </c>
      <c r="Q38" s="353">
        <v>0</v>
      </c>
      <c r="R38" s="353">
        <v>0</v>
      </c>
      <c r="S38" s="356">
        <v>0</v>
      </c>
      <c r="T38" s="356">
        <v>0</v>
      </c>
      <c r="U38" s="356">
        <v>0</v>
      </c>
      <c r="V38" s="356">
        <v>0</v>
      </c>
      <c r="W38" s="357">
        <v>0</v>
      </c>
      <c r="X38" s="351">
        <v>0</v>
      </c>
      <c r="Y38" s="355">
        <v>0</v>
      </c>
      <c r="Z38" s="358">
        <v>0</v>
      </c>
      <c r="AA38" s="358">
        <v>0</v>
      </c>
      <c r="AB38" s="358">
        <v>0</v>
      </c>
      <c r="AC38" s="358">
        <v>0</v>
      </c>
      <c r="AD38" s="358">
        <v>0</v>
      </c>
      <c r="AE38" s="358">
        <v>0</v>
      </c>
      <c r="AF38" s="358">
        <v>0</v>
      </c>
      <c r="AG38" s="358">
        <v>0</v>
      </c>
      <c r="AH38" s="358">
        <v>0</v>
      </c>
      <c r="AI38" s="358">
        <v>0</v>
      </c>
      <c r="AJ38" s="359">
        <v>0</v>
      </c>
      <c r="AK38" s="358"/>
      <c r="AL38" s="355">
        <v>0</v>
      </c>
      <c r="AM38" s="353">
        <v>0</v>
      </c>
      <c r="AN38" s="353">
        <v>0</v>
      </c>
      <c r="AO38" s="353">
        <v>0</v>
      </c>
      <c r="AP38" s="353">
        <v>0</v>
      </c>
      <c r="AQ38" s="353">
        <v>0</v>
      </c>
      <c r="AR38" s="379">
        <v>0</v>
      </c>
      <c r="AS38" s="357">
        <v>0</v>
      </c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</row>
    <row r="39" spans="2:57" s="380" customFormat="1" ht="15" hidden="1" customHeight="1">
      <c r="B39" s="102" t="s">
        <v>66</v>
      </c>
      <c r="C39" s="361">
        <f t="shared" si="15"/>
        <v>186</v>
      </c>
      <c r="D39" s="362">
        <v>135</v>
      </c>
      <c r="E39" s="879">
        <v>31</v>
      </c>
      <c r="F39" s="880"/>
      <c r="G39" s="362">
        <v>5</v>
      </c>
      <c r="H39" s="362">
        <v>4</v>
      </c>
      <c r="I39" s="382">
        <v>2</v>
      </c>
      <c r="J39" s="362">
        <v>3</v>
      </c>
      <c r="K39" s="362">
        <v>4</v>
      </c>
      <c r="L39" s="362">
        <v>0</v>
      </c>
      <c r="M39" s="362">
        <v>1</v>
      </c>
      <c r="N39" s="362">
        <v>1</v>
      </c>
      <c r="O39" s="362">
        <v>0</v>
      </c>
      <c r="P39" s="362">
        <v>0</v>
      </c>
      <c r="Q39" s="362">
        <v>0</v>
      </c>
      <c r="R39" s="362">
        <v>0</v>
      </c>
      <c r="S39" s="365">
        <v>0</v>
      </c>
      <c r="T39" s="365">
        <v>0</v>
      </c>
      <c r="U39" s="365">
        <v>0</v>
      </c>
      <c r="V39" s="365">
        <v>0</v>
      </c>
      <c r="W39" s="366">
        <v>0</v>
      </c>
      <c r="X39" s="360">
        <v>0</v>
      </c>
      <c r="Y39" s="364">
        <v>0</v>
      </c>
      <c r="Z39" s="367">
        <v>0</v>
      </c>
      <c r="AA39" s="367">
        <v>0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8">
        <v>0</v>
      </c>
      <c r="AK39" s="367"/>
      <c r="AL39" s="364">
        <v>0</v>
      </c>
      <c r="AM39" s="362">
        <v>0</v>
      </c>
      <c r="AN39" s="362">
        <v>0</v>
      </c>
      <c r="AO39" s="362">
        <v>0</v>
      </c>
      <c r="AP39" s="362">
        <v>1</v>
      </c>
      <c r="AQ39" s="362">
        <v>0</v>
      </c>
      <c r="AR39" s="381">
        <v>0</v>
      </c>
      <c r="AS39" s="366">
        <v>1</v>
      </c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</row>
    <row r="40" spans="2:57" s="120" customFormat="1" ht="16.5" hidden="1" customHeight="1">
      <c r="B40" s="383" t="s">
        <v>650</v>
      </c>
      <c r="C40" s="384">
        <f t="shared" si="15"/>
        <v>1530</v>
      </c>
      <c r="D40" s="385">
        <v>754</v>
      </c>
      <c r="E40" s="881">
        <v>546</v>
      </c>
      <c r="F40" s="882"/>
      <c r="G40" s="385">
        <v>17</v>
      </c>
      <c r="H40" s="385">
        <v>43</v>
      </c>
      <c r="I40" s="385">
        <v>79</v>
      </c>
      <c r="J40" s="385">
        <v>8</v>
      </c>
      <c r="K40" s="385">
        <v>31</v>
      </c>
      <c r="L40" s="385">
        <v>24</v>
      </c>
      <c r="M40" s="385">
        <v>10</v>
      </c>
      <c r="N40" s="385">
        <v>6</v>
      </c>
      <c r="O40" s="386">
        <v>0</v>
      </c>
      <c r="P40" s="385">
        <v>9</v>
      </c>
      <c r="Q40" s="385">
        <v>1</v>
      </c>
      <c r="R40" s="385">
        <v>1</v>
      </c>
      <c r="S40" s="385">
        <v>0</v>
      </c>
      <c r="T40" s="385">
        <v>0</v>
      </c>
      <c r="U40" s="385">
        <v>0</v>
      </c>
      <c r="V40" s="385">
        <v>0</v>
      </c>
      <c r="W40" s="387">
        <v>1</v>
      </c>
      <c r="X40" s="388">
        <v>0</v>
      </c>
      <c r="Y40" s="386">
        <v>0</v>
      </c>
      <c r="Z40" s="389">
        <v>0</v>
      </c>
      <c r="AA40" s="389">
        <v>0</v>
      </c>
      <c r="AB40" s="389">
        <v>0</v>
      </c>
      <c r="AC40" s="389">
        <v>0</v>
      </c>
      <c r="AD40" s="389">
        <v>0</v>
      </c>
      <c r="AE40" s="389">
        <v>0</v>
      </c>
      <c r="AF40" s="389">
        <v>0</v>
      </c>
      <c r="AG40" s="389">
        <v>0</v>
      </c>
      <c r="AH40" s="389">
        <v>0</v>
      </c>
      <c r="AI40" s="389">
        <v>0</v>
      </c>
      <c r="AJ40" s="389">
        <v>0</v>
      </c>
      <c r="AK40" s="389"/>
      <c r="AL40" s="386">
        <v>0</v>
      </c>
      <c r="AM40" s="385">
        <v>0</v>
      </c>
      <c r="AN40" s="385">
        <v>0</v>
      </c>
      <c r="AO40" s="385">
        <v>0</v>
      </c>
      <c r="AP40" s="385">
        <v>1</v>
      </c>
      <c r="AQ40" s="385">
        <v>2</v>
      </c>
      <c r="AR40" s="386">
        <v>4</v>
      </c>
      <c r="AS40" s="387">
        <v>1</v>
      </c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</row>
    <row r="41" spans="2:57" s="120" customFormat="1" ht="16.5" hidden="1" customHeight="1">
      <c r="B41" s="383" t="s">
        <v>651</v>
      </c>
      <c r="C41" s="384">
        <f t="shared" si="15"/>
        <v>1607</v>
      </c>
      <c r="D41" s="385">
        <v>867</v>
      </c>
      <c r="E41" s="881">
        <v>514</v>
      </c>
      <c r="F41" s="882"/>
      <c r="G41" s="385">
        <v>14</v>
      </c>
      <c r="H41" s="385">
        <v>56</v>
      </c>
      <c r="I41" s="385">
        <v>70</v>
      </c>
      <c r="J41" s="385">
        <v>8</v>
      </c>
      <c r="K41" s="385">
        <v>28</v>
      </c>
      <c r="L41" s="385">
        <v>23</v>
      </c>
      <c r="M41" s="385">
        <v>11</v>
      </c>
      <c r="N41" s="385">
        <v>6</v>
      </c>
      <c r="O41" s="386">
        <v>0</v>
      </c>
      <c r="P41" s="385">
        <v>1</v>
      </c>
      <c r="Q41" s="385">
        <v>1</v>
      </c>
      <c r="R41" s="385">
        <v>0</v>
      </c>
      <c r="S41" s="385">
        <v>0</v>
      </c>
      <c r="T41" s="385">
        <v>0</v>
      </c>
      <c r="U41" s="385">
        <v>0</v>
      </c>
      <c r="V41" s="385">
        <v>0</v>
      </c>
      <c r="W41" s="387">
        <f>X41</f>
        <v>8</v>
      </c>
      <c r="X41" s="390">
        <f t="shared" ref="X41:X91" si="16">SUM(Y41:AS41)</f>
        <v>8</v>
      </c>
      <c r="Y41" s="386">
        <v>4</v>
      </c>
      <c r="Z41" s="389">
        <v>0</v>
      </c>
      <c r="AA41" s="389">
        <v>0</v>
      </c>
      <c r="AB41" s="389">
        <v>0</v>
      </c>
      <c r="AC41" s="389">
        <v>0</v>
      </c>
      <c r="AD41" s="389">
        <v>0</v>
      </c>
      <c r="AE41" s="389">
        <v>0</v>
      </c>
      <c r="AF41" s="389">
        <v>0</v>
      </c>
      <c r="AG41" s="389">
        <v>0</v>
      </c>
      <c r="AH41" s="389">
        <v>0</v>
      </c>
      <c r="AI41" s="389">
        <v>0</v>
      </c>
      <c r="AJ41" s="391">
        <v>0</v>
      </c>
      <c r="AK41" s="392"/>
      <c r="AL41" s="386">
        <v>0</v>
      </c>
      <c r="AM41" s="385">
        <v>0</v>
      </c>
      <c r="AN41" s="385">
        <v>0</v>
      </c>
      <c r="AO41" s="385">
        <v>0</v>
      </c>
      <c r="AP41" s="385">
        <v>1</v>
      </c>
      <c r="AQ41" s="385">
        <v>2</v>
      </c>
      <c r="AR41" s="386">
        <v>0</v>
      </c>
      <c r="AS41" s="387">
        <v>1</v>
      </c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</row>
    <row r="42" spans="2:57" s="120" customFormat="1" ht="16.5" customHeight="1">
      <c r="B42" s="383" t="s">
        <v>652</v>
      </c>
      <c r="C42" s="384">
        <f t="shared" si="15"/>
        <v>1562</v>
      </c>
      <c r="D42" s="385">
        <v>829</v>
      </c>
      <c r="E42" s="881">
        <v>496</v>
      </c>
      <c r="F42" s="882"/>
      <c r="G42" s="385">
        <v>9</v>
      </c>
      <c r="H42" s="385">
        <v>51</v>
      </c>
      <c r="I42" s="385">
        <v>76</v>
      </c>
      <c r="J42" s="385">
        <v>12</v>
      </c>
      <c r="K42" s="385">
        <v>42</v>
      </c>
      <c r="L42" s="385">
        <v>22</v>
      </c>
      <c r="M42" s="385">
        <v>10</v>
      </c>
      <c r="N42" s="385">
        <v>5</v>
      </c>
      <c r="O42" s="386">
        <v>0</v>
      </c>
      <c r="P42" s="385">
        <v>1</v>
      </c>
      <c r="Q42" s="385">
        <v>2</v>
      </c>
      <c r="R42" s="385">
        <v>0</v>
      </c>
      <c r="S42" s="385">
        <v>0</v>
      </c>
      <c r="T42" s="385">
        <v>0</v>
      </c>
      <c r="U42" s="385">
        <v>0</v>
      </c>
      <c r="V42" s="385">
        <v>0</v>
      </c>
      <c r="W42" s="387">
        <f t="shared" ref="W42:W90" si="17">X42</f>
        <v>7</v>
      </c>
      <c r="X42" s="347">
        <f t="shared" si="16"/>
        <v>7</v>
      </c>
      <c r="Y42" s="386">
        <v>4</v>
      </c>
      <c r="Z42" s="389">
        <v>0</v>
      </c>
      <c r="AA42" s="389">
        <v>0</v>
      </c>
      <c r="AB42" s="389">
        <v>0</v>
      </c>
      <c r="AC42" s="389">
        <v>0</v>
      </c>
      <c r="AD42" s="389">
        <v>0</v>
      </c>
      <c r="AE42" s="389">
        <v>0</v>
      </c>
      <c r="AF42" s="389">
        <v>0</v>
      </c>
      <c r="AG42" s="389">
        <v>0</v>
      </c>
      <c r="AH42" s="389">
        <v>0</v>
      </c>
      <c r="AI42" s="389">
        <v>0</v>
      </c>
      <c r="AJ42" s="391">
        <v>0</v>
      </c>
      <c r="AK42" s="392"/>
      <c r="AL42" s="386">
        <v>0</v>
      </c>
      <c r="AM42" s="385">
        <v>0</v>
      </c>
      <c r="AN42" s="385">
        <v>0</v>
      </c>
      <c r="AO42" s="385">
        <v>0</v>
      </c>
      <c r="AP42" s="385">
        <v>0</v>
      </c>
      <c r="AQ42" s="385">
        <v>2</v>
      </c>
      <c r="AR42" s="386">
        <v>0</v>
      </c>
      <c r="AS42" s="387">
        <v>1</v>
      </c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</row>
    <row r="43" spans="2:57" s="380" customFormat="1" ht="16.5" customHeight="1">
      <c r="B43" s="393" t="s">
        <v>653</v>
      </c>
      <c r="C43" s="384">
        <f t="shared" si="15"/>
        <v>1417</v>
      </c>
      <c r="D43" s="385">
        <v>732</v>
      </c>
      <c r="E43" s="877">
        <v>477</v>
      </c>
      <c r="F43" s="878"/>
      <c r="G43" s="385">
        <v>12</v>
      </c>
      <c r="H43" s="385">
        <v>43</v>
      </c>
      <c r="I43" s="385">
        <v>75</v>
      </c>
      <c r="J43" s="385">
        <v>13</v>
      </c>
      <c r="K43" s="385">
        <v>17</v>
      </c>
      <c r="L43" s="385">
        <v>23</v>
      </c>
      <c r="M43" s="385">
        <v>8</v>
      </c>
      <c r="N43" s="385">
        <v>6</v>
      </c>
      <c r="O43" s="385">
        <v>0</v>
      </c>
      <c r="P43" s="385">
        <v>1</v>
      </c>
      <c r="Q43" s="385">
        <v>4</v>
      </c>
      <c r="R43" s="385">
        <v>2</v>
      </c>
      <c r="S43" s="385">
        <v>0</v>
      </c>
      <c r="T43" s="385">
        <v>0</v>
      </c>
      <c r="U43" s="385">
        <v>0</v>
      </c>
      <c r="V43" s="385">
        <v>0</v>
      </c>
      <c r="W43" s="387">
        <f t="shared" si="17"/>
        <v>4</v>
      </c>
      <c r="X43" s="347">
        <f t="shared" si="16"/>
        <v>4</v>
      </c>
      <c r="Y43" s="386">
        <v>2</v>
      </c>
      <c r="Z43" s="389">
        <v>0</v>
      </c>
      <c r="AA43" s="389">
        <v>0</v>
      </c>
      <c r="AB43" s="389">
        <v>0</v>
      </c>
      <c r="AC43" s="389">
        <v>0</v>
      </c>
      <c r="AD43" s="389">
        <v>0</v>
      </c>
      <c r="AE43" s="389">
        <v>0</v>
      </c>
      <c r="AF43" s="389">
        <v>0</v>
      </c>
      <c r="AG43" s="389">
        <v>0</v>
      </c>
      <c r="AH43" s="389">
        <v>0</v>
      </c>
      <c r="AI43" s="389">
        <v>0</v>
      </c>
      <c r="AJ43" s="391">
        <v>0</v>
      </c>
      <c r="AK43" s="392"/>
      <c r="AL43" s="386">
        <v>0</v>
      </c>
      <c r="AM43" s="385">
        <v>0</v>
      </c>
      <c r="AN43" s="385">
        <v>0</v>
      </c>
      <c r="AO43" s="385">
        <v>0</v>
      </c>
      <c r="AP43" s="385">
        <v>0</v>
      </c>
      <c r="AQ43" s="385">
        <v>1</v>
      </c>
      <c r="AR43" s="394">
        <v>0</v>
      </c>
      <c r="AS43" s="387">
        <v>1</v>
      </c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</row>
    <row r="44" spans="2:57" s="380" customFormat="1" ht="16.5" customHeight="1">
      <c r="B44" s="393" t="s">
        <v>654</v>
      </c>
      <c r="C44" s="384">
        <f t="shared" si="15"/>
        <v>1245</v>
      </c>
      <c r="D44" s="385">
        <v>617</v>
      </c>
      <c r="E44" s="877">
        <v>435</v>
      </c>
      <c r="F44" s="878"/>
      <c r="G44" s="385">
        <v>14</v>
      </c>
      <c r="H44" s="385">
        <v>43</v>
      </c>
      <c r="I44" s="385">
        <v>52</v>
      </c>
      <c r="J44" s="385">
        <v>8</v>
      </c>
      <c r="K44" s="385">
        <v>23</v>
      </c>
      <c r="L44" s="385">
        <v>26</v>
      </c>
      <c r="M44" s="385">
        <v>9</v>
      </c>
      <c r="N44" s="385">
        <v>6</v>
      </c>
      <c r="O44" s="385">
        <v>1</v>
      </c>
      <c r="P44" s="385">
        <v>2</v>
      </c>
      <c r="Q44" s="385">
        <v>3</v>
      </c>
      <c r="R44" s="385">
        <v>2</v>
      </c>
      <c r="S44" s="385">
        <v>0</v>
      </c>
      <c r="T44" s="385">
        <v>0</v>
      </c>
      <c r="U44" s="385">
        <v>0</v>
      </c>
      <c r="V44" s="385">
        <v>0</v>
      </c>
      <c r="W44" s="387">
        <f t="shared" si="17"/>
        <v>4</v>
      </c>
      <c r="X44" s="388">
        <f t="shared" si="16"/>
        <v>4</v>
      </c>
      <c r="Y44" s="386">
        <v>2</v>
      </c>
      <c r="Z44" s="389">
        <v>0</v>
      </c>
      <c r="AA44" s="389">
        <v>0</v>
      </c>
      <c r="AB44" s="389">
        <v>0</v>
      </c>
      <c r="AC44" s="389">
        <v>0</v>
      </c>
      <c r="AD44" s="389">
        <v>0</v>
      </c>
      <c r="AE44" s="389">
        <v>0</v>
      </c>
      <c r="AF44" s="389">
        <v>0</v>
      </c>
      <c r="AG44" s="389">
        <v>0</v>
      </c>
      <c r="AH44" s="389">
        <v>0</v>
      </c>
      <c r="AI44" s="389">
        <v>0</v>
      </c>
      <c r="AJ44" s="391">
        <v>0</v>
      </c>
      <c r="AK44" s="392"/>
      <c r="AL44" s="386">
        <v>0</v>
      </c>
      <c r="AM44" s="385">
        <v>0</v>
      </c>
      <c r="AN44" s="385">
        <v>0</v>
      </c>
      <c r="AO44" s="385">
        <v>0</v>
      </c>
      <c r="AP44" s="385">
        <v>0</v>
      </c>
      <c r="AQ44" s="385">
        <v>1</v>
      </c>
      <c r="AR44" s="394">
        <v>0</v>
      </c>
      <c r="AS44" s="387">
        <v>1</v>
      </c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</row>
    <row r="45" spans="2:57" s="380" customFormat="1" ht="16.5" customHeight="1">
      <c r="B45" s="393" t="s">
        <v>655</v>
      </c>
      <c r="C45" s="384">
        <f t="shared" si="15"/>
        <v>1251</v>
      </c>
      <c r="D45" s="385">
        <v>634</v>
      </c>
      <c r="E45" s="877">
        <v>436</v>
      </c>
      <c r="F45" s="878"/>
      <c r="G45" s="385">
        <v>18</v>
      </c>
      <c r="H45" s="385">
        <v>37</v>
      </c>
      <c r="I45" s="385">
        <v>51</v>
      </c>
      <c r="J45" s="385">
        <v>7</v>
      </c>
      <c r="K45" s="385">
        <v>18</v>
      </c>
      <c r="L45" s="385">
        <v>25</v>
      </c>
      <c r="M45" s="385">
        <v>10</v>
      </c>
      <c r="N45" s="385">
        <v>2</v>
      </c>
      <c r="O45" s="385">
        <v>1</v>
      </c>
      <c r="P45" s="385">
        <v>3</v>
      </c>
      <c r="Q45" s="385">
        <v>2</v>
      </c>
      <c r="R45" s="385">
        <v>2</v>
      </c>
      <c r="S45" s="385">
        <v>0</v>
      </c>
      <c r="T45" s="385">
        <v>0</v>
      </c>
      <c r="U45" s="385">
        <v>0</v>
      </c>
      <c r="V45" s="385">
        <v>0</v>
      </c>
      <c r="W45" s="387">
        <f t="shared" si="17"/>
        <v>5</v>
      </c>
      <c r="X45" s="390">
        <f t="shared" si="16"/>
        <v>5</v>
      </c>
      <c r="Y45" s="386">
        <v>3</v>
      </c>
      <c r="Z45" s="389">
        <v>0</v>
      </c>
      <c r="AA45" s="389">
        <v>0</v>
      </c>
      <c r="AB45" s="389">
        <v>0</v>
      </c>
      <c r="AC45" s="389">
        <v>0</v>
      </c>
      <c r="AD45" s="389">
        <v>0</v>
      </c>
      <c r="AE45" s="389">
        <v>0</v>
      </c>
      <c r="AF45" s="389">
        <v>0</v>
      </c>
      <c r="AG45" s="389">
        <v>0</v>
      </c>
      <c r="AH45" s="389">
        <v>0</v>
      </c>
      <c r="AI45" s="389">
        <v>0</v>
      </c>
      <c r="AJ45" s="391">
        <v>0</v>
      </c>
      <c r="AK45" s="392"/>
      <c r="AL45" s="386">
        <v>0</v>
      </c>
      <c r="AM45" s="385">
        <v>0</v>
      </c>
      <c r="AN45" s="385">
        <v>0</v>
      </c>
      <c r="AO45" s="385">
        <v>0</v>
      </c>
      <c r="AP45" s="385">
        <v>0</v>
      </c>
      <c r="AQ45" s="385">
        <v>1</v>
      </c>
      <c r="AR45" s="394">
        <v>0</v>
      </c>
      <c r="AS45" s="387">
        <v>1</v>
      </c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</row>
    <row r="46" spans="2:57" s="380" customFormat="1" ht="16.5" customHeight="1">
      <c r="B46" s="393" t="s">
        <v>656</v>
      </c>
      <c r="C46" s="384">
        <f t="shared" si="15"/>
        <v>1272</v>
      </c>
      <c r="D46" s="385">
        <v>648</v>
      </c>
      <c r="E46" s="877">
        <v>421</v>
      </c>
      <c r="F46" s="878"/>
      <c r="G46" s="385">
        <v>24</v>
      </c>
      <c r="H46" s="385">
        <v>37</v>
      </c>
      <c r="I46" s="385">
        <v>52</v>
      </c>
      <c r="J46" s="385">
        <v>4</v>
      </c>
      <c r="K46" s="385">
        <v>39</v>
      </c>
      <c r="L46" s="385">
        <v>23</v>
      </c>
      <c r="M46" s="385">
        <v>11</v>
      </c>
      <c r="N46" s="385">
        <v>4</v>
      </c>
      <c r="O46" s="385">
        <v>1</v>
      </c>
      <c r="P46" s="385">
        <v>3</v>
      </c>
      <c r="Q46" s="385">
        <v>2</v>
      </c>
      <c r="R46" s="385">
        <v>0</v>
      </c>
      <c r="S46" s="385">
        <v>0</v>
      </c>
      <c r="T46" s="385">
        <v>0</v>
      </c>
      <c r="U46" s="385">
        <v>0</v>
      </c>
      <c r="V46" s="385">
        <v>0</v>
      </c>
      <c r="W46" s="387">
        <f t="shared" si="17"/>
        <v>3</v>
      </c>
      <c r="X46" s="347">
        <f t="shared" si="16"/>
        <v>3</v>
      </c>
      <c r="Y46" s="386">
        <v>1</v>
      </c>
      <c r="Z46" s="389">
        <v>0</v>
      </c>
      <c r="AA46" s="389">
        <v>0</v>
      </c>
      <c r="AB46" s="389">
        <v>0</v>
      </c>
      <c r="AC46" s="389">
        <v>0</v>
      </c>
      <c r="AD46" s="389">
        <v>0</v>
      </c>
      <c r="AE46" s="389">
        <v>0</v>
      </c>
      <c r="AF46" s="389">
        <v>0</v>
      </c>
      <c r="AG46" s="389">
        <v>0</v>
      </c>
      <c r="AH46" s="389">
        <v>0</v>
      </c>
      <c r="AI46" s="389">
        <v>0</v>
      </c>
      <c r="AJ46" s="391">
        <v>0</v>
      </c>
      <c r="AK46" s="392"/>
      <c r="AL46" s="386">
        <v>0</v>
      </c>
      <c r="AM46" s="385">
        <v>0</v>
      </c>
      <c r="AN46" s="385">
        <v>0</v>
      </c>
      <c r="AO46" s="385">
        <v>0</v>
      </c>
      <c r="AP46" s="385">
        <v>0</v>
      </c>
      <c r="AQ46" s="385">
        <v>1</v>
      </c>
      <c r="AR46" s="394">
        <v>0</v>
      </c>
      <c r="AS46" s="387">
        <v>1</v>
      </c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</row>
    <row r="47" spans="2:57" s="380" customFormat="1" ht="16.5" customHeight="1">
      <c r="B47" s="88" t="s">
        <v>657</v>
      </c>
      <c r="C47" s="343">
        <f>SUM(C48:C51)</f>
        <v>1245</v>
      </c>
      <c r="D47" s="344">
        <v>635</v>
      </c>
      <c r="E47" s="875">
        <v>391</v>
      </c>
      <c r="F47" s="876"/>
      <c r="G47" s="344">
        <v>35</v>
      </c>
      <c r="H47" s="344">
        <v>32</v>
      </c>
      <c r="I47" s="344">
        <v>53</v>
      </c>
      <c r="J47" s="344">
        <v>2</v>
      </c>
      <c r="K47" s="344">
        <v>34</v>
      </c>
      <c r="L47" s="344">
        <v>23</v>
      </c>
      <c r="M47" s="344">
        <v>13</v>
      </c>
      <c r="N47" s="344">
        <v>5</v>
      </c>
      <c r="O47" s="344">
        <v>0</v>
      </c>
      <c r="P47" s="344">
        <v>7</v>
      </c>
      <c r="Q47" s="344">
        <v>2</v>
      </c>
      <c r="R47" s="344">
        <v>0</v>
      </c>
      <c r="S47" s="344">
        <v>0</v>
      </c>
      <c r="T47" s="344">
        <v>5</v>
      </c>
      <c r="U47" s="344">
        <v>0</v>
      </c>
      <c r="V47" s="344">
        <v>0</v>
      </c>
      <c r="W47" s="346">
        <f t="shared" si="17"/>
        <v>8</v>
      </c>
      <c r="X47" s="347">
        <f t="shared" si="16"/>
        <v>8</v>
      </c>
      <c r="Y47" s="395">
        <v>0</v>
      </c>
      <c r="Z47" s="349">
        <v>1</v>
      </c>
      <c r="AA47" s="349">
        <v>1</v>
      </c>
      <c r="AB47" s="349">
        <v>0</v>
      </c>
      <c r="AC47" s="349">
        <v>0</v>
      </c>
      <c r="AD47" s="349">
        <v>0</v>
      </c>
      <c r="AE47" s="349">
        <v>0</v>
      </c>
      <c r="AF47" s="349">
        <v>0</v>
      </c>
      <c r="AG47" s="349">
        <v>0</v>
      </c>
      <c r="AH47" s="349">
        <v>0</v>
      </c>
      <c r="AI47" s="349">
        <v>0</v>
      </c>
      <c r="AJ47" s="350">
        <v>1</v>
      </c>
      <c r="AK47" s="396"/>
      <c r="AL47" s="344">
        <v>0</v>
      </c>
      <c r="AM47" s="344">
        <v>0</v>
      </c>
      <c r="AN47" s="344">
        <v>0</v>
      </c>
      <c r="AO47" s="344">
        <v>0</v>
      </c>
      <c r="AP47" s="344">
        <v>0</v>
      </c>
      <c r="AQ47" s="344">
        <v>3</v>
      </c>
      <c r="AR47" s="369">
        <v>1</v>
      </c>
      <c r="AS47" s="346">
        <v>1</v>
      </c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</row>
    <row r="48" spans="2:57" s="380" customFormat="1" ht="16.5" hidden="1" customHeight="1">
      <c r="B48" s="95" t="s">
        <v>60</v>
      </c>
      <c r="C48" s="352">
        <f>SUM(D48:W48)</f>
        <v>168</v>
      </c>
      <c r="D48" s="353">
        <v>46</v>
      </c>
      <c r="E48" s="354"/>
      <c r="F48" s="355">
        <v>29</v>
      </c>
      <c r="G48" s="353">
        <v>5</v>
      </c>
      <c r="H48" s="353">
        <v>10</v>
      </c>
      <c r="I48" s="353">
        <v>36</v>
      </c>
      <c r="J48" s="353">
        <v>0</v>
      </c>
      <c r="K48" s="353">
        <v>15</v>
      </c>
      <c r="L48" s="353">
        <v>19</v>
      </c>
      <c r="M48" s="353">
        <v>2</v>
      </c>
      <c r="N48" s="353">
        <v>1</v>
      </c>
      <c r="O48" s="353">
        <v>0</v>
      </c>
      <c r="P48" s="353">
        <v>0</v>
      </c>
      <c r="Q48" s="353">
        <v>0</v>
      </c>
      <c r="R48" s="353">
        <v>0</v>
      </c>
      <c r="S48" s="353">
        <v>0</v>
      </c>
      <c r="T48" s="353">
        <v>0</v>
      </c>
      <c r="U48" s="353">
        <v>0</v>
      </c>
      <c r="V48" s="353">
        <v>0</v>
      </c>
      <c r="W48" s="397">
        <f t="shared" si="17"/>
        <v>5</v>
      </c>
      <c r="X48" s="390">
        <f t="shared" si="16"/>
        <v>5</v>
      </c>
      <c r="Y48" s="398">
        <v>0</v>
      </c>
      <c r="Z48" s="399">
        <v>1</v>
      </c>
      <c r="AA48" s="399">
        <v>1</v>
      </c>
      <c r="AB48" s="399">
        <v>0</v>
      </c>
      <c r="AC48" s="399">
        <v>0</v>
      </c>
      <c r="AD48" s="399">
        <v>0</v>
      </c>
      <c r="AE48" s="399">
        <v>0</v>
      </c>
      <c r="AF48" s="399">
        <v>0</v>
      </c>
      <c r="AG48" s="399">
        <v>0</v>
      </c>
      <c r="AH48" s="399">
        <v>0</v>
      </c>
      <c r="AI48" s="399">
        <v>0</v>
      </c>
      <c r="AJ48" s="400">
        <v>1</v>
      </c>
      <c r="AK48" s="401"/>
      <c r="AL48" s="353">
        <v>0</v>
      </c>
      <c r="AM48" s="353">
        <v>0</v>
      </c>
      <c r="AN48" s="353">
        <v>0</v>
      </c>
      <c r="AO48" s="353">
        <v>0</v>
      </c>
      <c r="AP48" s="353">
        <v>0</v>
      </c>
      <c r="AQ48" s="353">
        <v>2</v>
      </c>
      <c r="AR48" s="379">
        <v>0</v>
      </c>
      <c r="AS48" s="357">
        <v>0</v>
      </c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</row>
    <row r="49" spans="2:57" s="380" customFormat="1" ht="16.5" hidden="1" customHeight="1">
      <c r="B49" s="95" t="s">
        <v>62</v>
      </c>
      <c r="C49" s="352">
        <f>SUM(D49:W49)</f>
        <v>589</v>
      </c>
      <c r="D49" s="353">
        <v>279</v>
      </c>
      <c r="E49" s="354"/>
      <c r="F49" s="355">
        <v>251</v>
      </c>
      <c r="G49" s="353">
        <v>8</v>
      </c>
      <c r="H49" s="353">
        <v>12</v>
      </c>
      <c r="I49" s="353">
        <v>7</v>
      </c>
      <c r="J49" s="353">
        <v>0</v>
      </c>
      <c r="K49" s="353">
        <v>6</v>
      </c>
      <c r="L49" s="353">
        <v>2</v>
      </c>
      <c r="M49" s="353">
        <v>9</v>
      </c>
      <c r="N49" s="353">
        <v>2</v>
      </c>
      <c r="O49" s="353">
        <v>0</v>
      </c>
      <c r="P49" s="353">
        <v>7</v>
      </c>
      <c r="Q49" s="353">
        <v>0</v>
      </c>
      <c r="R49" s="353">
        <v>0</v>
      </c>
      <c r="S49" s="353">
        <v>0</v>
      </c>
      <c r="T49" s="353">
        <v>5</v>
      </c>
      <c r="U49" s="353">
        <v>0</v>
      </c>
      <c r="V49" s="353">
        <v>0</v>
      </c>
      <c r="W49" s="397">
        <f t="shared" si="17"/>
        <v>1</v>
      </c>
      <c r="X49" s="390">
        <f t="shared" si="16"/>
        <v>1</v>
      </c>
      <c r="Y49" s="395">
        <v>0</v>
      </c>
      <c r="Z49" s="399">
        <v>0</v>
      </c>
      <c r="AA49" s="399">
        <v>0</v>
      </c>
      <c r="AB49" s="399">
        <v>0</v>
      </c>
      <c r="AC49" s="399">
        <v>0</v>
      </c>
      <c r="AD49" s="399">
        <v>0</v>
      </c>
      <c r="AE49" s="399">
        <v>0</v>
      </c>
      <c r="AF49" s="399">
        <v>0</v>
      </c>
      <c r="AG49" s="399">
        <v>0</v>
      </c>
      <c r="AH49" s="399">
        <v>0</v>
      </c>
      <c r="AI49" s="399">
        <v>0</v>
      </c>
      <c r="AJ49" s="400">
        <v>0</v>
      </c>
      <c r="AK49" s="401"/>
      <c r="AL49" s="353">
        <v>0</v>
      </c>
      <c r="AM49" s="353">
        <v>0</v>
      </c>
      <c r="AN49" s="353">
        <v>0</v>
      </c>
      <c r="AO49" s="353">
        <v>0</v>
      </c>
      <c r="AP49" s="353">
        <v>0</v>
      </c>
      <c r="AQ49" s="353">
        <v>0</v>
      </c>
      <c r="AR49" s="379">
        <v>1</v>
      </c>
      <c r="AS49" s="357">
        <v>0</v>
      </c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</row>
    <row r="50" spans="2:57" s="380" customFormat="1" ht="16.5" hidden="1" customHeight="1">
      <c r="B50" s="95" t="s">
        <v>64</v>
      </c>
      <c r="C50" s="352">
        <f>SUM(D50:W50)</f>
        <v>373</v>
      </c>
      <c r="D50" s="353">
        <v>249</v>
      </c>
      <c r="E50" s="354"/>
      <c r="F50" s="355">
        <v>87</v>
      </c>
      <c r="G50" s="353">
        <v>16</v>
      </c>
      <c r="H50" s="353">
        <v>7</v>
      </c>
      <c r="I50" s="353">
        <v>5</v>
      </c>
      <c r="J50" s="353">
        <v>0</v>
      </c>
      <c r="K50" s="353">
        <v>5</v>
      </c>
      <c r="L50" s="353">
        <v>1</v>
      </c>
      <c r="M50" s="353">
        <v>1</v>
      </c>
      <c r="N50" s="353">
        <v>1</v>
      </c>
      <c r="O50" s="353">
        <v>0</v>
      </c>
      <c r="P50" s="353">
        <v>0</v>
      </c>
      <c r="Q50" s="353">
        <v>1</v>
      </c>
      <c r="R50" s="353">
        <v>0</v>
      </c>
      <c r="S50" s="353">
        <v>0</v>
      </c>
      <c r="T50" s="353">
        <v>0</v>
      </c>
      <c r="U50" s="353">
        <v>0</v>
      </c>
      <c r="V50" s="353">
        <v>0</v>
      </c>
      <c r="W50" s="397">
        <f t="shared" si="17"/>
        <v>0</v>
      </c>
      <c r="X50" s="390">
        <f t="shared" si="16"/>
        <v>0</v>
      </c>
      <c r="Y50" s="395">
        <v>0</v>
      </c>
      <c r="Z50" s="399">
        <v>0</v>
      </c>
      <c r="AA50" s="399">
        <v>0</v>
      </c>
      <c r="AB50" s="399">
        <v>0</v>
      </c>
      <c r="AC50" s="399">
        <v>0</v>
      </c>
      <c r="AD50" s="399">
        <v>0</v>
      </c>
      <c r="AE50" s="399">
        <v>0</v>
      </c>
      <c r="AF50" s="399">
        <v>0</v>
      </c>
      <c r="AG50" s="399">
        <v>0</v>
      </c>
      <c r="AH50" s="399">
        <v>0</v>
      </c>
      <c r="AI50" s="399">
        <v>0</v>
      </c>
      <c r="AJ50" s="400">
        <v>0</v>
      </c>
      <c r="AK50" s="401"/>
      <c r="AL50" s="353">
        <v>0</v>
      </c>
      <c r="AM50" s="353">
        <v>0</v>
      </c>
      <c r="AN50" s="353">
        <v>0</v>
      </c>
      <c r="AO50" s="353">
        <v>0</v>
      </c>
      <c r="AP50" s="353">
        <v>0</v>
      </c>
      <c r="AQ50" s="353">
        <v>0</v>
      </c>
      <c r="AR50" s="379">
        <v>0</v>
      </c>
      <c r="AS50" s="357">
        <v>0</v>
      </c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</row>
    <row r="51" spans="2:57" s="380" customFormat="1" ht="16.5" hidden="1" customHeight="1">
      <c r="B51" s="102" t="s">
        <v>66</v>
      </c>
      <c r="C51" s="361">
        <f>SUM(D51:W51)</f>
        <v>115</v>
      </c>
      <c r="D51" s="362">
        <v>61</v>
      </c>
      <c r="E51" s="363"/>
      <c r="F51" s="364">
        <v>24</v>
      </c>
      <c r="G51" s="362">
        <v>6</v>
      </c>
      <c r="H51" s="362">
        <v>3</v>
      </c>
      <c r="I51" s="362">
        <v>5</v>
      </c>
      <c r="J51" s="362">
        <v>2</v>
      </c>
      <c r="K51" s="362">
        <v>8</v>
      </c>
      <c r="L51" s="362">
        <v>1</v>
      </c>
      <c r="M51" s="362">
        <v>1</v>
      </c>
      <c r="N51" s="362">
        <v>1</v>
      </c>
      <c r="O51" s="362">
        <v>0</v>
      </c>
      <c r="P51" s="362">
        <v>0</v>
      </c>
      <c r="Q51" s="362">
        <v>1</v>
      </c>
      <c r="R51" s="362">
        <v>0</v>
      </c>
      <c r="S51" s="362">
        <v>0</v>
      </c>
      <c r="T51" s="362">
        <v>0</v>
      </c>
      <c r="U51" s="362">
        <v>0</v>
      </c>
      <c r="V51" s="362">
        <v>0</v>
      </c>
      <c r="W51" s="402">
        <f t="shared" si="17"/>
        <v>2</v>
      </c>
      <c r="X51" s="403">
        <f t="shared" si="16"/>
        <v>2</v>
      </c>
      <c r="Y51" s="404">
        <v>0</v>
      </c>
      <c r="Z51" s="405">
        <v>0</v>
      </c>
      <c r="AA51" s="405">
        <v>0</v>
      </c>
      <c r="AB51" s="405">
        <v>0</v>
      </c>
      <c r="AC51" s="405">
        <v>0</v>
      </c>
      <c r="AD51" s="405">
        <v>0</v>
      </c>
      <c r="AE51" s="405">
        <v>0</v>
      </c>
      <c r="AF51" s="405">
        <v>0</v>
      </c>
      <c r="AG51" s="405">
        <v>0</v>
      </c>
      <c r="AH51" s="405">
        <v>0</v>
      </c>
      <c r="AI51" s="405">
        <v>0</v>
      </c>
      <c r="AJ51" s="406">
        <v>0</v>
      </c>
      <c r="AK51" s="407"/>
      <c r="AL51" s="362">
        <v>0</v>
      </c>
      <c r="AM51" s="362">
        <v>0</v>
      </c>
      <c r="AN51" s="362">
        <v>0</v>
      </c>
      <c r="AO51" s="362">
        <v>0</v>
      </c>
      <c r="AP51" s="362">
        <v>0</v>
      </c>
      <c r="AQ51" s="362">
        <v>1</v>
      </c>
      <c r="AR51" s="381">
        <v>0</v>
      </c>
      <c r="AS51" s="366">
        <v>1</v>
      </c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</row>
    <row r="52" spans="2:57" s="380" customFormat="1" ht="16.5" customHeight="1">
      <c r="B52" s="88" t="s">
        <v>658</v>
      </c>
      <c r="C52" s="343">
        <f>SUM(C53:C56)</f>
        <v>1207</v>
      </c>
      <c r="D52" s="344">
        <v>586</v>
      </c>
      <c r="E52" s="875">
        <v>377</v>
      </c>
      <c r="F52" s="876"/>
      <c r="G52" s="344">
        <v>48</v>
      </c>
      <c r="H52" s="344">
        <v>43</v>
      </c>
      <c r="I52" s="344">
        <v>52</v>
      </c>
      <c r="J52" s="344">
        <v>5</v>
      </c>
      <c r="K52" s="344">
        <v>34</v>
      </c>
      <c r="L52" s="344">
        <v>22</v>
      </c>
      <c r="M52" s="344">
        <v>12</v>
      </c>
      <c r="N52" s="344">
        <v>5</v>
      </c>
      <c r="O52" s="344">
        <v>0</v>
      </c>
      <c r="P52" s="344">
        <v>5</v>
      </c>
      <c r="Q52" s="344">
        <v>2</v>
      </c>
      <c r="R52" s="344">
        <v>1</v>
      </c>
      <c r="S52" s="344">
        <v>0</v>
      </c>
      <c r="T52" s="344">
        <v>9</v>
      </c>
      <c r="U52" s="344">
        <v>0</v>
      </c>
      <c r="V52" s="344">
        <v>0</v>
      </c>
      <c r="W52" s="346">
        <f t="shared" si="17"/>
        <v>6</v>
      </c>
      <c r="X52" s="347">
        <f t="shared" si="16"/>
        <v>6</v>
      </c>
      <c r="Y52" s="348">
        <v>0</v>
      </c>
      <c r="Z52" s="349">
        <v>1</v>
      </c>
      <c r="AA52" s="349">
        <v>1</v>
      </c>
      <c r="AB52" s="349">
        <v>1</v>
      </c>
      <c r="AC52" s="349">
        <v>0</v>
      </c>
      <c r="AD52" s="349">
        <v>0</v>
      </c>
      <c r="AE52" s="349">
        <v>0</v>
      </c>
      <c r="AF52" s="349">
        <v>0</v>
      </c>
      <c r="AG52" s="349">
        <v>0</v>
      </c>
      <c r="AH52" s="349">
        <v>0</v>
      </c>
      <c r="AI52" s="349">
        <v>0</v>
      </c>
      <c r="AJ52" s="350">
        <v>1</v>
      </c>
      <c r="AK52" s="396"/>
      <c r="AL52" s="344">
        <v>0</v>
      </c>
      <c r="AM52" s="344">
        <v>0</v>
      </c>
      <c r="AN52" s="344">
        <v>0</v>
      </c>
      <c r="AO52" s="344">
        <v>0</v>
      </c>
      <c r="AP52" s="344">
        <v>0</v>
      </c>
      <c r="AQ52" s="344">
        <v>1</v>
      </c>
      <c r="AR52" s="369">
        <v>0</v>
      </c>
      <c r="AS52" s="346">
        <v>1</v>
      </c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</row>
    <row r="53" spans="2:57" s="380" customFormat="1" ht="16.5" hidden="1" customHeight="1">
      <c r="B53" s="95" t="s">
        <v>60</v>
      </c>
      <c r="C53" s="352">
        <f>SUM(D53:W53)</f>
        <v>156</v>
      </c>
      <c r="D53" s="353">
        <v>37</v>
      </c>
      <c r="E53" s="354"/>
      <c r="F53" s="355">
        <v>29</v>
      </c>
      <c r="G53" s="353">
        <v>5</v>
      </c>
      <c r="H53" s="353">
        <v>11</v>
      </c>
      <c r="I53" s="353">
        <v>35</v>
      </c>
      <c r="J53" s="353">
        <v>0</v>
      </c>
      <c r="K53" s="353">
        <v>15</v>
      </c>
      <c r="L53" s="353">
        <v>17</v>
      </c>
      <c r="M53" s="353">
        <v>1</v>
      </c>
      <c r="N53" s="353">
        <v>1</v>
      </c>
      <c r="O53" s="353">
        <v>0</v>
      </c>
      <c r="P53" s="353">
        <v>0</v>
      </c>
      <c r="Q53" s="353">
        <v>0</v>
      </c>
      <c r="R53" s="353">
        <v>0</v>
      </c>
      <c r="S53" s="353">
        <v>0</v>
      </c>
      <c r="T53" s="353">
        <v>1</v>
      </c>
      <c r="U53" s="353">
        <v>0</v>
      </c>
      <c r="V53" s="353">
        <v>0</v>
      </c>
      <c r="W53" s="397">
        <f t="shared" si="17"/>
        <v>4</v>
      </c>
      <c r="X53" s="390">
        <f t="shared" si="16"/>
        <v>4</v>
      </c>
      <c r="Y53" s="395">
        <v>0</v>
      </c>
      <c r="Z53" s="399">
        <v>1</v>
      </c>
      <c r="AA53" s="399">
        <v>1</v>
      </c>
      <c r="AB53" s="399">
        <v>0</v>
      </c>
      <c r="AC53" s="399">
        <v>0</v>
      </c>
      <c r="AD53" s="399">
        <v>0</v>
      </c>
      <c r="AE53" s="399">
        <v>0</v>
      </c>
      <c r="AF53" s="399">
        <v>0</v>
      </c>
      <c r="AG53" s="399">
        <v>0</v>
      </c>
      <c r="AH53" s="399">
        <v>0</v>
      </c>
      <c r="AI53" s="399">
        <v>0</v>
      </c>
      <c r="AJ53" s="400">
        <v>1</v>
      </c>
      <c r="AK53" s="401"/>
      <c r="AL53" s="353">
        <v>0</v>
      </c>
      <c r="AM53" s="353">
        <v>0</v>
      </c>
      <c r="AN53" s="353">
        <v>0</v>
      </c>
      <c r="AO53" s="353">
        <v>0</v>
      </c>
      <c r="AP53" s="353">
        <v>0</v>
      </c>
      <c r="AQ53" s="353">
        <v>1</v>
      </c>
      <c r="AR53" s="379">
        <v>0</v>
      </c>
      <c r="AS53" s="357">
        <v>0</v>
      </c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</row>
    <row r="54" spans="2:57" s="380" customFormat="1" ht="16.5" hidden="1" customHeight="1">
      <c r="B54" s="95" t="s">
        <v>62</v>
      </c>
      <c r="C54" s="352">
        <f>SUM(D54:W54)</f>
        <v>586</v>
      </c>
      <c r="D54" s="353">
        <v>266</v>
      </c>
      <c r="E54" s="354"/>
      <c r="F54" s="355">
        <v>244</v>
      </c>
      <c r="G54" s="353">
        <v>16</v>
      </c>
      <c r="H54" s="353">
        <v>17</v>
      </c>
      <c r="I54" s="353">
        <v>7</v>
      </c>
      <c r="J54" s="353">
        <v>4</v>
      </c>
      <c r="K54" s="353">
        <v>6</v>
      </c>
      <c r="L54" s="353">
        <v>2</v>
      </c>
      <c r="M54" s="353">
        <v>8</v>
      </c>
      <c r="N54" s="353">
        <v>2</v>
      </c>
      <c r="O54" s="353">
        <v>0</v>
      </c>
      <c r="P54" s="353">
        <v>5</v>
      </c>
      <c r="Q54" s="353">
        <v>0</v>
      </c>
      <c r="R54" s="353">
        <v>1</v>
      </c>
      <c r="S54" s="353">
        <v>0</v>
      </c>
      <c r="T54" s="353">
        <v>8</v>
      </c>
      <c r="U54" s="353">
        <v>0</v>
      </c>
      <c r="V54" s="353">
        <v>0</v>
      </c>
      <c r="W54" s="397">
        <f t="shared" si="17"/>
        <v>0</v>
      </c>
      <c r="X54" s="390">
        <f t="shared" si="16"/>
        <v>0</v>
      </c>
      <c r="Y54" s="395">
        <v>0</v>
      </c>
      <c r="Z54" s="399">
        <v>0</v>
      </c>
      <c r="AA54" s="399">
        <v>0</v>
      </c>
      <c r="AB54" s="399">
        <v>0</v>
      </c>
      <c r="AC54" s="399">
        <v>0</v>
      </c>
      <c r="AD54" s="399">
        <v>0</v>
      </c>
      <c r="AE54" s="399">
        <v>0</v>
      </c>
      <c r="AF54" s="399">
        <v>0</v>
      </c>
      <c r="AG54" s="399">
        <v>0</v>
      </c>
      <c r="AH54" s="399">
        <v>0</v>
      </c>
      <c r="AI54" s="399">
        <v>0</v>
      </c>
      <c r="AJ54" s="400">
        <v>0</v>
      </c>
      <c r="AK54" s="401"/>
      <c r="AL54" s="353">
        <v>0</v>
      </c>
      <c r="AM54" s="353">
        <v>0</v>
      </c>
      <c r="AN54" s="353">
        <v>0</v>
      </c>
      <c r="AO54" s="353">
        <v>0</v>
      </c>
      <c r="AP54" s="353">
        <v>0</v>
      </c>
      <c r="AQ54" s="353">
        <v>0</v>
      </c>
      <c r="AR54" s="379">
        <v>0</v>
      </c>
      <c r="AS54" s="357">
        <v>0</v>
      </c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</row>
    <row r="55" spans="2:57" s="380" customFormat="1" ht="16.5" hidden="1" customHeight="1">
      <c r="B55" s="95" t="s">
        <v>64</v>
      </c>
      <c r="C55" s="352">
        <f>SUM(D55:W55)</f>
        <v>359</v>
      </c>
      <c r="D55" s="353">
        <v>231</v>
      </c>
      <c r="E55" s="354"/>
      <c r="F55" s="355">
        <v>80</v>
      </c>
      <c r="G55" s="353">
        <v>24</v>
      </c>
      <c r="H55" s="353">
        <v>10</v>
      </c>
      <c r="I55" s="353">
        <v>5</v>
      </c>
      <c r="J55" s="353">
        <v>0</v>
      </c>
      <c r="K55" s="353">
        <v>3</v>
      </c>
      <c r="L55" s="353">
        <v>2</v>
      </c>
      <c r="M55" s="353">
        <v>2</v>
      </c>
      <c r="N55" s="353">
        <v>1</v>
      </c>
      <c r="O55" s="353">
        <v>0</v>
      </c>
      <c r="P55" s="353">
        <v>0</v>
      </c>
      <c r="Q55" s="353">
        <v>1</v>
      </c>
      <c r="R55" s="353">
        <v>0</v>
      </c>
      <c r="S55" s="353">
        <v>0</v>
      </c>
      <c r="T55" s="353">
        <v>0</v>
      </c>
      <c r="U55" s="353">
        <v>0</v>
      </c>
      <c r="V55" s="353">
        <v>0</v>
      </c>
      <c r="W55" s="397">
        <f t="shared" si="17"/>
        <v>0</v>
      </c>
      <c r="X55" s="390">
        <f t="shared" si="16"/>
        <v>0</v>
      </c>
      <c r="Y55" s="395">
        <v>0</v>
      </c>
      <c r="Z55" s="399">
        <v>0</v>
      </c>
      <c r="AA55" s="399">
        <v>0</v>
      </c>
      <c r="AB55" s="399">
        <v>0</v>
      </c>
      <c r="AC55" s="399">
        <v>0</v>
      </c>
      <c r="AD55" s="399">
        <v>0</v>
      </c>
      <c r="AE55" s="399">
        <v>0</v>
      </c>
      <c r="AF55" s="399">
        <v>0</v>
      </c>
      <c r="AG55" s="399">
        <v>0</v>
      </c>
      <c r="AH55" s="399">
        <v>0</v>
      </c>
      <c r="AI55" s="399">
        <v>0</v>
      </c>
      <c r="AJ55" s="400">
        <v>0</v>
      </c>
      <c r="AK55" s="401"/>
      <c r="AL55" s="353">
        <v>0</v>
      </c>
      <c r="AM55" s="353">
        <v>0</v>
      </c>
      <c r="AN55" s="353">
        <v>0</v>
      </c>
      <c r="AO55" s="353">
        <v>0</v>
      </c>
      <c r="AP55" s="353">
        <v>0</v>
      </c>
      <c r="AQ55" s="353">
        <v>0</v>
      </c>
      <c r="AR55" s="379">
        <v>0</v>
      </c>
      <c r="AS55" s="357">
        <v>0</v>
      </c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</row>
    <row r="56" spans="2:57" s="380" customFormat="1" ht="16.5" hidden="1" customHeight="1">
      <c r="B56" s="102" t="s">
        <v>66</v>
      </c>
      <c r="C56" s="361">
        <f>SUM(D56:W56)</f>
        <v>106</v>
      </c>
      <c r="D56" s="362">
        <v>52</v>
      </c>
      <c r="E56" s="363"/>
      <c r="F56" s="364">
        <v>24</v>
      </c>
      <c r="G56" s="362">
        <v>3</v>
      </c>
      <c r="H56" s="362">
        <v>5</v>
      </c>
      <c r="I56" s="362">
        <v>5</v>
      </c>
      <c r="J56" s="362">
        <v>1</v>
      </c>
      <c r="K56" s="362">
        <v>10</v>
      </c>
      <c r="L56" s="362">
        <v>1</v>
      </c>
      <c r="M56" s="362">
        <v>1</v>
      </c>
      <c r="N56" s="362">
        <v>1</v>
      </c>
      <c r="O56" s="362">
        <v>0</v>
      </c>
      <c r="P56" s="362">
        <v>0</v>
      </c>
      <c r="Q56" s="362">
        <v>1</v>
      </c>
      <c r="R56" s="362">
        <v>0</v>
      </c>
      <c r="S56" s="362">
        <v>0</v>
      </c>
      <c r="T56" s="362">
        <v>0</v>
      </c>
      <c r="U56" s="362">
        <v>0</v>
      </c>
      <c r="V56" s="362">
        <v>0</v>
      </c>
      <c r="W56" s="402">
        <f t="shared" si="17"/>
        <v>2</v>
      </c>
      <c r="X56" s="403">
        <f t="shared" si="16"/>
        <v>2</v>
      </c>
      <c r="Y56" s="404">
        <v>0</v>
      </c>
      <c r="Z56" s="405">
        <v>0</v>
      </c>
      <c r="AA56" s="405">
        <v>0</v>
      </c>
      <c r="AB56" s="405">
        <v>1</v>
      </c>
      <c r="AC56" s="405">
        <v>0</v>
      </c>
      <c r="AD56" s="405">
        <v>0</v>
      </c>
      <c r="AE56" s="405">
        <v>0</v>
      </c>
      <c r="AF56" s="405">
        <v>0</v>
      </c>
      <c r="AG56" s="405">
        <v>0</v>
      </c>
      <c r="AH56" s="405">
        <v>0</v>
      </c>
      <c r="AI56" s="405">
        <v>0</v>
      </c>
      <c r="AJ56" s="406">
        <v>0</v>
      </c>
      <c r="AK56" s="407"/>
      <c r="AL56" s="362">
        <v>0</v>
      </c>
      <c r="AM56" s="362">
        <v>0</v>
      </c>
      <c r="AN56" s="362">
        <v>0</v>
      </c>
      <c r="AO56" s="362">
        <v>0</v>
      </c>
      <c r="AP56" s="362">
        <v>0</v>
      </c>
      <c r="AQ56" s="362">
        <v>0</v>
      </c>
      <c r="AR56" s="381">
        <v>0</v>
      </c>
      <c r="AS56" s="366">
        <v>1</v>
      </c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</row>
    <row r="57" spans="2:57" s="380" customFormat="1" ht="16.5" customHeight="1">
      <c r="B57" s="393" t="s">
        <v>659</v>
      </c>
      <c r="C57" s="384">
        <f>SUM(C58:C61)</f>
        <v>1202</v>
      </c>
      <c r="D57" s="408">
        <v>546</v>
      </c>
      <c r="E57" s="877">
        <v>356</v>
      </c>
      <c r="F57" s="878"/>
      <c r="G57" s="828">
        <v>101</v>
      </c>
      <c r="H57" s="385">
        <v>52</v>
      </c>
      <c r="I57" s="385">
        <v>51</v>
      </c>
      <c r="J57" s="385">
        <v>9</v>
      </c>
      <c r="K57" s="385">
        <v>23</v>
      </c>
      <c r="L57" s="385">
        <v>18</v>
      </c>
      <c r="M57" s="385">
        <v>14</v>
      </c>
      <c r="N57" s="385">
        <v>5</v>
      </c>
      <c r="O57" s="385">
        <v>0</v>
      </c>
      <c r="P57" s="385">
        <v>8</v>
      </c>
      <c r="Q57" s="385">
        <v>2</v>
      </c>
      <c r="R57" s="385">
        <v>1</v>
      </c>
      <c r="S57" s="385">
        <v>0</v>
      </c>
      <c r="T57" s="385">
        <v>9</v>
      </c>
      <c r="U57" s="385">
        <v>1</v>
      </c>
      <c r="V57" s="385">
        <v>0</v>
      </c>
      <c r="W57" s="387">
        <f t="shared" si="17"/>
        <v>6</v>
      </c>
      <c r="X57" s="388">
        <f t="shared" si="16"/>
        <v>6</v>
      </c>
      <c r="Y57" s="386">
        <v>0</v>
      </c>
      <c r="Z57" s="389">
        <v>0</v>
      </c>
      <c r="AA57" s="389">
        <v>1</v>
      </c>
      <c r="AB57" s="389">
        <v>1</v>
      </c>
      <c r="AC57" s="389">
        <v>0</v>
      </c>
      <c r="AD57" s="389">
        <v>0</v>
      </c>
      <c r="AE57" s="389">
        <v>0</v>
      </c>
      <c r="AF57" s="389">
        <v>0</v>
      </c>
      <c r="AG57" s="389">
        <v>0</v>
      </c>
      <c r="AH57" s="389">
        <v>0</v>
      </c>
      <c r="AI57" s="389">
        <v>0</v>
      </c>
      <c r="AJ57" s="391">
        <v>2</v>
      </c>
      <c r="AK57" s="409"/>
      <c r="AL57" s="385">
        <v>0</v>
      </c>
      <c r="AM57" s="385">
        <v>0</v>
      </c>
      <c r="AN57" s="385">
        <v>0</v>
      </c>
      <c r="AO57" s="385">
        <v>0</v>
      </c>
      <c r="AP57" s="385">
        <v>0</v>
      </c>
      <c r="AQ57" s="385">
        <v>1</v>
      </c>
      <c r="AR57" s="386">
        <v>0</v>
      </c>
      <c r="AS57" s="387">
        <v>1</v>
      </c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</row>
    <row r="58" spans="2:57" s="380" customFormat="1" ht="16.5" hidden="1" customHeight="1">
      <c r="B58" s="95" t="s">
        <v>60</v>
      </c>
      <c r="C58" s="352">
        <f>SUM(D58:W58)</f>
        <v>132</v>
      </c>
      <c r="D58" s="353">
        <v>29</v>
      </c>
      <c r="E58" s="354"/>
      <c r="F58" s="355">
        <v>28</v>
      </c>
      <c r="G58" s="353">
        <v>10</v>
      </c>
      <c r="H58" s="353">
        <v>10</v>
      </c>
      <c r="I58" s="353">
        <v>31</v>
      </c>
      <c r="J58" s="353">
        <v>1</v>
      </c>
      <c r="K58" s="353">
        <v>4</v>
      </c>
      <c r="L58" s="353">
        <v>12</v>
      </c>
      <c r="M58" s="353">
        <v>2</v>
      </c>
      <c r="N58" s="353">
        <v>1</v>
      </c>
      <c r="O58" s="353">
        <v>0</v>
      </c>
      <c r="P58" s="353">
        <v>0</v>
      </c>
      <c r="Q58" s="353">
        <v>0</v>
      </c>
      <c r="R58" s="353">
        <v>0</v>
      </c>
      <c r="S58" s="353">
        <v>0</v>
      </c>
      <c r="T58" s="353">
        <v>1</v>
      </c>
      <c r="U58" s="353">
        <v>0</v>
      </c>
      <c r="V58" s="353">
        <v>0</v>
      </c>
      <c r="W58" s="397">
        <f t="shared" si="17"/>
        <v>3</v>
      </c>
      <c r="X58" s="390">
        <f t="shared" si="16"/>
        <v>3</v>
      </c>
      <c r="Y58" s="395">
        <v>0</v>
      </c>
      <c r="Z58" s="399">
        <v>0</v>
      </c>
      <c r="AA58" s="399">
        <v>1</v>
      </c>
      <c r="AB58" s="399">
        <v>0</v>
      </c>
      <c r="AC58" s="399">
        <v>0</v>
      </c>
      <c r="AD58" s="399">
        <v>0</v>
      </c>
      <c r="AE58" s="399">
        <v>0</v>
      </c>
      <c r="AF58" s="399">
        <v>0</v>
      </c>
      <c r="AG58" s="399">
        <v>0</v>
      </c>
      <c r="AH58" s="399">
        <v>0</v>
      </c>
      <c r="AI58" s="399">
        <v>0</v>
      </c>
      <c r="AJ58" s="400">
        <v>1</v>
      </c>
      <c r="AK58" s="401"/>
      <c r="AL58" s="353">
        <v>0</v>
      </c>
      <c r="AM58" s="353">
        <v>0</v>
      </c>
      <c r="AN58" s="353">
        <v>0</v>
      </c>
      <c r="AO58" s="353">
        <v>0</v>
      </c>
      <c r="AP58" s="353">
        <v>0</v>
      </c>
      <c r="AQ58" s="353">
        <v>1</v>
      </c>
      <c r="AR58" s="355">
        <v>0</v>
      </c>
      <c r="AS58" s="357">
        <v>0</v>
      </c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</row>
    <row r="59" spans="2:57" s="380" customFormat="1" ht="16.5" hidden="1" customHeight="1">
      <c r="B59" s="95" t="s">
        <v>62</v>
      </c>
      <c r="C59" s="352">
        <f>SUM(D59:W59)</f>
        <v>568</v>
      </c>
      <c r="D59" s="353">
        <v>236</v>
      </c>
      <c r="E59" s="354"/>
      <c r="F59" s="355">
        <v>231</v>
      </c>
      <c r="G59" s="353">
        <v>38</v>
      </c>
      <c r="H59" s="353">
        <v>21</v>
      </c>
      <c r="I59" s="353">
        <v>5</v>
      </c>
      <c r="J59" s="353">
        <v>3</v>
      </c>
      <c r="K59" s="353">
        <v>4</v>
      </c>
      <c r="L59" s="353">
        <v>2</v>
      </c>
      <c r="M59" s="353">
        <v>8</v>
      </c>
      <c r="N59" s="353">
        <v>2</v>
      </c>
      <c r="O59" s="353">
        <v>0</v>
      </c>
      <c r="P59" s="353">
        <v>8</v>
      </c>
      <c r="Q59" s="353">
        <v>1</v>
      </c>
      <c r="R59" s="353">
        <v>1</v>
      </c>
      <c r="S59" s="353">
        <v>0</v>
      </c>
      <c r="T59" s="353">
        <v>8</v>
      </c>
      <c r="U59" s="353">
        <v>0</v>
      </c>
      <c r="V59" s="353">
        <v>0</v>
      </c>
      <c r="W59" s="397">
        <f t="shared" si="17"/>
        <v>0</v>
      </c>
      <c r="X59" s="390">
        <f t="shared" si="16"/>
        <v>0</v>
      </c>
      <c r="Y59" s="395">
        <v>0</v>
      </c>
      <c r="Z59" s="399">
        <v>0</v>
      </c>
      <c r="AA59" s="399">
        <v>0</v>
      </c>
      <c r="AB59" s="399">
        <v>0</v>
      </c>
      <c r="AC59" s="399">
        <v>0</v>
      </c>
      <c r="AD59" s="399">
        <v>0</v>
      </c>
      <c r="AE59" s="399">
        <v>0</v>
      </c>
      <c r="AF59" s="399">
        <v>0</v>
      </c>
      <c r="AG59" s="399">
        <v>0</v>
      </c>
      <c r="AH59" s="399">
        <v>0</v>
      </c>
      <c r="AI59" s="399">
        <v>0</v>
      </c>
      <c r="AJ59" s="400">
        <v>0</v>
      </c>
      <c r="AK59" s="401"/>
      <c r="AL59" s="353">
        <v>0</v>
      </c>
      <c r="AM59" s="353">
        <v>0</v>
      </c>
      <c r="AN59" s="353">
        <v>0</v>
      </c>
      <c r="AO59" s="353">
        <v>0</v>
      </c>
      <c r="AP59" s="353">
        <v>0</v>
      </c>
      <c r="AQ59" s="353">
        <v>0</v>
      </c>
      <c r="AR59" s="355">
        <v>0</v>
      </c>
      <c r="AS59" s="357">
        <v>0</v>
      </c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</row>
    <row r="60" spans="2:57" s="380" customFormat="1" ht="16.5" hidden="1" customHeight="1">
      <c r="B60" s="95" t="s">
        <v>64</v>
      </c>
      <c r="C60" s="352">
        <f>SUM(D60:W60)</f>
        <v>390</v>
      </c>
      <c r="D60" s="353">
        <v>237</v>
      </c>
      <c r="E60" s="354"/>
      <c r="F60" s="355">
        <v>74</v>
      </c>
      <c r="G60" s="353">
        <v>39</v>
      </c>
      <c r="H60" s="353">
        <v>14</v>
      </c>
      <c r="I60" s="353">
        <v>9</v>
      </c>
      <c r="J60" s="353">
        <v>4</v>
      </c>
      <c r="K60" s="353">
        <v>6</v>
      </c>
      <c r="L60" s="353">
        <v>3</v>
      </c>
      <c r="M60" s="353">
        <v>3</v>
      </c>
      <c r="N60" s="353">
        <v>1</v>
      </c>
      <c r="O60" s="353">
        <v>0</v>
      </c>
      <c r="P60" s="353">
        <v>0</v>
      </c>
      <c r="Q60" s="353">
        <v>0</v>
      </c>
      <c r="R60" s="353">
        <v>0</v>
      </c>
      <c r="S60" s="353">
        <v>0</v>
      </c>
      <c r="T60" s="353">
        <v>0</v>
      </c>
      <c r="U60" s="353">
        <v>0</v>
      </c>
      <c r="V60" s="353">
        <v>0</v>
      </c>
      <c r="W60" s="397">
        <f t="shared" si="17"/>
        <v>0</v>
      </c>
      <c r="X60" s="390">
        <f t="shared" si="16"/>
        <v>0</v>
      </c>
      <c r="Y60" s="395">
        <v>0</v>
      </c>
      <c r="Z60" s="399">
        <v>0</v>
      </c>
      <c r="AA60" s="399">
        <v>0</v>
      </c>
      <c r="AB60" s="399">
        <v>0</v>
      </c>
      <c r="AC60" s="399">
        <v>0</v>
      </c>
      <c r="AD60" s="399">
        <v>0</v>
      </c>
      <c r="AE60" s="399">
        <v>0</v>
      </c>
      <c r="AF60" s="399">
        <v>0</v>
      </c>
      <c r="AG60" s="399">
        <v>0</v>
      </c>
      <c r="AH60" s="399">
        <v>0</v>
      </c>
      <c r="AI60" s="399">
        <v>0</v>
      </c>
      <c r="AJ60" s="400">
        <v>0</v>
      </c>
      <c r="AK60" s="401"/>
      <c r="AL60" s="353">
        <v>0</v>
      </c>
      <c r="AM60" s="353">
        <v>0</v>
      </c>
      <c r="AN60" s="353">
        <v>0</v>
      </c>
      <c r="AO60" s="353">
        <v>0</v>
      </c>
      <c r="AP60" s="353">
        <v>0</v>
      </c>
      <c r="AQ60" s="353">
        <v>0</v>
      </c>
      <c r="AR60" s="355">
        <v>0</v>
      </c>
      <c r="AS60" s="357">
        <v>0</v>
      </c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</row>
    <row r="61" spans="2:57" s="380" customFormat="1" ht="16.5" hidden="1" customHeight="1">
      <c r="B61" s="102" t="s">
        <v>66</v>
      </c>
      <c r="C61" s="361">
        <f>SUM(D61:W61)</f>
        <v>112</v>
      </c>
      <c r="D61" s="362">
        <v>44</v>
      </c>
      <c r="E61" s="363"/>
      <c r="F61" s="364">
        <v>23</v>
      </c>
      <c r="G61" s="362">
        <v>14</v>
      </c>
      <c r="H61" s="362">
        <v>7</v>
      </c>
      <c r="I61" s="362">
        <v>6</v>
      </c>
      <c r="J61" s="362">
        <v>1</v>
      </c>
      <c r="K61" s="362">
        <v>9</v>
      </c>
      <c r="L61" s="362">
        <v>1</v>
      </c>
      <c r="M61" s="362">
        <v>1</v>
      </c>
      <c r="N61" s="362">
        <v>1</v>
      </c>
      <c r="O61" s="362">
        <v>0</v>
      </c>
      <c r="P61" s="362">
        <v>0</v>
      </c>
      <c r="Q61" s="362">
        <v>1</v>
      </c>
      <c r="R61" s="362">
        <v>0</v>
      </c>
      <c r="S61" s="362">
        <v>0</v>
      </c>
      <c r="T61" s="362">
        <v>0</v>
      </c>
      <c r="U61" s="362">
        <v>1</v>
      </c>
      <c r="V61" s="362">
        <v>0</v>
      </c>
      <c r="W61" s="402">
        <f t="shared" si="17"/>
        <v>3</v>
      </c>
      <c r="X61" s="390">
        <f t="shared" si="16"/>
        <v>3</v>
      </c>
      <c r="Y61" s="404">
        <v>0</v>
      </c>
      <c r="Z61" s="405">
        <v>0</v>
      </c>
      <c r="AA61" s="405">
        <v>0</v>
      </c>
      <c r="AB61" s="405">
        <v>1</v>
      </c>
      <c r="AC61" s="405">
        <v>0</v>
      </c>
      <c r="AD61" s="405">
        <v>0</v>
      </c>
      <c r="AE61" s="405">
        <v>0</v>
      </c>
      <c r="AF61" s="405">
        <v>0</v>
      </c>
      <c r="AG61" s="405">
        <v>0</v>
      </c>
      <c r="AH61" s="405">
        <v>0</v>
      </c>
      <c r="AI61" s="405">
        <v>0</v>
      </c>
      <c r="AJ61" s="406">
        <v>1</v>
      </c>
      <c r="AK61" s="407"/>
      <c r="AL61" s="362">
        <v>0</v>
      </c>
      <c r="AM61" s="362">
        <v>0</v>
      </c>
      <c r="AN61" s="362">
        <v>0</v>
      </c>
      <c r="AO61" s="362">
        <v>0</v>
      </c>
      <c r="AP61" s="362">
        <v>0</v>
      </c>
      <c r="AQ61" s="362">
        <v>0</v>
      </c>
      <c r="AR61" s="364">
        <v>0</v>
      </c>
      <c r="AS61" s="366">
        <v>1</v>
      </c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</row>
    <row r="62" spans="2:57" s="380" customFormat="1" ht="16.5" customHeight="1">
      <c r="B62" s="88" t="s">
        <v>660</v>
      </c>
      <c r="C62" s="343">
        <f>SUM(C63:C66)</f>
        <v>1243</v>
      </c>
      <c r="D62" s="344">
        <v>484</v>
      </c>
      <c r="E62" s="875">
        <f>61+294</f>
        <v>355</v>
      </c>
      <c r="F62" s="876"/>
      <c r="G62" s="344">
        <v>175</v>
      </c>
      <c r="H62" s="344">
        <v>73</v>
      </c>
      <c r="I62" s="344">
        <v>51</v>
      </c>
      <c r="J62" s="344">
        <v>11</v>
      </c>
      <c r="K62" s="344">
        <v>22</v>
      </c>
      <c r="L62" s="344">
        <v>19</v>
      </c>
      <c r="M62" s="344">
        <v>14</v>
      </c>
      <c r="N62" s="344">
        <v>4</v>
      </c>
      <c r="O62" s="344">
        <v>0</v>
      </c>
      <c r="P62" s="344">
        <v>8</v>
      </c>
      <c r="Q62" s="344">
        <v>1</v>
      </c>
      <c r="R62" s="344">
        <v>0</v>
      </c>
      <c r="S62" s="344">
        <v>3</v>
      </c>
      <c r="T62" s="344">
        <v>9</v>
      </c>
      <c r="U62" s="344">
        <v>4</v>
      </c>
      <c r="V62" s="344">
        <v>3</v>
      </c>
      <c r="W62" s="346">
        <f t="shared" si="17"/>
        <v>7</v>
      </c>
      <c r="X62" s="347">
        <f t="shared" si="16"/>
        <v>7</v>
      </c>
      <c r="Y62" s="395">
        <v>0</v>
      </c>
      <c r="Z62" s="349">
        <v>0</v>
      </c>
      <c r="AA62" s="349">
        <v>1</v>
      </c>
      <c r="AB62" s="349">
        <v>1</v>
      </c>
      <c r="AC62" s="349">
        <v>0</v>
      </c>
      <c r="AD62" s="349">
        <v>0</v>
      </c>
      <c r="AE62" s="349">
        <v>0</v>
      </c>
      <c r="AF62" s="349">
        <v>1</v>
      </c>
      <c r="AG62" s="349">
        <v>0</v>
      </c>
      <c r="AH62" s="349">
        <v>0</v>
      </c>
      <c r="AI62" s="349">
        <v>0</v>
      </c>
      <c r="AJ62" s="350">
        <v>1</v>
      </c>
      <c r="AK62" s="396"/>
      <c r="AL62" s="344">
        <v>0</v>
      </c>
      <c r="AM62" s="344">
        <v>0</v>
      </c>
      <c r="AN62" s="344">
        <v>0</v>
      </c>
      <c r="AO62" s="344">
        <v>0</v>
      </c>
      <c r="AP62" s="344">
        <v>0</v>
      </c>
      <c r="AQ62" s="344">
        <v>1</v>
      </c>
      <c r="AR62" s="348">
        <v>1</v>
      </c>
      <c r="AS62" s="346">
        <v>1</v>
      </c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</row>
    <row r="63" spans="2:57" s="380" customFormat="1" ht="16.5" customHeight="1">
      <c r="B63" s="95" t="s">
        <v>60</v>
      </c>
      <c r="C63" s="352">
        <f>SUM(D63:W63)</f>
        <v>133</v>
      </c>
      <c r="D63" s="353">
        <v>28</v>
      </c>
      <c r="E63" s="354"/>
      <c r="F63" s="355">
        <v>26</v>
      </c>
      <c r="G63" s="353">
        <v>14</v>
      </c>
      <c r="H63" s="353">
        <v>9</v>
      </c>
      <c r="I63" s="353">
        <v>31</v>
      </c>
      <c r="J63" s="353">
        <v>1</v>
      </c>
      <c r="K63" s="353">
        <v>4</v>
      </c>
      <c r="L63" s="353">
        <v>13</v>
      </c>
      <c r="M63" s="353">
        <v>2</v>
      </c>
      <c r="N63" s="353">
        <v>1</v>
      </c>
      <c r="O63" s="353">
        <v>0</v>
      </c>
      <c r="P63" s="353">
        <v>0</v>
      </c>
      <c r="Q63" s="353">
        <v>0</v>
      </c>
      <c r="R63" s="353">
        <v>0</v>
      </c>
      <c r="S63" s="353">
        <v>0</v>
      </c>
      <c r="T63" s="353">
        <v>1</v>
      </c>
      <c r="U63" s="353">
        <v>0</v>
      </c>
      <c r="V63" s="353">
        <v>0</v>
      </c>
      <c r="W63" s="397">
        <f t="shared" si="17"/>
        <v>3</v>
      </c>
      <c r="X63" s="390">
        <f t="shared" si="16"/>
        <v>3</v>
      </c>
      <c r="Y63" s="395">
        <v>0</v>
      </c>
      <c r="Z63" s="399">
        <v>0</v>
      </c>
      <c r="AA63" s="399">
        <v>1</v>
      </c>
      <c r="AB63" s="399">
        <v>0</v>
      </c>
      <c r="AC63" s="399">
        <v>0</v>
      </c>
      <c r="AD63" s="399">
        <v>0</v>
      </c>
      <c r="AE63" s="399">
        <v>0</v>
      </c>
      <c r="AF63" s="399">
        <v>0</v>
      </c>
      <c r="AG63" s="399">
        <v>0</v>
      </c>
      <c r="AH63" s="399">
        <v>0</v>
      </c>
      <c r="AI63" s="399">
        <v>0</v>
      </c>
      <c r="AJ63" s="400">
        <v>1</v>
      </c>
      <c r="AK63" s="401"/>
      <c r="AL63" s="353">
        <v>0</v>
      </c>
      <c r="AM63" s="353">
        <v>0</v>
      </c>
      <c r="AN63" s="353">
        <v>0</v>
      </c>
      <c r="AO63" s="353">
        <v>0</v>
      </c>
      <c r="AP63" s="353">
        <v>0</v>
      </c>
      <c r="AQ63" s="353">
        <v>1</v>
      </c>
      <c r="AR63" s="355">
        <v>0</v>
      </c>
      <c r="AS63" s="357">
        <v>0</v>
      </c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</row>
    <row r="64" spans="2:57" s="380" customFormat="1" ht="16.5" customHeight="1">
      <c r="B64" s="95" t="s">
        <v>62</v>
      </c>
      <c r="C64" s="352">
        <f>SUM(D64:W64)</f>
        <v>547</v>
      </c>
      <c r="D64" s="353">
        <v>182</v>
      </c>
      <c r="E64" s="354"/>
      <c r="F64" s="355">
        <v>228</v>
      </c>
      <c r="G64" s="353">
        <v>65</v>
      </c>
      <c r="H64" s="353">
        <v>31</v>
      </c>
      <c r="I64" s="353">
        <v>5</v>
      </c>
      <c r="J64" s="353">
        <v>3</v>
      </c>
      <c r="K64" s="353">
        <v>3</v>
      </c>
      <c r="L64" s="353">
        <v>2</v>
      </c>
      <c r="M64" s="353">
        <v>8</v>
      </c>
      <c r="N64" s="353">
        <v>1</v>
      </c>
      <c r="O64" s="353">
        <v>0</v>
      </c>
      <c r="P64" s="353">
        <v>7</v>
      </c>
      <c r="Q64" s="353">
        <v>0</v>
      </c>
      <c r="R64" s="353">
        <v>0</v>
      </c>
      <c r="S64" s="353">
        <v>0</v>
      </c>
      <c r="T64" s="353">
        <v>8</v>
      </c>
      <c r="U64" s="353">
        <v>0</v>
      </c>
      <c r="V64" s="353">
        <v>3</v>
      </c>
      <c r="W64" s="397">
        <f t="shared" si="17"/>
        <v>1</v>
      </c>
      <c r="X64" s="390">
        <f t="shared" si="16"/>
        <v>1</v>
      </c>
      <c r="Y64" s="395">
        <v>0</v>
      </c>
      <c r="Z64" s="399">
        <v>0</v>
      </c>
      <c r="AA64" s="399">
        <v>0</v>
      </c>
      <c r="AB64" s="399">
        <v>0</v>
      </c>
      <c r="AC64" s="399">
        <v>0</v>
      </c>
      <c r="AD64" s="399">
        <v>0</v>
      </c>
      <c r="AE64" s="399">
        <v>0</v>
      </c>
      <c r="AF64" s="399">
        <v>0</v>
      </c>
      <c r="AG64" s="399">
        <v>0</v>
      </c>
      <c r="AH64" s="399">
        <v>0</v>
      </c>
      <c r="AI64" s="399">
        <v>0</v>
      </c>
      <c r="AJ64" s="400">
        <v>0</v>
      </c>
      <c r="AK64" s="401"/>
      <c r="AL64" s="353">
        <v>0</v>
      </c>
      <c r="AM64" s="353">
        <v>0</v>
      </c>
      <c r="AN64" s="353">
        <v>0</v>
      </c>
      <c r="AO64" s="353">
        <v>0</v>
      </c>
      <c r="AP64" s="353">
        <v>0</v>
      </c>
      <c r="AQ64" s="353">
        <v>0</v>
      </c>
      <c r="AR64" s="355">
        <v>1</v>
      </c>
      <c r="AS64" s="357">
        <v>0</v>
      </c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</row>
    <row r="65" spans="2:57" s="380" customFormat="1" ht="16.5" customHeight="1">
      <c r="B65" s="95" t="s">
        <v>64</v>
      </c>
      <c r="C65" s="352">
        <f>SUM(D65:W65)</f>
        <v>430</v>
      </c>
      <c r="D65" s="353">
        <v>225</v>
      </c>
      <c r="E65" s="354"/>
      <c r="F65" s="355">
        <v>78</v>
      </c>
      <c r="G65" s="353">
        <v>69</v>
      </c>
      <c r="H65" s="353">
        <v>23</v>
      </c>
      <c r="I65" s="353">
        <v>9</v>
      </c>
      <c r="J65" s="353">
        <v>6</v>
      </c>
      <c r="K65" s="353">
        <v>8</v>
      </c>
      <c r="L65" s="353">
        <v>3</v>
      </c>
      <c r="M65" s="353">
        <v>3</v>
      </c>
      <c r="N65" s="353">
        <v>1</v>
      </c>
      <c r="O65" s="353">
        <v>0</v>
      </c>
      <c r="P65" s="353">
        <v>1</v>
      </c>
      <c r="Q65" s="353">
        <v>0</v>
      </c>
      <c r="R65" s="353">
        <v>0</v>
      </c>
      <c r="S65" s="353">
        <v>3</v>
      </c>
      <c r="T65" s="353">
        <v>0</v>
      </c>
      <c r="U65" s="353">
        <v>0</v>
      </c>
      <c r="V65" s="353">
        <v>0</v>
      </c>
      <c r="W65" s="397">
        <f t="shared" si="17"/>
        <v>1</v>
      </c>
      <c r="X65" s="390">
        <f t="shared" si="16"/>
        <v>1</v>
      </c>
      <c r="Y65" s="395">
        <v>0</v>
      </c>
      <c r="Z65" s="399">
        <v>0</v>
      </c>
      <c r="AA65" s="399">
        <v>0</v>
      </c>
      <c r="AB65" s="399">
        <v>0</v>
      </c>
      <c r="AC65" s="399">
        <v>0</v>
      </c>
      <c r="AD65" s="399">
        <v>0</v>
      </c>
      <c r="AE65" s="399">
        <v>0</v>
      </c>
      <c r="AF65" s="399">
        <v>1</v>
      </c>
      <c r="AG65" s="399">
        <v>0</v>
      </c>
      <c r="AH65" s="399">
        <v>0</v>
      </c>
      <c r="AI65" s="399">
        <v>0</v>
      </c>
      <c r="AJ65" s="400">
        <v>0</v>
      </c>
      <c r="AK65" s="401"/>
      <c r="AL65" s="353">
        <v>0</v>
      </c>
      <c r="AM65" s="353">
        <v>0</v>
      </c>
      <c r="AN65" s="353">
        <v>0</v>
      </c>
      <c r="AO65" s="353">
        <v>0</v>
      </c>
      <c r="AP65" s="353">
        <v>0</v>
      </c>
      <c r="AQ65" s="353">
        <v>0</v>
      </c>
      <c r="AR65" s="355">
        <v>0</v>
      </c>
      <c r="AS65" s="357">
        <v>0</v>
      </c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</row>
    <row r="66" spans="2:57" s="380" customFormat="1" ht="16.5" customHeight="1">
      <c r="B66" s="102" t="s">
        <v>66</v>
      </c>
      <c r="C66" s="361">
        <f>SUM(D66:W66)</f>
        <v>133</v>
      </c>
      <c r="D66" s="362">
        <v>49</v>
      </c>
      <c r="E66" s="363"/>
      <c r="F66" s="364">
        <v>23</v>
      </c>
      <c r="G66" s="362">
        <v>27</v>
      </c>
      <c r="H66" s="362">
        <v>10</v>
      </c>
      <c r="I66" s="362">
        <v>6</v>
      </c>
      <c r="J66" s="362">
        <v>1</v>
      </c>
      <c r="K66" s="362">
        <v>7</v>
      </c>
      <c r="L66" s="362">
        <v>1</v>
      </c>
      <c r="M66" s="362">
        <v>1</v>
      </c>
      <c r="N66" s="362">
        <v>1</v>
      </c>
      <c r="O66" s="362">
        <v>0</v>
      </c>
      <c r="P66" s="362">
        <v>0</v>
      </c>
      <c r="Q66" s="362">
        <v>1</v>
      </c>
      <c r="R66" s="362">
        <v>0</v>
      </c>
      <c r="S66" s="362">
        <v>0</v>
      </c>
      <c r="T66" s="362">
        <v>0</v>
      </c>
      <c r="U66" s="362">
        <v>4</v>
      </c>
      <c r="V66" s="362">
        <v>0</v>
      </c>
      <c r="W66" s="402">
        <f t="shared" si="17"/>
        <v>2</v>
      </c>
      <c r="X66" s="390">
        <f t="shared" si="16"/>
        <v>2</v>
      </c>
      <c r="Y66" s="404">
        <v>0</v>
      </c>
      <c r="Z66" s="405">
        <v>0</v>
      </c>
      <c r="AA66" s="405">
        <v>0</v>
      </c>
      <c r="AB66" s="405">
        <v>1</v>
      </c>
      <c r="AC66" s="405">
        <v>0</v>
      </c>
      <c r="AD66" s="405">
        <v>0</v>
      </c>
      <c r="AE66" s="405">
        <v>0</v>
      </c>
      <c r="AF66" s="405">
        <v>0</v>
      </c>
      <c r="AG66" s="405">
        <v>0</v>
      </c>
      <c r="AH66" s="405">
        <v>0</v>
      </c>
      <c r="AI66" s="405">
        <v>0</v>
      </c>
      <c r="AJ66" s="406">
        <v>0</v>
      </c>
      <c r="AK66" s="407"/>
      <c r="AL66" s="362">
        <v>0</v>
      </c>
      <c r="AM66" s="362">
        <v>0</v>
      </c>
      <c r="AN66" s="362">
        <v>0</v>
      </c>
      <c r="AO66" s="362">
        <v>0</v>
      </c>
      <c r="AP66" s="362">
        <v>0</v>
      </c>
      <c r="AQ66" s="362">
        <v>0</v>
      </c>
      <c r="AR66" s="364">
        <v>0</v>
      </c>
      <c r="AS66" s="366">
        <v>1</v>
      </c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</row>
    <row r="67" spans="2:57" s="380" customFormat="1" ht="16.5" customHeight="1">
      <c r="B67" s="88" t="s">
        <v>661</v>
      </c>
      <c r="C67" s="343">
        <f>SUM(C68:C71)</f>
        <v>1304</v>
      </c>
      <c r="D67" s="344">
        <v>424</v>
      </c>
      <c r="E67" s="875">
        <v>351</v>
      </c>
      <c r="F67" s="876"/>
      <c r="G67" s="344">
        <v>269</v>
      </c>
      <c r="H67" s="344">
        <v>97</v>
      </c>
      <c r="I67" s="344">
        <v>54</v>
      </c>
      <c r="J67" s="344">
        <v>17</v>
      </c>
      <c r="K67" s="344">
        <v>22</v>
      </c>
      <c r="L67" s="344">
        <v>20</v>
      </c>
      <c r="M67" s="344">
        <v>13</v>
      </c>
      <c r="N67" s="344">
        <v>4</v>
      </c>
      <c r="O67" s="344">
        <v>0</v>
      </c>
      <c r="P67" s="344">
        <v>4</v>
      </c>
      <c r="Q67" s="344">
        <v>2</v>
      </c>
      <c r="R67" s="344">
        <v>0</v>
      </c>
      <c r="S67" s="344">
        <v>2</v>
      </c>
      <c r="T67" s="344">
        <v>7</v>
      </c>
      <c r="U67" s="344">
        <v>5</v>
      </c>
      <c r="V67" s="344">
        <v>3</v>
      </c>
      <c r="W67" s="346">
        <f t="shared" si="17"/>
        <v>10</v>
      </c>
      <c r="X67" s="347">
        <f t="shared" si="16"/>
        <v>10</v>
      </c>
      <c r="Y67" s="395">
        <v>0</v>
      </c>
      <c r="Z67" s="349">
        <v>0</v>
      </c>
      <c r="AA67" s="349">
        <v>1</v>
      </c>
      <c r="AB67" s="349">
        <v>1</v>
      </c>
      <c r="AC67" s="349">
        <v>0</v>
      </c>
      <c r="AD67" s="349">
        <v>0</v>
      </c>
      <c r="AE67" s="349">
        <v>0</v>
      </c>
      <c r="AF67" s="349">
        <v>1</v>
      </c>
      <c r="AG67" s="349">
        <v>0</v>
      </c>
      <c r="AH67" s="349">
        <v>0</v>
      </c>
      <c r="AI67" s="349">
        <v>0</v>
      </c>
      <c r="AJ67" s="350">
        <v>1</v>
      </c>
      <c r="AK67" s="396"/>
      <c r="AL67" s="344">
        <v>0</v>
      </c>
      <c r="AM67" s="344">
        <v>2</v>
      </c>
      <c r="AN67" s="344">
        <v>0</v>
      </c>
      <c r="AO67" s="344">
        <v>0</v>
      </c>
      <c r="AP67" s="344">
        <v>0</v>
      </c>
      <c r="AQ67" s="344">
        <v>2</v>
      </c>
      <c r="AR67" s="348">
        <v>1</v>
      </c>
      <c r="AS67" s="346">
        <v>1</v>
      </c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</row>
    <row r="68" spans="2:57" s="380" customFormat="1" ht="16.5" customHeight="1">
      <c r="B68" s="95" t="s">
        <v>60</v>
      </c>
      <c r="C68" s="352">
        <f>SUM(D68:W68)</f>
        <v>152</v>
      </c>
      <c r="D68" s="353">
        <v>27</v>
      </c>
      <c r="E68" s="354"/>
      <c r="F68" s="355">
        <v>30</v>
      </c>
      <c r="G68" s="353">
        <v>18</v>
      </c>
      <c r="H68" s="353">
        <v>9</v>
      </c>
      <c r="I68" s="353">
        <v>30</v>
      </c>
      <c r="J68" s="353">
        <v>3</v>
      </c>
      <c r="K68" s="353">
        <v>5</v>
      </c>
      <c r="L68" s="353">
        <v>14</v>
      </c>
      <c r="M68" s="353">
        <v>4</v>
      </c>
      <c r="N68" s="353">
        <v>1</v>
      </c>
      <c r="O68" s="353">
        <v>0</v>
      </c>
      <c r="P68" s="353">
        <v>0</v>
      </c>
      <c r="Q68" s="353">
        <v>1</v>
      </c>
      <c r="R68" s="353">
        <v>0</v>
      </c>
      <c r="S68" s="353">
        <v>0</v>
      </c>
      <c r="T68" s="353">
        <v>4</v>
      </c>
      <c r="U68" s="353">
        <v>0</v>
      </c>
      <c r="V68" s="353">
        <v>0</v>
      </c>
      <c r="W68" s="397">
        <f t="shared" si="17"/>
        <v>6</v>
      </c>
      <c r="X68" s="390">
        <f t="shared" si="16"/>
        <v>6</v>
      </c>
      <c r="Y68" s="395">
        <v>0</v>
      </c>
      <c r="Z68" s="399">
        <v>0</v>
      </c>
      <c r="AA68" s="399">
        <v>1</v>
      </c>
      <c r="AB68" s="399">
        <v>0</v>
      </c>
      <c r="AC68" s="399">
        <v>0</v>
      </c>
      <c r="AD68" s="399">
        <v>0</v>
      </c>
      <c r="AE68" s="399">
        <v>0</v>
      </c>
      <c r="AF68" s="399">
        <v>0</v>
      </c>
      <c r="AG68" s="399">
        <v>0</v>
      </c>
      <c r="AH68" s="399">
        <v>0</v>
      </c>
      <c r="AI68" s="399">
        <v>0</v>
      </c>
      <c r="AJ68" s="400">
        <v>1</v>
      </c>
      <c r="AK68" s="401"/>
      <c r="AL68" s="353">
        <v>0</v>
      </c>
      <c r="AM68" s="353">
        <v>2</v>
      </c>
      <c r="AN68" s="353">
        <v>0</v>
      </c>
      <c r="AO68" s="353">
        <v>0</v>
      </c>
      <c r="AP68" s="353">
        <v>0</v>
      </c>
      <c r="AQ68" s="353">
        <v>2</v>
      </c>
      <c r="AR68" s="355">
        <v>0</v>
      </c>
      <c r="AS68" s="357">
        <v>0</v>
      </c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</row>
    <row r="69" spans="2:57" s="380" customFormat="1" ht="16.5" customHeight="1">
      <c r="B69" s="95" t="s">
        <v>62</v>
      </c>
      <c r="C69" s="352">
        <f>SUM(D69:W69)</f>
        <v>558</v>
      </c>
      <c r="D69" s="353">
        <v>153</v>
      </c>
      <c r="E69" s="354"/>
      <c r="F69" s="355">
        <v>223</v>
      </c>
      <c r="G69" s="353">
        <v>104</v>
      </c>
      <c r="H69" s="353">
        <v>40</v>
      </c>
      <c r="I69" s="353">
        <v>9</v>
      </c>
      <c r="J69" s="353">
        <v>6</v>
      </c>
      <c r="K69" s="353">
        <v>4</v>
      </c>
      <c r="L69" s="353">
        <v>2</v>
      </c>
      <c r="M69" s="353">
        <v>6</v>
      </c>
      <c r="N69" s="353">
        <v>1</v>
      </c>
      <c r="O69" s="353">
        <v>0</v>
      </c>
      <c r="P69" s="353">
        <v>3</v>
      </c>
      <c r="Q69" s="353">
        <v>0</v>
      </c>
      <c r="R69" s="353">
        <v>0</v>
      </c>
      <c r="S69" s="353">
        <v>0</v>
      </c>
      <c r="T69" s="353">
        <v>3</v>
      </c>
      <c r="U69" s="353">
        <v>0</v>
      </c>
      <c r="V69" s="353">
        <v>3</v>
      </c>
      <c r="W69" s="397">
        <f t="shared" si="17"/>
        <v>1</v>
      </c>
      <c r="X69" s="390">
        <f t="shared" si="16"/>
        <v>1</v>
      </c>
      <c r="Y69" s="395">
        <v>0</v>
      </c>
      <c r="Z69" s="399">
        <v>0</v>
      </c>
      <c r="AA69" s="399">
        <v>0</v>
      </c>
      <c r="AB69" s="399">
        <v>0</v>
      </c>
      <c r="AC69" s="399">
        <v>0</v>
      </c>
      <c r="AD69" s="399">
        <v>0</v>
      </c>
      <c r="AE69" s="399">
        <v>0</v>
      </c>
      <c r="AF69" s="399">
        <v>0</v>
      </c>
      <c r="AG69" s="399">
        <v>0</v>
      </c>
      <c r="AH69" s="399">
        <v>0</v>
      </c>
      <c r="AI69" s="399">
        <v>0</v>
      </c>
      <c r="AJ69" s="400">
        <v>0</v>
      </c>
      <c r="AK69" s="401"/>
      <c r="AL69" s="353">
        <v>0</v>
      </c>
      <c r="AM69" s="353">
        <v>0</v>
      </c>
      <c r="AN69" s="353">
        <v>0</v>
      </c>
      <c r="AO69" s="353">
        <v>0</v>
      </c>
      <c r="AP69" s="353">
        <v>0</v>
      </c>
      <c r="AQ69" s="353">
        <v>0</v>
      </c>
      <c r="AR69" s="355">
        <v>1</v>
      </c>
      <c r="AS69" s="357">
        <v>0</v>
      </c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</row>
    <row r="70" spans="2:57" s="380" customFormat="1" ht="16.5" customHeight="1">
      <c r="B70" s="95" t="s">
        <v>64</v>
      </c>
      <c r="C70" s="352">
        <f>SUM(D70:W70)</f>
        <v>461</v>
      </c>
      <c r="D70" s="353">
        <v>195</v>
      </c>
      <c r="E70" s="354"/>
      <c r="F70" s="355">
        <v>78</v>
      </c>
      <c r="G70" s="353">
        <v>117</v>
      </c>
      <c r="H70" s="353">
        <v>36</v>
      </c>
      <c r="I70" s="353">
        <v>9</v>
      </c>
      <c r="J70" s="353">
        <v>7</v>
      </c>
      <c r="K70" s="353">
        <v>8</v>
      </c>
      <c r="L70" s="353">
        <v>3</v>
      </c>
      <c r="M70" s="353">
        <v>3</v>
      </c>
      <c r="N70" s="353">
        <v>1</v>
      </c>
      <c r="O70" s="353">
        <v>0</v>
      </c>
      <c r="P70" s="353">
        <v>1</v>
      </c>
      <c r="Q70" s="353">
        <v>0</v>
      </c>
      <c r="R70" s="353">
        <v>0</v>
      </c>
      <c r="S70" s="353">
        <v>2</v>
      </c>
      <c r="T70" s="353">
        <v>0</v>
      </c>
      <c r="U70" s="353">
        <v>0</v>
      </c>
      <c r="V70" s="353">
        <v>0</v>
      </c>
      <c r="W70" s="397">
        <f t="shared" si="17"/>
        <v>1</v>
      </c>
      <c r="X70" s="390">
        <f t="shared" si="16"/>
        <v>1</v>
      </c>
      <c r="Y70" s="395">
        <v>0</v>
      </c>
      <c r="Z70" s="399">
        <v>0</v>
      </c>
      <c r="AA70" s="399">
        <v>0</v>
      </c>
      <c r="AB70" s="399">
        <v>0</v>
      </c>
      <c r="AC70" s="399">
        <v>0</v>
      </c>
      <c r="AD70" s="399">
        <v>0</v>
      </c>
      <c r="AE70" s="399">
        <v>0</v>
      </c>
      <c r="AF70" s="399">
        <v>1</v>
      </c>
      <c r="AG70" s="399">
        <v>0</v>
      </c>
      <c r="AH70" s="399">
        <v>0</v>
      </c>
      <c r="AI70" s="399">
        <v>0</v>
      </c>
      <c r="AJ70" s="400">
        <v>0</v>
      </c>
      <c r="AK70" s="401"/>
      <c r="AL70" s="353">
        <v>0</v>
      </c>
      <c r="AM70" s="353">
        <v>0</v>
      </c>
      <c r="AN70" s="353">
        <v>0</v>
      </c>
      <c r="AO70" s="353">
        <v>0</v>
      </c>
      <c r="AP70" s="353">
        <v>0</v>
      </c>
      <c r="AQ70" s="353">
        <v>0</v>
      </c>
      <c r="AR70" s="355">
        <v>0</v>
      </c>
      <c r="AS70" s="357">
        <v>0</v>
      </c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</row>
    <row r="71" spans="2:57" s="380" customFormat="1" ht="16.5" customHeight="1">
      <c r="B71" s="102" t="s">
        <v>66</v>
      </c>
      <c r="C71" s="361">
        <f>SUM(D71:W71)</f>
        <v>133</v>
      </c>
      <c r="D71" s="362">
        <v>49</v>
      </c>
      <c r="E71" s="363"/>
      <c r="F71" s="364">
        <v>20</v>
      </c>
      <c r="G71" s="362">
        <v>30</v>
      </c>
      <c r="H71" s="362">
        <v>12</v>
      </c>
      <c r="I71" s="362">
        <v>6</v>
      </c>
      <c r="J71" s="362">
        <v>1</v>
      </c>
      <c r="K71" s="362">
        <v>5</v>
      </c>
      <c r="L71" s="362">
        <v>1</v>
      </c>
      <c r="M71" s="362">
        <v>0</v>
      </c>
      <c r="N71" s="362">
        <v>1</v>
      </c>
      <c r="O71" s="362">
        <v>0</v>
      </c>
      <c r="P71" s="362">
        <v>0</v>
      </c>
      <c r="Q71" s="362">
        <v>1</v>
      </c>
      <c r="R71" s="362">
        <v>0</v>
      </c>
      <c r="S71" s="362">
        <v>0</v>
      </c>
      <c r="T71" s="362">
        <v>0</v>
      </c>
      <c r="U71" s="362">
        <v>5</v>
      </c>
      <c r="V71" s="362">
        <v>0</v>
      </c>
      <c r="W71" s="402">
        <f t="shared" si="17"/>
        <v>2</v>
      </c>
      <c r="X71" s="390">
        <f t="shared" si="16"/>
        <v>2</v>
      </c>
      <c r="Y71" s="404">
        <v>0</v>
      </c>
      <c r="Z71" s="405">
        <v>0</v>
      </c>
      <c r="AA71" s="405">
        <v>0</v>
      </c>
      <c r="AB71" s="405">
        <v>1</v>
      </c>
      <c r="AC71" s="405">
        <v>0</v>
      </c>
      <c r="AD71" s="405">
        <v>0</v>
      </c>
      <c r="AE71" s="405">
        <v>0</v>
      </c>
      <c r="AF71" s="405">
        <v>0</v>
      </c>
      <c r="AG71" s="405">
        <v>0</v>
      </c>
      <c r="AH71" s="405">
        <v>0</v>
      </c>
      <c r="AI71" s="405">
        <v>0</v>
      </c>
      <c r="AJ71" s="406">
        <v>0</v>
      </c>
      <c r="AK71" s="407"/>
      <c r="AL71" s="362">
        <v>0</v>
      </c>
      <c r="AM71" s="362">
        <v>0</v>
      </c>
      <c r="AN71" s="362">
        <v>0</v>
      </c>
      <c r="AO71" s="362">
        <v>0</v>
      </c>
      <c r="AP71" s="362">
        <v>0</v>
      </c>
      <c r="AQ71" s="362">
        <v>0</v>
      </c>
      <c r="AR71" s="364">
        <v>0</v>
      </c>
      <c r="AS71" s="366">
        <v>1</v>
      </c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</row>
    <row r="72" spans="2:57" s="380" customFormat="1" ht="16.5" customHeight="1">
      <c r="B72" s="88" t="s">
        <v>662</v>
      </c>
      <c r="C72" s="343">
        <f>SUM(C73:C76)</f>
        <v>1378</v>
      </c>
      <c r="D72" s="344">
        <v>397</v>
      </c>
      <c r="E72" s="875">
        <v>338</v>
      </c>
      <c r="F72" s="876"/>
      <c r="G72" s="344">
        <v>353</v>
      </c>
      <c r="H72" s="344">
        <v>102</v>
      </c>
      <c r="I72" s="344">
        <v>55</v>
      </c>
      <c r="J72" s="344">
        <v>25</v>
      </c>
      <c r="K72" s="344">
        <v>21</v>
      </c>
      <c r="L72" s="344">
        <v>19</v>
      </c>
      <c r="M72" s="344">
        <v>14</v>
      </c>
      <c r="N72" s="344">
        <v>4</v>
      </c>
      <c r="O72" s="344">
        <v>0</v>
      </c>
      <c r="P72" s="344">
        <v>5</v>
      </c>
      <c r="Q72" s="344">
        <v>2</v>
      </c>
      <c r="R72" s="344">
        <v>0</v>
      </c>
      <c r="S72" s="344">
        <v>2</v>
      </c>
      <c r="T72" s="344">
        <v>12</v>
      </c>
      <c r="U72" s="344">
        <v>17</v>
      </c>
      <c r="V72" s="344">
        <v>3</v>
      </c>
      <c r="W72" s="346">
        <f t="shared" si="17"/>
        <v>9</v>
      </c>
      <c r="X72" s="347">
        <f t="shared" si="16"/>
        <v>9</v>
      </c>
      <c r="Y72" s="395">
        <v>0</v>
      </c>
      <c r="Z72" s="349">
        <v>0</v>
      </c>
      <c r="AA72" s="349">
        <v>1</v>
      </c>
      <c r="AB72" s="349">
        <v>1</v>
      </c>
      <c r="AC72" s="349">
        <v>0</v>
      </c>
      <c r="AD72" s="349">
        <v>0</v>
      </c>
      <c r="AE72" s="349">
        <v>0</v>
      </c>
      <c r="AF72" s="349">
        <v>1</v>
      </c>
      <c r="AG72" s="349">
        <v>0</v>
      </c>
      <c r="AH72" s="349">
        <v>0</v>
      </c>
      <c r="AI72" s="349">
        <v>0</v>
      </c>
      <c r="AJ72" s="350">
        <v>3</v>
      </c>
      <c r="AK72" s="396"/>
      <c r="AL72" s="344">
        <v>0</v>
      </c>
      <c r="AM72" s="344">
        <v>0</v>
      </c>
      <c r="AN72" s="344">
        <v>0</v>
      </c>
      <c r="AO72" s="344">
        <v>0</v>
      </c>
      <c r="AP72" s="344">
        <v>0</v>
      </c>
      <c r="AQ72" s="344">
        <v>1</v>
      </c>
      <c r="AR72" s="348">
        <v>1</v>
      </c>
      <c r="AS72" s="346">
        <v>1</v>
      </c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</row>
    <row r="73" spans="2:57" s="380" customFormat="1" ht="16.5" customHeight="1">
      <c r="B73" s="95" t="s">
        <v>60</v>
      </c>
      <c r="C73" s="352">
        <v>159</v>
      </c>
      <c r="D73" s="353">
        <v>28</v>
      </c>
      <c r="E73" s="354"/>
      <c r="F73" s="355">
        <v>29</v>
      </c>
      <c r="G73" s="353">
        <v>23</v>
      </c>
      <c r="H73" s="353">
        <v>9</v>
      </c>
      <c r="I73" s="353">
        <v>28</v>
      </c>
      <c r="J73" s="353">
        <v>11</v>
      </c>
      <c r="K73" s="353">
        <v>4</v>
      </c>
      <c r="L73" s="353">
        <v>13</v>
      </c>
      <c r="M73" s="353">
        <v>4</v>
      </c>
      <c r="N73" s="353">
        <v>1</v>
      </c>
      <c r="O73" s="353">
        <v>0</v>
      </c>
      <c r="P73" s="353">
        <v>0</v>
      </c>
      <c r="Q73" s="353">
        <v>1</v>
      </c>
      <c r="R73" s="353">
        <v>0</v>
      </c>
      <c r="S73" s="353">
        <v>0</v>
      </c>
      <c r="T73" s="353">
        <v>1</v>
      </c>
      <c r="U73" s="353">
        <v>2</v>
      </c>
      <c r="V73" s="353">
        <v>0</v>
      </c>
      <c r="W73" s="397">
        <f t="shared" si="17"/>
        <v>5</v>
      </c>
      <c r="X73" s="390">
        <f t="shared" si="16"/>
        <v>5</v>
      </c>
      <c r="Y73" s="395">
        <v>0</v>
      </c>
      <c r="Z73" s="399">
        <v>0</v>
      </c>
      <c r="AA73" s="399">
        <v>1</v>
      </c>
      <c r="AB73" s="399">
        <v>0</v>
      </c>
      <c r="AC73" s="399">
        <v>0</v>
      </c>
      <c r="AD73" s="399">
        <v>0</v>
      </c>
      <c r="AE73" s="399">
        <v>0</v>
      </c>
      <c r="AF73" s="399">
        <v>0</v>
      </c>
      <c r="AG73" s="399">
        <v>0</v>
      </c>
      <c r="AH73" s="399">
        <v>0</v>
      </c>
      <c r="AI73" s="399">
        <v>0</v>
      </c>
      <c r="AJ73" s="400">
        <v>3</v>
      </c>
      <c r="AK73" s="401"/>
      <c r="AL73" s="353">
        <v>0</v>
      </c>
      <c r="AM73" s="353">
        <v>0</v>
      </c>
      <c r="AN73" s="353">
        <v>0</v>
      </c>
      <c r="AO73" s="353">
        <v>0</v>
      </c>
      <c r="AP73" s="353">
        <v>0</v>
      </c>
      <c r="AQ73" s="353">
        <v>1</v>
      </c>
      <c r="AR73" s="355">
        <v>0</v>
      </c>
      <c r="AS73" s="357">
        <v>0</v>
      </c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</row>
    <row r="74" spans="2:57" s="380" customFormat="1" ht="16.5" customHeight="1">
      <c r="B74" s="95" t="s">
        <v>62</v>
      </c>
      <c r="C74" s="352">
        <v>571</v>
      </c>
      <c r="D74" s="353">
        <v>125</v>
      </c>
      <c r="E74" s="354"/>
      <c r="F74" s="355">
        <v>210</v>
      </c>
      <c r="G74" s="353">
        <v>132</v>
      </c>
      <c r="H74" s="353">
        <v>42</v>
      </c>
      <c r="I74" s="353">
        <v>12</v>
      </c>
      <c r="J74" s="353">
        <v>9</v>
      </c>
      <c r="K74" s="353">
        <v>4</v>
      </c>
      <c r="L74" s="353">
        <v>2</v>
      </c>
      <c r="M74" s="353">
        <v>6</v>
      </c>
      <c r="N74" s="353">
        <v>1</v>
      </c>
      <c r="O74" s="353">
        <v>0</v>
      </c>
      <c r="P74" s="353">
        <v>5</v>
      </c>
      <c r="Q74" s="353">
        <v>0</v>
      </c>
      <c r="R74" s="353">
        <v>0</v>
      </c>
      <c r="S74" s="353">
        <v>0</v>
      </c>
      <c r="T74" s="353">
        <v>11</v>
      </c>
      <c r="U74" s="353">
        <v>8</v>
      </c>
      <c r="V74" s="353">
        <v>3</v>
      </c>
      <c r="W74" s="397">
        <f t="shared" si="17"/>
        <v>1</v>
      </c>
      <c r="X74" s="390">
        <f t="shared" si="16"/>
        <v>1</v>
      </c>
      <c r="Y74" s="395">
        <v>0</v>
      </c>
      <c r="Z74" s="399">
        <v>0</v>
      </c>
      <c r="AA74" s="399">
        <v>0</v>
      </c>
      <c r="AB74" s="399">
        <v>0</v>
      </c>
      <c r="AC74" s="399">
        <v>0</v>
      </c>
      <c r="AD74" s="399">
        <v>0</v>
      </c>
      <c r="AE74" s="399">
        <v>0</v>
      </c>
      <c r="AF74" s="399">
        <v>0</v>
      </c>
      <c r="AG74" s="399">
        <v>0</v>
      </c>
      <c r="AH74" s="399">
        <v>0</v>
      </c>
      <c r="AI74" s="399">
        <v>0</v>
      </c>
      <c r="AJ74" s="400">
        <v>0</v>
      </c>
      <c r="AK74" s="401"/>
      <c r="AL74" s="353">
        <v>0</v>
      </c>
      <c r="AM74" s="353">
        <v>0</v>
      </c>
      <c r="AN74" s="353">
        <v>0</v>
      </c>
      <c r="AO74" s="353">
        <v>0</v>
      </c>
      <c r="AP74" s="353">
        <v>0</v>
      </c>
      <c r="AQ74" s="353">
        <v>0</v>
      </c>
      <c r="AR74" s="355">
        <v>1</v>
      </c>
      <c r="AS74" s="357">
        <v>0</v>
      </c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</row>
    <row r="75" spans="2:57" s="380" customFormat="1" ht="16.5" customHeight="1">
      <c r="B75" s="95" t="s">
        <v>64</v>
      </c>
      <c r="C75" s="352">
        <v>507</v>
      </c>
      <c r="D75" s="353">
        <v>195</v>
      </c>
      <c r="E75" s="354"/>
      <c r="F75" s="355">
        <v>79</v>
      </c>
      <c r="G75" s="353">
        <v>160</v>
      </c>
      <c r="H75" s="353">
        <v>40</v>
      </c>
      <c r="I75" s="353">
        <v>10</v>
      </c>
      <c r="J75" s="353">
        <v>4</v>
      </c>
      <c r="K75" s="353">
        <v>8</v>
      </c>
      <c r="L75" s="353">
        <v>3</v>
      </c>
      <c r="M75" s="353">
        <v>3</v>
      </c>
      <c r="N75" s="353">
        <v>1</v>
      </c>
      <c r="O75" s="353">
        <v>0</v>
      </c>
      <c r="P75" s="353">
        <v>0</v>
      </c>
      <c r="Q75" s="353">
        <v>0</v>
      </c>
      <c r="R75" s="353">
        <v>0</v>
      </c>
      <c r="S75" s="353">
        <v>2</v>
      </c>
      <c r="T75" s="353">
        <v>0</v>
      </c>
      <c r="U75" s="353">
        <v>1</v>
      </c>
      <c r="V75" s="353">
        <v>0</v>
      </c>
      <c r="W75" s="397">
        <f t="shared" si="17"/>
        <v>1</v>
      </c>
      <c r="X75" s="390">
        <f t="shared" si="16"/>
        <v>1</v>
      </c>
      <c r="Y75" s="395">
        <v>0</v>
      </c>
      <c r="Z75" s="399">
        <v>0</v>
      </c>
      <c r="AA75" s="399">
        <v>0</v>
      </c>
      <c r="AB75" s="399">
        <v>0</v>
      </c>
      <c r="AC75" s="399">
        <v>0</v>
      </c>
      <c r="AD75" s="399">
        <v>0</v>
      </c>
      <c r="AE75" s="399">
        <v>0</v>
      </c>
      <c r="AF75" s="399">
        <v>1</v>
      </c>
      <c r="AG75" s="399">
        <v>0</v>
      </c>
      <c r="AH75" s="399">
        <v>0</v>
      </c>
      <c r="AI75" s="399">
        <v>0</v>
      </c>
      <c r="AJ75" s="400">
        <v>0</v>
      </c>
      <c r="AK75" s="401"/>
      <c r="AL75" s="353">
        <v>0</v>
      </c>
      <c r="AM75" s="353">
        <v>0</v>
      </c>
      <c r="AN75" s="353">
        <v>0</v>
      </c>
      <c r="AO75" s="353">
        <v>0</v>
      </c>
      <c r="AP75" s="353">
        <v>0</v>
      </c>
      <c r="AQ75" s="353">
        <v>0</v>
      </c>
      <c r="AR75" s="355">
        <v>0</v>
      </c>
      <c r="AS75" s="357">
        <v>0</v>
      </c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</row>
    <row r="76" spans="2:57" s="380" customFormat="1" ht="16.5" customHeight="1">
      <c r="B76" s="102" t="s">
        <v>66</v>
      </c>
      <c r="C76" s="361">
        <v>141</v>
      </c>
      <c r="D76" s="362">
        <v>49</v>
      </c>
      <c r="E76" s="363"/>
      <c r="F76" s="364">
        <v>20</v>
      </c>
      <c r="G76" s="362">
        <v>38</v>
      </c>
      <c r="H76" s="362">
        <v>11</v>
      </c>
      <c r="I76" s="362">
        <v>5</v>
      </c>
      <c r="J76" s="362">
        <v>1</v>
      </c>
      <c r="K76" s="362">
        <v>5</v>
      </c>
      <c r="L76" s="362">
        <v>1</v>
      </c>
      <c r="M76" s="362">
        <v>1</v>
      </c>
      <c r="N76" s="362">
        <v>1</v>
      </c>
      <c r="O76" s="362">
        <v>0</v>
      </c>
      <c r="P76" s="362">
        <v>0</v>
      </c>
      <c r="Q76" s="362">
        <v>1</v>
      </c>
      <c r="R76" s="362">
        <v>0</v>
      </c>
      <c r="S76" s="362">
        <v>0</v>
      </c>
      <c r="T76" s="362">
        <v>0</v>
      </c>
      <c r="U76" s="362">
        <v>6</v>
      </c>
      <c r="V76" s="362">
        <v>0</v>
      </c>
      <c r="W76" s="402">
        <f t="shared" si="17"/>
        <v>2</v>
      </c>
      <c r="X76" s="390">
        <f t="shared" si="16"/>
        <v>2</v>
      </c>
      <c r="Y76" s="404">
        <v>0</v>
      </c>
      <c r="Z76" s="405">
        <v>0</v>
      </c>
      <c r="AA76" s="405">
        <v>0</v>
      </c>
      <c r="AB76" s="405">
        <v>1</v>
      </c>
      <c r="AC76" s="405">
        <v>0</v>
      </c>
      <c r="AD76" s="405">
        <v>0</v>
      </c>
      <c r="AE76" s="405">
        <v>0</v>
      </c>
      <c r="AF76" s="405">
        <v>0</v>
      </c>
      <c r="AG76" s="405">
        <v>0</v>
      </c>
      <c r="AH76" s="405">
        <v>0</v>
      </c>
      <c r="AI76" s="405">
        <v>0</v>
      </c>
      <c r="AJ76" s="406">
        <v>0</v>
      </c>
      <c r="AK76" s="407"/>
      <c r="AL76" s="362">
        <v>0</v>
      </c>
      <c r="AM76" s="362">
        <v>0</v>
      </c>
      <c r="AN76" s="362">
        <v>0</v>
      </c>
      <c r="AO76" s="362">
        <v>0</v>
      </c>
      <c r="AP76" s="362">
        <v>0</v>
      </c>
      <c r="AQ76" s="362">
        <v>0</v>
      </c>
      <c r="AR76" s="364">
        <v>0</v>
      </c>
      <c r="AS76" s="366">
        <v>1</v>
      </c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</row>
    <row r="77" spans="2:57" s="380" customFormat="1" ht="16.5" customHeight="1">
      <c r="B77" s="88" t="s">
        <v>663</v>
      </c>
      <c r="C77" s="343">
        <f>SUM(C78:C81)</f>
        <v>1519</v>
      </c>
      <c r="D77" s="344">
        <v>385</v>
      </c>
      <c r="E77" s="875">
        <v>319</v>
      </c>
      <c r="F77" s="876"/>
      <c r="G77" s="344">
        <v>441</v>
      </c>
      <c r="H77" s="344">
        <v>153</v>
      </c>
      <c r="I77" s="344">
        <v>60</v>
      </c>
      <c r="J77" s="344">
        <v>40</v>
      </c>
      <c r="K77" s="344">
        <v>22</v>
      </c>
      <c r="L77" s="344">
        <v>20</v>
      </c>
      <c r="M77" s="344">
        <v>17</v>
      </c>
      <c r="N77" s="344">
        <v>4</v>
      </c>
      <c r="O77" s="344">
        <v>0</v>
      </c>
      <c r="P77" s="344">
        <v>6</v>
      </c>
      <c r="Q77" s="344">
        <v>4</v>
      </c>
      <c r="R77" s="344">
        <v>0</v>
      </c>
      <c r="S77" s="348">
        <v>0</v>
      </c>
      <c r="T77" s="344">
        <v>12</v>
      </c>
      <c r="U77" s="344">
        <v>22</v>
      </c>
      <c r="V77" s="344">
        <v>3</v>
      </c>
      <c r="W77" s="346">
        <f t="shared" si="17"/>
        <v>11</v>
      </c>
      <c r="X77" s="347">
        <f t="shared" si="16"/>
        <v>11</v>
      </c>
      <c r="Y77" s="395">
        <v>0</v>
      </c>
      <c r="Z77" s="349">
        <v>0</v>
      </c>
      <c r="AA77" s="349">
        <v>1</v>
      </c>
      <c r="AB77" s="349">
        <v>0</v>
      </c>
      <c r="AC77" s="349">
        <v>1</v>
      </c>
      <c r="AD77" s="349">
        <v>1</v>
      </c>
      <c r="AE77" s="349">
        <v>0</v>
      </c>
      <c r="AF77" s="349">
        <v>2</v>
      </c>
      <c r="AG77" s="349">
        <v>1</v>
      </c>
      <c r="AH77" s="349">
        <v>1</v>
      </c>
      <c r="AI77" s="349">
        <v>1</v>
      </c>
      <c r="AJ77" s="350">
        <v>0</v>
      </c>
      <c r="AK77" s="396"/>
      <c r="AL77" s="344">
        <v>0</v>
      </c>
      <c r="AM77" s="344">
        <v>0</v>
      </c>
      <c r="AN77" s="344">
        <v>0</v>
      </c>
      <c r="AO77" s="344">
        <v>0</v>
      </c>
      <c r="AP77" s="344">
        <v>0</v>
      </c>
      <c r="AQ77" s="344">
        <v>1</v>
      </c>
      <c r="AR77" s="348">
        <v>1</v>
      </c>
      <c r="AS77" s="346">
        <v>1</v>
      </c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</row>
    <row r="78" spans="2:57" s="380" customFormat="1" ht="16.5" customHeight="1">
      <c r="B78" s="95" t="s">
        <v>60</v>
      </c>
      <c r="C78" s="352">
        <v>174</v>
      </c>
      <c r="D78" s="353">
        <v>27</v>
      </c>
      <c r="E78" s="354"/>
      <c r="F78" s="355">
        <v>30</v>
      </c>
      <c r="G78" s="353">
        <v>33</v>
      </c>
      <c r="H78" s="353">
        <v>7</v>
      </c>
      <c r="I78" s="353">
        <v>27</v>
      </c>
      <c r="J78" s="353">
        <v>14</v>
      </c>
      <c r="K78" s="353">
        <v>5</v>
      </c>
      <c r="L78" s="353">
        <v>11</v>
      </c>
      <c r="M78" s="353">
        <v>4</v>
      </c>
      <c r="N78" s="353">
        <v>1</v>
      </c>
      <c r="O78" s="353">
        <v>0</v>
      </c>
      <c r="P78" s="353">
        <v>0</v>
      </c>
      <c r="Q78" s="353">
        <v>3</v>
      </c>
      <c r="R78" s="353">
        <v>0</v>
      </c>
      <c r="S78" s="355">
        <v>0</v>
      </c>
      <c r="T78" s="353">
        <v>3</v>
      </c>
      <c r="U78" s="353">
        <v>6</v>
      </c>
      <c r="V78" s="353">
        <v>0</v>
      </c>
      <c r="W78" s="397">
        <f t="shared" si="17"/>
        <v>3</v>
      </c>
      <c r="X78" s="390">
        <f t="shared" si="16"/>
        <v>3</v>
      </c>
      <c r="Y78" s="395">
        <v>0</v>
      </c>
      <c r="Z78" s="399">
        <v>0</v>
      </c>
      <c r="AA78" s="399">
        <v>1</v>
      </c>
      <c r="AB78" s="399">
        <v>0</v>
      </c>
      <c r="AC78" s="399">
        <v>0</v>
      </c>
      <c r="AD78" s="399">
        <v>0</v>
      </c>
      <c r="AE78" s="399">
        <v>0</v>
      </c>
      <c r="AF78" s="399">
        <v>0</v>
      </c>
      <c r="AG78" s="399">
        <v>0</v>
      </c>
      <c r="AH78" s="399">
        <v>1</v>
      </c>
      <c r="AI78" s="399">
        <v>0</v>
      </c>
      <c r="AJ78" s="400">
        <v>0</v>
      </c>
      <c r="AK78" s="401"/>
      <c r="AL78" s="353">
        <v>0</v>
      </c>
      <c r="AM78" s="353">
        <v>0</v>
      </c>
      <c r="AN78" s="353">
        <v>0</v>
      </c>
      <c r="AO78" s="353">
        <v>0</v>
      </c>
      <c r="AP78" s="353">
        <v>0</v>
      </c>
      <c r="AQ78" s="353">
        <v>1</v>
      </c>
      <c r="AR78" s="355">
        <v>0</v>
      </c>
      <c r="AS78" s="357">
        <v>0</v>
      </c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</row>
    <row r="79" spans="2:57" s="380" customFormat="1" ht="16.5" customHeight="1">
      <c r="B79" s="95" t="s">
        <v>62</v>
      </c>
      <c r="C79" s="352">
        <v>630</v>
      </c>
      <c r="D79" s="353">
        <v>128</v>
      </c>
      <c r="E79" s="354"/>
      <c r="F79" s="355">
        <v>199</v>
      </c>
      <c r="G79" s="353">
        <v>165</v>
      </c>
      <c r="H79" s="353">
        <v>72</v>
      </c>
      <c r="I79" s="353">
        <v>12</v>
      </c>
      <c r="J79" s="353">
        <v>12</v>
      </c>
      <c r="K79" s="353">
        <v>2</v>
      </c>
      <c r="L79" s="353">
        <v>3</v>
      </c>
      <c r="M79" s="353">
        <v>8</v>
      </c>
      <c r="N79" s="353">
        <v>1</v>
      </c>
      <c r="O79" s="353">
        <v>0</v>
      </c>
      <c r="P79" s="353">
        <v>6</v>
      </c>
      <c r="Q79" s="353">
        <v>0</v>
      </c>
      <c r="R79" s="353">
        <v>0</v>
      </c>
      <c r="S79" s="355">
        <v>0</v>
      </c>
      <c r="T79" s="353">
        <v>9</v>
      </c>
      <c r="U79" s="353">
        <v>8</v>
      </c>
      <c r="V79" s="353">
        <v>3</v>
      </c>
      <c r="W79" s="397">
        <f t="shared" si="17"/>
        <v>2</v>
      </c>
      <c r="X79" s="390">
        <f t="shared" si="16"/>
        <v>2</v>
      </c>
      <c r="Y79" s="395">
        <v>0</v>
      </c>
      <c r="Z79" s="399">
        <v>0</v>
      </c>
      <c r="AA79" s="399">
        <v>0</v>
      </c>
      <c r="AB79" s="399">
        <v>0</v>
      </c>
      <c r="AC79" s="399">
        <v>0</v>
      </c>
      <c r="AD79" s="399">
        <v>0</v>
      </c>
      <c r="AE79" s="399">
        <v>0</v>
      </c>
      <c r="AF79" s="399">
        <v>0</v>
      </c>
      <c r="AG79" s="399">
        <v>0</v>
      </c>
      <c r="AH79" s="399">
        <v>0</v>
      </c>
      <c r="AI79" s="399">
        <v>1</v>
      </c>
      <c r="AJ79" s="400">
        <v>0</v>
      </c>
      <c r="AK79" s="401"/>
      <c r="AL79" s="353">
        <v>0</v>
      </c>
      <c r="AM79" s="353">
        <v>0</v>
      </c>
      <c r="AN79" s="353">
        <v>0</v>
      </c>
      <c r="AO79" s="353">
        <v>0</v>
      </c>
      <c r="AP79" s="353">
        <v>0</v>
      </c>
      <c r="AQ79" s="353">
        <v>0</v>
      </c>
      <c r="AR79" s="355">
        <v>1</v>
      </c>
      <c r="AS79" s="357">
        <v>0</v>
      </c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</row>
    <row r="80" spans="2:57" s="380" customFormat="1" ht="16.5" customHeight="1">
      <c r="B80" s="95" t="s">
        <v>64</v>
      </c>
      <c r="C80" s="352">
        <v>568</v>
      </c>
      <c r="D80" s="353">
        <v>182</v>
      </c>
      <c r="E80" s="354"/>
      <c r="F80" s="355">
        <v>70</v>
      </c>
      <c r="G80" s="353">
        <v>198</v>
      </c>
      <c r="H80" s="353">
        <v>62</v>
      </c>
      <c r="I80" s="353">
        <v>16</v>
      </c>
      <c r="J80" s="353">
        <v>13</v>
      </c>
      <c r="K80" s="353">
        <v>12</v>
      </c>
      <c r="L80" s="353">
        <v>5</v>
      </c>
      <c r="M80" s="353">
        <v>4</v>
      </c>
      <c r="N80" s="353">
        <v>1</v>
      </c>
      <c r="O80" s="353">
        <v>0</v>
      </c>
      <c r="P80" s="353">
        <v>0</v>
      </c>
      <c r="Q80" s="353">
        <v>0</v>
      </c>
      <c r="R80" s="353">
        <v>0</v>
      </c>
      <c r="S80" s="355">
        <v>0</v>
      </c>
      <c r="T80" s="353">
        <v>0</v>
      </c>
      <c r="U80" s="353">
        <v>1</v>
      </c>
      <c r="V80" s="353">
        <v>0</v>
      </c>
      <c r="W80" s="397">
        <f t="shared" si="17"/>
        <v>4</v>
      </c>
      <c r="X80" s="390">
        <f t="shared" si="16"/>
        <v>4</v>
      </c>
      <c r="Y80" s="395">
        <v>0</v>
      </c>
      <c r="Z80" s="399">
        <v>0</v>
      </c>
      <c r="AA80" s="399">
        <v>0</v>
      </c>
      <c r="AB80" s="399">
        <v>0</v>
      </c>
      <c r="AC80" s="399">
        <v>1</v>
      </c>
      <c r="AD80" s="399">
        <v>1</v>
      </c>
      <c r="AE80" s="399">
        <v>0</v>
      </c>
      <c r="AF80" s="399">
        <v>2</v>
      </c>
      <c r="AG80" s="399">
        <v>0</v>
      </c>
      <c r="AH80" s="399">
        <v>0</v>
      </c>
      <c r="AI80" s="399">
        <v>0</v>
      </c>
      <c r="AJ80" s="400">
        <v>0</v>
      </c>
      <c r="AK80" s="401"/>
      <c r="AL80" s="353">
        <v>0</v>
      </c>
      <c r="AM80" s="353">
        <v>0</v>
      </c>
      <c r="AN80" s="353">
        <v>0</v>
      </c>
      <c r="AO80" s="353">
        <v>0</v>
      </c>
      <c r="AP80" s="353">
        <v>0</v>
      </c>
      <c r="AQ80" s="353">
        <v>0</v>
      </c>
      <c r="AR80" s="355">
        <v>0</v>
      </c>
      <c r="AS80" s="357">
        <v>0</v>
      </c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</row>
    <row r="81" spans="2:57" s="380" customFormat="1" ht="16.5" customHeight="1">
      <c r="B81" s="102" t="s">
        <v>66</v>
      </c>
      <c r="C81" s="361">
        <v>147</v>
      </c>
      <c r="D81" s="362">
        <v>48</v>
      </c>
      <c r="E81" s="363"/>
      <c r="F81" s="364">
        <v>20</v>
      </c>
      <c r="G81" s="362">
        <v>45</v>
      </c>
      <c r="H81" s="362">
        <v>12</v>
      </c>
      <c r="I81" s="362">
        <v>5</v>
      </c>
      <c r="J81" s="362">
        <v>1</v>
      </c>
      <c r="K81" s="362">
        <v>3</v>
      </c>
      <c r="L81" s="362">
        <v>1</v>
      </c>
      <c r="M81" s="362">
        <v>1</v>
      </c>
      <c r="N81" s="362">
        <v>1</v>
      </c>
      <c r="O81" s="362">
        <v>0</v>
      </c>
      <c r="P81" s="362">
        <v>0</v>
      </c>
      <c r="Q81" s="362">
        <v>1</v>
      </c>
      <c r="R81" s="362">
        <v>0</v>
      </c>
      <c r="S81" s="364">
        <v>0</v>
      </c>
      <c r="T81" s="362">
        <v>0</v>
      </c>
      <c r="U81" s="362">
        <v>7</v>
      </c>
      <c r="V81" s="362">
        <v>0</v>
      </c>
      <c r="W81" s="402">
        <f t="shared" si="17"/>
        <v>2</v>
      </c>
      <c r="X81" s="390">
        <f t="shared" si="16"/>
        <v>2</v>
      </c>
      <c r="Y81" s="404">
        <v>0</v>
      </c>
      <c r="Z81" s="405">
        <v>0</v>
      </c>
      <c r="AA81" s="405">
        <v>0</v>
      </c>
      <c r="AB81" s="405">
        <v>0</v>
      </c>
      <c r="AC81" s="405">
        <v>0</v>
      </c>
      <c r="AD81" s="405">
        <v>0</v>
      </c>
      <c r="AE81" s="405">
        <v>0</v>
      </c>
      <c r="AF81" s="405">
        <v>0</v>
      </c>
      <c r="AG81" s="405">
        <v>1</v>
      </c>
      <c r="AH81" s="405">
        <v>0</v>
      </c>
      <c r="AI81" s="405">
        <v>0</v>
      </c>
      <c r="AJ81" s="406">
        <v>0</v>
      </c>
      <c r="AK81" s="407"/>
      <c r="AL81" s="362">
        <v>0</v>
      </c>
      <c r="AM81" s="362">
        <v>0</v>
      </c>
      <c r="AN81" s="362">
        <v>0</v>
      </c>
      <c r="AO81" s="362">
        <v>0</v>
      </c>
      <c r="AP81" s="362">
        <v>0</v>
      </c>
      <c r="AQ81" s="362">
        <v>0</v>
      </c>
      <c r="AR81" s="364">
        <v>0</v>
      </c>
      <c r="AS81" s="366">
        <v>1</v>
      </c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</row>
    <row r="82" spans="2:57" s="380" customFormat="1" ht="16.5" customHeight="1">
      <c r="B82" s="88" t="s">
        <v>664</v>
      </c>
      <c r="C82" s="343">
        <f>SUM(C83:C86)</f>
        <v>1712</v>
      </c>
      <c r="D82" s="344">
        <v>382</v>
      </c>
      <c r="E82" s="875">
        <v>309</v>
      </c>
      <c r="F82" s="876"/>
      <c r="G82" s="344">
        <v>566</v>
      </c>
      <c r="H82" s="344">
        <v>191</v>
      </c>
      <c r="I82" s="344">
        <v>58</v>
      </c>
      <c r="J82" s="344">
        <v>49</v>
      </c>
      <c r="K82" s="344">
        <v>30</v>
      </c>
      <c r="L82" s="344">
        <v>21</v>
      </c>
      <c r="M82" s="344">
        <v>15</v>
      </c>
      <c r="N82" s="344">
        <v>4</v>
      </c>
      <c r="O82" s="344">
        <v>17</v>
      </c>
      <c r="P82" s="344">
        <v>6</v>
      </c>
      <c r="Q82" s="344">
        <v>4</v>
      </c>
      <c r="R82" s="344">
        <v>2</v>
      </c>
      <c r="S82" s="348">
        <v>2</v>
      </c>
      <c r="T82" s="344">
        <v>6</v>
      </c>
      <c r="U82" s="344">
        <v>31</v>
      </c>
      <c r="V82" s="344">
        <v>5</v>
      </c>
      <c r="W82" s="346">
        <f t="shared" si="17"/>
        <v>14</v>
      </c>
      <c r="X82" s="347">
        <f t="shared" si="16"/>
        <v>14</v>
      </c>
      <c r="Y82" s="395">
        <v>0</v>
      </c>
      <c r="Z82" s="349">
        <v>1</v>
      </c>
      <c r="AA82" s="349">
        <v>1</v>
      </c>
      <c r="AB82" s="349">
        <v>3</v>
      </c>
      <c r="AC82" s="349">
        <v>0</v>
      </c>
      <c r="AD82" s="349">
        <v>1</v>
      </c>
      <c r="AE82" s="349">
        <v>2</v>
      </c>
      <c r="AF82" s="349">
        <v>2</v>
      </c>
      <c r="AG82" s="349">
        <v>0</v>
      </c>
      <c r="AH82" s="349">
        <v>1</v>
      </c>
      <c r="AI82" s="349">
        <v>0</v>
      </c>
      <c r="AJ82" s="350">
        <v>0</v>
      </c>
      <c r="AK82" s="396"/>
      <c r="AL82" s="344">
        <v>0</v>
      </c>
      <c r="AM82" s="344">
        <v>0</v>
      </c>
      <c r="AN82" s="344">
        <v>0</v>
      </c>
      <c r="AO82" s="344">
        <v>0</v>
      </c>
      <c r="AP82" s="344">
        <v>0</v>
      </c>
      <c r="AQ82" s="344">
        <v>1</v>
      </c>
      <c r="AR82" s="348">
        <v>1</v>
      </c>
      <c r="AS82" s="346">
        <v>1</v>
      </c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</row>
    <row r="83" spans="2:57" s="380" customFormat="1" ht="16.5" customHeight="1">
      <c r="B83" s="95" t="s">
        <v>60</v>
      </c>
      <c r="C83" s="352">
        <v>194</v>
      </c>
      <c r="D83" s="353">
        <v>23</v>
      </c>
      <c r="E83" s="354"/>
      <c r="F83" s="355">
        <v>31</v>
      </c>
      <c r="G83" s="353">
        <v>41</v>
      </c>
      <c r="H83" s="353">
        <v>20</v>
      </c>
      <c r="I83" s="353">
        <v>27</v>
      </c>
      <c r="J83" s="353">
        <v>18</v>
      </c>
      <c r="K83" s="353">
        <v>5</v>
      </c>
      <c r="L83" s="353">
        <v>11</v>
      </c>
      <c r="M83" s="353">
        <v>4</v>
      </c>
      <c r="N83" s="353">
        <v>1</v>
      </c>
      <c r="O83" s="353">
        <v>0</v>
      </c>
      <c r="P83" s="353">
        <v>0</v>
      </c>
      <c r="Q83" s="353">
        <v>1</v>
      </c>
      <c r="R83" s="353">
        <v>0</v>
      </c>
      <c r="S83" s="355">
        <v>0</v>
      </c>
      <c r="T83" s="353">
        <v>2</v>
      </c>
      <c r="U83" s="353">
        <v>6</v>
      </c>
      <c r="V83" s="353">
        <v>0</v>
      </c>
      <c r="W83" s="397">
        <f t="shared" si="17"/>
        <v>4</v>
      </c>
      <c r="X83" s="390">
        <f t="shared" si="16"/>
        <v>4</v>
      </c>
      <c r="Y83" s="395">
        <v>0</v>
      </c>
      <c r="Z83" s="399">
        <v>1</v>
      </c>
      <c r="AA83" s="399">
        <v>1</v>
      </c>
      <c r="AB83" s="399">
        <v>0</v>
      </c>
      <c r="AC83" s="399">
        <v>0</v>
      </c>
      <c r="AD83" s="399">
        <v>0</v>
      </c>
      <c r="AE83" s="399">
        <v>0</v>
      </c>
      <c r="AF83" s="399">
        <v>0</v>
      </c>
      <c r="AG83" s="399">
        <v>0</v>
      </c>
      <c r="AH83" s="399">
        <v>1</v>
      </c>
      <c r="AI83" s="399">
        <v>0</v>
      </c>
      <c r="AJ83" s="400">
        <v>0</v>
      </c>
      <c r="AK83" s="401"/>
      <c r="AL83" s="353">
        <v>0</v>
      </c>
      <c r="AM83" s="353">
        <v>0</v>
      </c>
      <c r="AN83" s="353">
        <v>0</v>
      </c>
      <c r="AO83" s="353">
        <v>0</v>
      </c>
      <c r="AP83" s="353">
        <v>0</v>
      </c>
      <c r="AQ83" s="353">
        <v>1</v>
      </c>
      <c r="AR83" s="355">
        <v>0</v>
      </c>
      <c r="AS83" s="357">
        <v>0</v>
      </c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</row>
    <row r="84" spans="2:57" s="380" customFormat="1" ht="16.5" customHeight="1">
      <c r="B84" s="95" t="s">
        <v>62</v>
      </c>
      <c r="C84" s="352">
        <v>704</v>
      </c>
      <c r="D84" s="353">
        <v>127</v>
      </c>
      <c r="E84" s="354"/>
      <c r="F84" s="355">
        <v>188</v>
      </c>
      <c r="G84" s="353">
        <v>212</v>
      </c>
      <c r="H84" s="353">
        <v>80</v>
      </c>
      <c r="I84" s="353">
        <v>10</v>
      </c>
      <c r="J84" s="353">
        <v>15</v>
      </c>
      <c r="K84" s="353">
        <v>9</v>
      </c>
      <c r="L84" s="353">
        <v>3</v>
      </c>
      <c r="M84" s="353">
        <v>7</v>
      </c>
      <c r="N84" s="353">
        <v>1</v>
      </c>
      <c r="O84" s="353">
        <v>17</v>
      </c>
      <c r="P84" s="353">
        <v>6</v>
      </c>
      <c r="Q84" s="353">
        <v>1</v>
      </c>
      <c r="R84" s="353">
        <v>2</v>
      </c>
      <c r="S84" s="355">
        <v>0</v>
      </c>
      <c r="T84" s="353">
        <v>4</v>
      </c>
      <c r="U84" s="353">
        <v>13</v>
      </c>
      <c r="V84" s="353">
        <v>5</v>
      </c>
      <c r="W84" s="397">
        <f t="shared" si="17"/>
        <v>4</v>
      </c>
      <c r="X84" s="390">
        <f t="shared" si="16"/>
        <v>4</v>
      </c>
      <c r="Y84" s="395">
        <v>0</v>
      </c>
      <c r="Z84" s="399">
        <v>0</v>
      </c>
      <c r="AA84" s="399">
        <v>0</v>
      </c>
      <c r="AB84" s="399">
        <v>3</v>
      </c>
      <c r="AC84" s="399">
        <v>0</v>
      </c>
      <c r="AD84" s="399">
        <v>0</v>
      </c>
      <c r="AE84" s="399">
        <v>0</v>
      </c>
      <c r="AF84" s="399">
        <v>0</v>
      </c>
      <c r="AG84" s="399">
        <v>0</v>
      </c>
      <c r="AH84" s="399">
        <v>0</v>
      </c>
      <c r="AI84" s="399">
        <v>0</v>
      </c>
      <c r="AJ84" s="400">
        <v>0</v>
      </c>
      <c r="AK84" s="401"/>
      <c r="AL84" s="353">
        <v>0</v>
      </c>
      <c r="AM84" s="353">
        <v>0</v>
      </c>
      <c r="AN84" s="353">
        <v>0</v>
      </c>
      <c r="AO84" s="353">
        <v>0</v>
      </c>
      <c r="AP84" s="353">
        <v>0</v>
      </c>
      <c r="AQ84" s="353">
        <v>0</v>
      </c>
      <c r="AR84" s="355">
        <v>1</v>
      </c>
      <c r="AS84" s="357">
        <v>0</v>
      </c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</row>
    <row r="85" spans="2:57" s="380" customFormat="1" ht="16.5" customHeight="1">
      <c r="B85" s="95" t="s">
        <v>64</v>
      </c>
      <c r="C85" s="352">
        <v>651</v>
      </c>
      <c r="D85" s="353">
        <v>189</v>
      </c>
      <c r="E85" s="354"/>
      <c r="F85" s="355">
        <v>72</v>
      </c>
      <c r="G85" s="353">
        <v>245</v>
      </c>
      <c r="H85" s="353">
        <v>80</v>
      </c>
      <c r="I85" s="353">
        <v>16</v>
      </c>
      <c r="J85" s="353">
        <v>15</v>
      </c>
      <c r="K85" s="353">
        <v>13</v>
      </c>
      <c r="L85" s="353">
        <v>6</v>
      </c>
      <c r="M85" s="353">
        <v>4</v>
      </c>
      <c r="N85" s="353">
        <v>1</v>
      </c>
      <c r="O85" s="353">
        <v>0</v>
      </c>
      <c r="P85" s="353">
        <v>0</v>
      </c>
      <c r="Q85" s="353">
        <v>1</v>
      </c>
      <c r="R85" s="353">
        <v>0</v>
      </c>
      <c r="S85" s="355">
        <v>2</v>
      </c>
      <c r="T85" s="353">
        <v>0</v>
      </c>
      <c r="U85" s="353">
        <v>2</v>
      </c>
      <c r="V85" s="353">
        <v>0</v>
      </c>
      <c r="W85" s="397">
        <f t="shared" si="17"/>
        <v>5</v>
      </c>
      <c r="X85" s="390">
        <f t="shared" si="16"/>
        <v>5</v>
      </c>
      <c r="Y85" s="395">
        <v>0</v>
      </c>
      <c r="Z85" s="399">
        <v>0</v>
      </c>
      <c r="AA85" s="399">
        <v>0</v>
      </c>
      <c r="AB85" s="399">
        <v>0</v>
      </c>
      <c r="AC85" s="399">
        <v>0</v>
      </c>
      <c r="AD85" s="399">
        <v>1</v>
      </c>
      <c r="AE85" s="399">
        <v>2</v>
      </c>
      <c r="AF85" s="399">
        <v>2</v>
      </c>
      <c r="AG85" s="399">
        <v>0</v>
      </c>
      <c r="AH85" s="399">
        <v>0</v>
      </c>
      <c r="AI85" s="399">
        <v>0</v>
      </c>
      <c r="AJ85" s="400">
        <v>0</v>
      </c>
      <c r="AK85" s="401"/>
      <c r="AL85" s="353">
        <v>0</v>
      </c>
      <c r="AM85" s="353">
        <v>0</v>
      </c>
      <c r="AN85" s="353">
        <v>0</v>
      </c>
      <c r="AO85" s="353">
        <v>0</v>
      </c>
      <c r="AP85" s="353">
        <v>0</v>
      </c>
      <c r="AQ85" s="353">
        <v>0</v>
      </c>
      <c r="AR85" s="355">
        <v>0</v>
      </c>
      <c r="AS85" s="357">
        <v>0</v>
      </c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</row>
    <row r="86" spans="2:57" s="380" customFormat="1" ht="16.5" customHeight="1">
      <c r="B86" s="102" t="s">
        <v>66</v>
      </c>
      <c r="C86" s="361">
        <v>163</v>
      </c>
      <c r="D86" s="362">
        <v>43</v>
      </c>
      <c r="E86" s="363"/>
      <c r="F86" s="364">
        <v>18</v>
      </c>
      <c r="G86" s="362">
        <v>68</v>
      </c>
      <c r="H86" s="362">
        <v>11</v>
      </c>
      <c r="I86" s="362">
        <v>5</v>
      </c>
      <c r="J86" s="362">
        <v>1</v>
      </c>
      <c r="K86" s="362">
        <v>3</v>
      </c>
      <c r="L86" s="362">
        <v>1</v>
      </c>
      <c r="M86" s="362">
        <v>0</v>
      </c>
      <c r="N86" s="362">
        <v>1</v>
      </c>
      <c r="O86" s="362">
        <v>0</v>
      </c>
      <c r="P86" s="362">
        <v>0</v>
      </c>
      <c r="Q86" s="362">
        <v>1</v>
      </c>
      <c r="R86" s="362">
        <v>0</v>
      </c>
      <c r="S86" s="364">
        <v>0</v>
      </c>
      <c r="T86" s="362">
        <v>0</v>
      </c>
      <c r="U86" s="362">
        <v>10</v>
      </c>
      <c r="V86" s="362">
        <v>0</v>
      </c>
      <c r="W86" s="402">
        <f t="shared" si="17"/>
        <v>1</v>
      </c>
      <c r="X86" s="403">
        <f t="shared" si="16"/>
        <v>1</v>
      </c>
      <c r="Y86" s="404">
        <v>0</v>
      </c>
      <c r="Z86" s="405">
        <v>0</v>
      </c>
      <c r="AA86" s="405">
        <v>0</v>
      </c>
      <c r="AB86" s="405">
        <v>0</v>
      </c>
      <c r="AC86" s="405">
        <v>0</v>
      </c>
      <c r="AD86" s="405">
        <v>0</v>
      </c>
      <c r="AE86" s="405">
        <v>0</v>
      </c>
      <c r="AF86" s="405">
        <v>0</v>
      </c>
      <c r="AG86" s="405">
        <v>0</v>
      </c>
      <c r="AH86" s="405">
        <v>0</v>
      </c>
      <c r="AI86" s="405">
        <v>0</v>
      </c>
      <c r="AJ86" s="406">
        <v>0</v>
      </c>
      <c r="AK86" s="407"/>
      <c r="AL86" s="362">
        <v>0</v>
      </c>
      <c r="AM86" s="362">
        <v>0</v>
      </c>
      <c r="AN86" s="362">
        <v>0</v>
      </c>
      <c r="AO86" s="362">
        <v>0</v>
      </c>
      <c r="AP86" s="362">
        <v>0</v>
      </c>
      <c r="AQ86" s="362">
        <v>0</v>
      </c>
      <c r="AR86" s="364">
        <v>0</v>
      </c>
      <c r="AS86" s="366">
        <v>1</v>
      </c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</row>
    <row r="87" spans="2:57" s="380" customFormat="1" ht="16.5" customHeight="1">
      <c r="B87" s="88" t="s">
        <v>665</v>
      </c>
      <c r="C87" s="343">
        <f>SUM(C88:C91)</f>
        <v>1651</v>
      </c>
      <c r="D87" s="344">
        <v>334</v>
      </c>
      <c r="E87" s="875">
        <v>294</v>
      </c>
      <c r="F87" s="876"/>
      <c r="G87" s="344">
        <v>556</v>
      </c>
      <c r="H87" s="344">
        <v>196</v>
      </c>
      <c r="I87" s="344">
        <v>62</v>
      </c>
      <c r="J87" s="344">
        <v>57</v>
      </c>
      <c r="K87" s="344">
        <v>35</v>
      </c>
      <c r="L87" s="344">
        <v>15</v>
      </c>
      <c r="M87" s="344">
        <v>15</v>
      </c>
      <c r="N87" s="344">
        <v>4</v>
      </c>
      <c r="O87" s="344">
        <v>3</v>
      </c>
      <c r="P87" s="344">
        <v>6</v>
      </c>
      <c r="Q87" s="344">
        <v>3</v>
      </c>
      <c r="R87" s="344">
        <v>3</v>
      </c>
      <c r="S87" s="344">
        <v>4</v>
      </c>
      <c r="T87" s="344">
        <v>6</v>
      </c>
      <c r="U87" s="344">
        <v>35</v>
      </c>
      <c r="V87" s="344">
        <v>9</v>
      </c>
      <c r="W87" s="346">
        <f t="shared" si="17"/>
        <v>14</v>
      </c>
      <c r="X87" s="390">
        <f t="shared" si="16"/>
        <v>14</v>
      </c>
      <c r="Y87" s="395">
        <v>0</v>
      </c>
      <c r="Z87" s="349">
        <v>1</v>
      </c>
      <c r="AA87" s="349">
        <v>1</v>
      </c>
      <c r="AB87" s="349">
        <v>2</v>
      </c>
      <c r="AC87" s="349">
        <v>1</v>
      </c>
      <c r="AD87" s="349">
        <v>1</v>
      </c>
      <c r="AE87" s="349">
        <v>2</v>
      </c>
      <c r="AF87" s="349">
        <v>2</v>
      </c>
      <c r="AG87" s="349">
        <v>1</v>
      </c>
      <c r="AH87" s="349">
        <v>0</v>
      </c>
      <c r="AI87" s="349">
        <v>0</v>
      </c>
      <c r="AJ87" s="350">
        <v>0</v>
      </c>
      <c r="AK87" s="396"/>
      <c r="AL87" s="344">
        <v>0</v>
      </c>
      <c r="AM87" s="344">
        <v>0</v>
      </c>
      <c r="AN87" s="344">
        <v>0</v>
      </c>
      <c r="AO87" s="344">
        <v>0</v>
      </c>
      <c r="AP87" s="344">
        <v>0</v>
      </c>
      <c r="AQ87" s="344">
        <v>1</v>
      </c>
      <c r="AR87" s="348">
        <v>1</v>
      </c>
      <c r="AS87" s="346">
        <v>1</v>
      </c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</row>
    <row r="88" spans="2:57" s="380" customFormat="1" ht="16.5" customHeight="1">
      <c r="B88" s="95" t="s">
        <v>60</v>
      </c>
      <c r="C88" s="352">
        <f>SUM(D88:W88)</f>
        <v>222</v>
      </c>
      <c r="D88" s="353">
        <v>22</v>
      </c>
      <c r="E88" s="354"/>
      <c r="F88" s="355">
        <v>30</v>
      </c>
      <c r="G88" s="353">
        <v>46</v>
      </c>
      <c r="H88" s="353">
        <v>39</v>
      </c>
      <c r="I88" s="353">
        <v>28</v>
      </c>
      <c r="J88" s="353">
        <v>21</v>
      </c>
      <c r="K88" s="353">
        <v>5</v>
      </c>
      <c r="L88" s="353">
        <v>8</v>
      </c>
      <c r="M88" s="353">
        <v>4</v>
      </c>
      <c r="N88" s="353">
        <v>1</v>
      </c>
      <c r="O88" s="353">
        <v>0</v>
      </c>
      <c r="P88" s="353">
        <v>0</v>
      </c>
      <c r="Q88" s="353">
        <v>1</v>
      </c>
      <c r="R88" s="353">
        <v>1</v>
      </c>
      <c r="S88" s="353">
        <v>1</v>
      </c>
      <c r="T88" s="353">
        <v>3</v>
      </c>
      <c r="U88" s="353">
        <v>9</v>
      </c>
      <c r="V88" s="353">
        <v>0</v>
      </c>
      <c r="W88" s="397">
        <f t="shared" si="17"/>
        <v>3</v>
      </c>
      <c r="X88" s="390">
        <f t="shared" si="16"/>
        <v>3</v>
      </c>
      <c r="Y88" s="398">
        <v>0</v>
      </c>
      <c r="Z88" s="399">
        <v>1</v>
      </c>
      <c r="AA88" s="399">
        <v>1</v>
      </c>
      <c r="AB88" s="399">
        <v>0</v>
      </c>
      <c r="AC88" s="399">
        <v>0</v>
      </c>
      <c r="AD88" s="399">
        <v>0</v>
      </c>
      <c r="AE88" s="399">
        <v>0</v>
      </c>
      <c r="AF88" s="399">
        <v>0</v>
      </c>
      <c r="AG88" s="399">
        <v>0</v>
      </c>
      <c r="AH88" s="399">
        <v>0</v>
      </c>
      <c r="AI88" s="399">
        <v>0</v>
      </c>
      <c r="AJ88" s="400">
        <v>0</v>
      </c>
      <c r="AK88" s="401"/>
      <c r="AL88" s="353">
        <v>0</v>
      </c>
      <c r="AM88" s="353">
        <v>0</v>
      </c>
      <c r="AN88" s="353">
        <v>0</v>
      </c>
      <c r="AO88" s="353">
        <v>0</v>
      </c>
      <c r="AP88" s="353">
        <v>0</v>
      </c>
      <c r="AQ88" s="353">
        <v>1</v>
      </c>
      <c r="AR88" s="355">
        <v>0</v>
      </c>
      <c r="AS88" s="357">
        <v>0</v>
      </c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</row>
    <row r="89" spans="2:57" s="380" customFormat="1" ht="16.5" customHeight="1">
      <c r="B89" s="95" t="s">
        <v>62</v>
      </c>
      <c r="C89" s="352">
        <f>SUM(D89:W89)</f>
        <v>636</v>
      </c>
      <c r="D89" s="353">
        <v>112</v>
      </c>
      <c r="E89" s="354"/>
      <c r="F89" s="355">
        <v>180</v>
      </c>
      <c r="G89" s="353">
        <v>185</v>
      </c>
      <c r="H89" s="353">
        <v>74</v>
      </c>
      <c r="I89" s="353">
        <v>12</v>
      </c>
      <c r="J89" s="353">
        <v>16</v>
      </c>
      <c r="K89" s="353">
        <v>9</v>
      </c>
      <c r="L89" s="353">
        <v>3</v>
      </c>
      <c r="M89" s="353">
        <v>7</v>
      </c>
      <c r="N89" s="353">
        <v>1</v>
      </c>
      <c r="O89" s="353">
        <v>0</v>
      </c>
      <c r="P89" s="353">
        <v>6</v>
      </c>
      <c r="Q89" s="353">
        <v>0</v>
      </c>
      <c r="R89" s="353">
        <v>2</v>
      </c>
      <c r="S89" s="353">
        <v>0</v>
      </c>
      <c r="T89" s="353">
        <v>2</v>
      </c>
      <c r="U89" s="353">
        <v>15</v>
      </c>
      <c r="V89" s="353">
        <v>9</v>
      </c>
      <c r="W89" s="397">
        <f t="shared" si="17"/>
        <v>3</v>
      </c>
      <c r="X89" s="390">
        <f t="shared" si="16"/>
        <v>3</v>
      </c>
      <c r="Y89" s="398">
        <v>0</v>
      </c>
      <c r="Z89" s="399">
        <v>0</v>
      </c>
      <c r="AA89" s="399">
        <v>0</v>
      </c>
      <c r="AB89" s="399">
        <v>2</v>
      </c>
      <c r="AC89" s="399">
        <v>0</v>
      </c>
      <c r="AD89" s="399">
        <v>0</v>
      </c>
      <c r="AE89" s="399">
        <v>0</v>
      </c>
      <c r="AF89" s="399">
        <v>0</v>
      </c>
      <c r="AG89" s="399">
        <v>0</v>
      </c>
      <c r="AH89" s="399">
        <v>0</v>
      </c>
      <c r="AI89" s="399">
        <v>0</v>
      </c>
      <c r="AJ89" s="400">
        <v>0</v>
      </c>
      <c r="AK89" s="401"/>
      <c r="AL89" s="353">
        <v>0</v>
      </c>
      <c r="AM89" s="353">
        <v>0</v>
      </c>
      <c r="AN89" s="353">
        <v>0</v>
      </c>
      <c r="AO89" s="353">
        <v>0</v>
      </c>
      <c r="AP89" s="353">
        <v>0</v>
      </c>
      <c r="AQ89" s="353">
        <v>0</v>
      </c>
      <c r="AR89" s="355">
        <v>1</v>
      </c>
      <c r="AS89" s="357">
        <v>0</v>
      </c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</row>
    <row r="90" spans="2:57" s="380" customFormat="1" ht="16.5" customHeight="1">
      <c r="B90" s="95" t="s">
        <v>64</v>
      </c>
      <c r="C90" s="352">
        <f>SUM(D90:W90)</f>
        <v>626</v>
      </c>
      <c r="D90" s="353">
        <v>164</v>
      </c>
      <c r="E90" s="354"/>
      <c r="F90" s="355">
        <v>68</v>
      </c>
      <c r="G90" s="353">
        <v>259</v>
      </c>
      <c r="H90" s="353">
        <v>69</v>
      </c>
      <c r="I90" s="353">
        <v>15</v>
      </c>
      <c r="J90" s="353">
        <v>15</v>
      </c>
      <c r="K90" s="353">
        <v>15</v>
      </c>
      <c r="L90" s="353">
        <v>3</v>
      </c>
      <c r="M90" s="353">
        <v>2</v>
      </c>
      <c r="N90" s="353">
        <v>1</v>
      </c>
      <c r="O90" s="353">
        <v>3</v>
      </c>
      <c r="P90" s="353">
        <v>0</v>
      </c>
      <c r="Q90" s="353">
        <v>1</v>
      </c>
      <c r="R90" s="353">
        <v>0</v>
      </c>
      <c r="S90" s="353">
        <v>3</v>
      </c>
      <c r="T90" s="353">
        <v>1</v>
      </c>
      <c r="U90" s="353">
        <v>1</v>
      </c>
      <c r="V90" s="353">
        <v>0</v>
      </c>
      <c r="W90" s="397">
        <f t="shared" si="17"/>
        <v>6</v>
      </c>
      <c r="X90" s="390">
        <f t="shared" si="16"/>
        <v>6</v>
      </c>
      <c r="Y90" s="398">
        <v>0</v>
      </c>
      <c r="Z90" s="399">
        <v>0</v>
      </c>
      <c r="AA90" s="399">
        <v>0</v>
      </c>
      <c r="AB90" s="399">
        <v>0</v>
      </c>
      <c r="AC90" s="399">
        <v>1</v>
      </c>
      <c r="AD90" s="399">
        <v>1</v>
      </c>
      <c r="AE90" s="399">
        <v>2</v>
      </c>
      <c r="AF90" s="399">
        <v>2</v>
      </c>
      <c r="AG90" s="399">
        <v>0</v>
      </c>
      <c r="AH90" s="399">
        <v>0</v>
      </c>
      <c r="AI90" s="399">
        <v>0</v>
      </c>
      <c r="AJ90" s="400">
        <v>0</v>
      </c>
      <c r="AK90" s="401"/>
      <c r="AL90" s="353">
        <v>0</v>
      </c>
      <c r="AM90" s="353">
        <v>0</v>
      </c>
      <c r="AN90" s="353">
        <v>0</v>
      </c>
      <c r="AO90" s="353">
        <v>0</v>
      </c>
      <c r="AP90" s="353">
        <v>0</v>
      </c>
      <c r="AQ90" s="353">
        <v>0</v>
      </c>
      <c r="AR90" s="355">
        <v>0</v>
      </c>
      <c r="AS90" s="357">
        <v>0</v>
      </c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</row>
    <row r="91" spans="2:57" s="380" customFormat="1" ht="16.5" customHeight="1">
      <c r="B91" s="102" t="s">
        <v>66</v>
      </c>
      <c r="C91" s="361">
        <f>SUM(D91:W91)</f>
        <v>167</v>
      </c>
      <c r="D91" s="362">
        <v>36</v>
      </c>
      <c r="E91" s="363"/>
      <c r="F91" s="364">
        <v>16</v>
      </c>
      <c r="G91" s="362">
        <v>66</v>
      </c>
      <c r="H91" s="362">
        <v>14</v>
      </c>
      <c r="I91" s="362">
        <v>7</v>
      </c>
      <c r="J91" s="362">
        <v>5</v>
      </c>
      <c r="K91" s="362">
        <v>6</v>
      </c>
      <c r="L91" s="362">
        <v>1</v>
      </c>
      <c r="M91" s="362">
        <v>2</v>
      </c>
      <c r="N91" s="362">
        <v>1</v>
      </c>
      <c r="O91" s="362">
        <v>0</v>
      </c>
      <c r="P91" s="362">
        <v>0</v>
      </c>
      <c r="Q91" s="362">
        <v>1</v>
      </c>
      <c r="R91" s="362">
        <v>0</v>
      </c>
      <c r="S91" s="362">
        <v>0</v>
      </c>
      <c r="T91" s="362">
        <v>0</v>
      </c>
      <c r="U91" s="362">
        <v>10</v>
      </c>
      <c r="V91" s="362">
        <v>0</v>
      </c>
      <c r="W91" s="402">
        <f>X91</f>
        <v>2</v>
      </c>
      <c r="X91" s="390">
        <f t="shared" si="16"/>
        <v>2</v>
      </c>
      <c r="Y91" s="404">
        <v>0</v>
      </c>
      <c r="Z91" s="405">
        <v>0</v>
      </c>
      <c r="AA91" s="405">
        <v>0</v>
      </c>
      <c r="AB91" s="405">
        <v>0</v>
      </c>
      <c r="AC91" s="405">
        <v>0</v>
      </c>
      <c r="AD91" s="405">
        <v>0</v>
      </c>
      <c r="AE91" s="405">
        <v>0</v>
      </c>
      <c r="AF91" s="405">
        <v>0</v>
      </c>
      <c r="AG91" s="405">
        <v>1</v>
      </c>
      <c r="AH91" s="405">
        <v>0</v>
      </c>
      <c r="AI91" s="405">
        <v>0</v>
      </c>
      <c r="AJ91" s="406">
        <v>0</v>
      </c>
      <c r="AK91" s="407"/>
      <c r="AL91" s="362">
        <v>0</v>
      </c>
      <c r="AM91" s="362">
        <v>0</v>
      </c>
      <c r="AN91" s="362">
        <v>0</v>
      </c>
      <c r="AO91" s="362">
        <v>0</v>
      </c>
      <c r="AP91" s="362">
        <v>0</v>
      </c>
      <c r="AQ91" s="362">
        <v>0</v>
      </c>
      <c r="AR91" s="364">
        <v>0</v>
      </c>
      <c r="AS91" s="366">
        <v>1</v>
      </c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</row>
    <row r="92" spans="2:57" ht="16.5" customHeight="1">
      <c r="B92" s="410" t="s">
        <v>666</v>
      </c>
      <c r="C92" s="411"/>
      <c r="O92" s="412"/>
      <c r="S92" s="411"/>
      <c r="T92" s="411"/>
      <c r="U92" s="411"/>
      <c r="V92" s="411"/>
      <c r="W92" s="140"/>
      <c r="X92" s="413"/>
      <c r="Y92" s="411"/>
      <c r="Z92" s="411"/>
      <c r="AA92" s="411"/>
      <c r="AB92" s="411"/>
      <c r="AC92" s="411"/>
      <c r="AD92" s="411"/>
      <c r="AE92" s="411"/>
      <c r="AF92" s="411"/>
      <c r="AG92" s="411"/>
      <c r="AH92" s="411"/>
      <c r="AI92" s="411"/>
      <c r="AJ92" s="411"/>
      <c r="AK92" s="411"/>
      <c r="AR92" s="412"/>
      <c r="AT92" s="411"/>
    </row>
    <row r="93" spans="2:57" ht="16.5" customHeight="1">
      <c r="B93" s="410" t="s">
        <v>667</v>
      </c>
      <c r="C93" s="411"/>
      <c r="O93" s="412"/>
      <c r="S93" s="411"/>
      <c r="T93" s="411"/>
      <c r="U93" s="411"/>
      <c r="V93" s="411"/>
      <c r="W93" s="140"/>
      <c r="X93" s="411"/>
      <c r="Y93" s="411"/>
      <c r="Z93" s="411"/>
      <c r="AA93" s="411"/>
      <c r="AB93" s="411"/>
      <c r="AC93" s="411"/>
      <c r="AD93" s="411"/>
      <c r="AE93" s="411"/>
      <c r="AF93" s="411"/>
      <c r="AG93" s="411"/>
      <c r="AH93" s="411"/>
      <c r="AI93" s="411"/>
      <c r="AJ93" s="411"/>
      <c r="AK93" s="411"/>
      <c r="AR93" s="412"/>
      <c r="AT93" s="411"/>
    </row>
    <row r="94" spans="2:57" ht="16.5" customHeight="1">
      <c r="B94" s="329" t="s">
        <v>668</v>
      </c>
      <c r="C94" s="411"/>
      <c r="O94" s="412"/>
      <c r="S94" s="411"/>
      <c r="T94" s="411"/>
      <c r="U94" s="411"/>
      <c r="V94" s="411"/>
      <c r="X94" s="411"/>
      <c r="Y94" s="411"/>
      <c r="Z94" s="411"/>
      <c r="AA94" s="411"/>
      <c r="AB94" s="411"/>
      <c r="AC94" s="411"/>
      <c r="AD94" s="411"/>
      <c r="AE94" s="411"/>
      <c r="AF94" s="411"/>
      <c r="AG94" s="411"/>
      <c r="AH94" s="411"/>
      <c r="AI94" s="411"/>
      <c r="AJ94" s="411"/>
      <c r="AK94" s="411"/>
      <c r="AR94" s="412"/>
      <c r="AT94" s="411"/>
    </row>
    <row r="95" spans="2:57">
      <c r="B95" s="410"/>
      <c r="C95" s="411"/>
      <c r="O95" s="412"/>
      <c r="S95" s="411"/>
      <c r="T95" s="411"/>
      <c r="U95" s="411"/>
      <c r="V95" s="411"/>
      <c r="X95" s="411"/>
      <c r="Y95" s="411"/>
      <c r="Z95" s="411"/>
      <c r="AA95" s="411"/>
      <c r="AB95" s="411"/>
      <c r="AC95" s="411"/>
      <c r="AD95" s="411"/>
      <c r="AE95" s="411"/>
      <c r="AF95" s="411"/>
      <c r="AG95" s="411"/>
      <c r="AH95" s="411"/>
      <c r="AI95" s="411"/>
      <c r="AJ95" s="411"/>
      <c r="AK95" s="411"/>
      <c r="AR95" s="412"/>
      <c r="AT95" s="411"/>
    </row>
    <row r="96" spans="2:57">
      <c r="C96" s="411"/>
      <c r="O96" s="412"/>
      <c r="AR96" s="412"/>
    </row>
    <row r="97" spans="3:45">
      <c r="C97" s="412"/>
      <c r="D97" s="412"/>
      <c r="E97" s="412"/>
      <c r="F97" s="412"/>
      <c r="G97" s="412"/>
      <c r="H97" s="412"/>
      <c r="I97" s="412"/>
      <c r="J97" s="412"/>
      <c r="K97" s="412"/>
      <c r="L97" s="412"/>
      <c r="M97" s="412"/>
      <c r="N97" s="412"/>
      <c r="O97" s="412"/>
      <c r="P97" s="412"/>
      <c r="Q97" s="412"/>
      <c r="R97" s="412"/>
      <c r="S97" s="412"/>
      <c r="T97" s="412"/>
      <c r="U97" s="412"/>
      <c r="V97" s="412"/>
      <c r="W97" s="412"/>
      <c r="X97" s="412"/>
      <c r="Y97" s="412"/>
      <c r="Z97" s="412"/>
      <c r="AA97" s="412"/>
      <c r="AB97" s="412"/>
      <c r="AC97" s="412"/>
      <c r="AD97" s="412"/>
      <c r="AE97" s="412"/>
      <c r="AF97" s="412"/>
      <c r="AG97" s="412"/>
      <c r="AH97" s="412"/>
      <c r="AI97" s="412"/>
      <c r="AJ97" s="412"/>
      <c r="AK97" s="412"/>
      <c r="AL97" s="412"/>
      <c r="AM97" s="412"/>
      <c r="AN97" s="412"/>
      <c r="AO97" s="412"/>
      <c r="AP97" s="412"/>
      <c r="AQ97" s="412"/>
      <c r="AR97" s="412"/>
      <c r="AS97" s="412"/>
    </row>
    <row r="98" spans="3:45">
      <c r="C98" s="414"/>
      <c r="O98" s="415"/>
      <c r="AR98" s="415"/>
    </row>
    <row r="99" spans="3:45">
      <c r="C99" s="411"/>
      <c r="O99" s="412"/>
      <c r="AR99" s="412"/>
    </row>
    <row r="100" spans="3:45">
      <c r="C100" s="411"/>
      <c r="O100" s="412"/>
      <c r="AR100" s="412"/>
    </row>
    <row r="101" spans="3:45">
      <c r="C101" s="411"/>
      <c r="O101" s="412"/>
      <c r="AR101" s="412"/>
    </row>
    <row r="102" spans="3:45">
      <c r="C102" s="411"/>
      <c r="O102" s="412"/>
      <c r="AR102" s="412"/>
    </row>
    <row r="103" spans="3:45">
      <c r="C103" s="411"/>
      <c r="O103" s="412"/>
      <c r="AR103" s="412"/>
    </row>
    <row r="104" spans="3:45">
      <c r="C104" s="411"/>
      <c r="O104" s="412"/>
      <c r="AR104" s="412"/>
    </row>
    <row r="105" spans="3:45">
      <c r="C105" s="411"/>
      <c r="O105" s="412"/>
      <c r="AR105" s="412"/>
    </row>
    <row r="106" spans="3:45">
      <c r="C106" s="411"/>
      <c r="O106" s="412"/>
      <c r="AR106" s="412"/>
    </row>
    <row r="107" spans="3:45">
      <c r="C107" s="411"/>
      <c r="O107" s="412"/>
      <c r="AR107" s="412"/>
    </row>
    <row r="108" spans="3:45">
      <c r="C108" s="411"/>
      <c r="O108" s="412"/>
      <c r="AR108" s="412"/>
    </row>
    <row r="109" spans="3:45">
      <c r="C109" s="411"/>
      <c r="O109" s="412"/>
      <c r="AR109" s="412"/>
    </row>
    <row r="110" spans="3:45">
      <c r="C110" s="414"/>
      <c r="O110" s="415"/>
      <c r="AR110" s="415"/>
    </row>
    <row r="111" spans="3:45">
      <c r="C111" s="411"/>
      <c r="O111" s="412"/>
      <c r="AR111" s="412"/>
    </row>
    <row r="112" spans="3:45">
      <c r="C112" s="411"/>
      <c r="O112" s="412"/>
      <c r="AR112" s="412"/>
    </row>
    <row r="113" spans="3:44">
      <c r="C113" s="411"/>
      <c r="O113" s="412"/>
      <c r="AR113" s="412"/>
    </row>
    <row r="114" spans="3:44">
      <c r="C114" s="411"/>
      <c r="O114" s="412"/>
      <c r="AR114" s="412"/>
    </row>
    <row r="115" spans="3:44">
      <c r="C115" s="411"/>
      <c r="O115" s="412"/>
      <c r="AR115" s="412"/>
    </row>
    <row r="116" spans="3:44">
      <c r="C116" s="411"/>
      <c r="O116" s="412"/>
      <c r="AR116" s="412"/>
    </row>
    <row r="117" spans="3:44">
      <c r="C117" s="411"/>
      <c r="O117" s="412"/>
      <c r="AR117" s="412"/>
    </row>
    <row r="118" spans="3:44">
      <c r="C118" s="411"/>
      <c r="O118" s="412"/>
      <c r="AR118" s="412"/>
    </row>
    <row r="119" spans="3:44">
      <c r="C119" s="411"/>
      <c r="O119" s="412"/>
      <c r="AR119" s="412"/>
    </row>
    <row r="120" spans="3:44">
      <c r="C120" s="411"/>
      <c r="O120" s="412"/>
      <c r="AR120" s="412"/>
    </row>
    <row r="121" spans="3:44">
      <c r="C121" s="411"/>
      <c r="O121" s="412"/>
      <c r="AR121" s="412"/>
    </row>
    <row r="122" spans="3:44">
      <c r="C122" s="414"/>
      <c r="O122" s="415"/>
      <c r="AR122" s="415"/>
    </row>
    <row r="123" spans="3:44">
      <c r="C123" s="411"/>
      <c r="O123" s="412"/>
      <c r="AR123" s="412"/>
    </row>
    <row r="124" spans="3:44">
      <c r="C124" s="411"/>
      <c r="O124" s="412"/>
      <c r="AR124" s="412"/>
    </row>
    <row r="125" spans="3:44">
      <c r="C125" s="411"/>
      <c r="O125" s="412"/>
      <c r="AR125" s="412"/>
    </row>
    <row r="126" spans="3:44">
      <c r="C126" s="411"/>
      <c r="O126" s="412"/>
      <c r="AR126" s="412"/>
    </row>
    <row r="127" spans="3:44">
      <c r="C127" s="411"/>
      <c r="O127" s="412"/>
      <c r="AR127" s="412"/>
    </row>
    <row r="128" spans="3:44">
      <c r="C128" s="411"/>
      <c r="O128" s="412"/>
      <c r="AR128" s="412"/>
    </row>
    <row r="129" spans="3:44">
      <c r="C129" s="411"/>
      <c r="O129" s="412"/>
      <c r="AR129" s="412"/>
    </row>
    <row r="130" spans="3:44">
      <c r="C130" s="411"/>
      <c r="O130" s="412"/>
      <c r="AR130" s="412"/>
    </row>
    <row r="131" spans="3:44">
      <c r="C131" s="411"/>
      <c r="O131" s="412"/>
      <c r="AR131" s="412"/>
    </row>
    <row r="132" spans="3:44">
      <c r="C132" s="411"/>
      <c r="O132" s="412"/>
      <c r="AR132" s="412"/>
    </row>
    <row r="133" spans="3:44">
      <c r="C133" s="411"/>
      <c r="O133" s="412"/>
      <c r="AR133" s="412"/>
    </row>
    <row r="134" spans="3:44">
      <c r="C134" s="414"/>
      <c r="O134" s="415"/>
      <c r="AR134" s="415"/>
    </row>
    <row r="135" spans="3:44">
      <c r="C135" s="411"/>
      <c r="O135" s="412"/>
      <c r="AR135" s="412"/>
    </row>
    <row r="136" spans="3:44">
      <c r="C136" s="411"/>
      <c r="O136" s="412"/>
      <c r="AR136" s="412"/>
    </row>
    <row r="137" spans="3:44">
      <c r="C137" s="411"/>
      <c r="O137" s="412"/>
      <c r="AR137" s="412"/>
    </row>
    <row r="138" spans="3:44">
      <c r="C138" s="411"/>
      <c r="O138" s="412"/>
      <c r="AR138" s="412"/>
    </row>
    <row r="139" spans="3:44">
      <c r="C139" s="411"/>
      <c r="O139" s="412"/>
      <c r="AR139" s="412"/>
    </row>
    <row r="140" spans="3:44">
      <c r="C140" s="411"/>
      <c r="O140" s="412"/>
      <c r="AR140" s="412"/>
    </row>
    <row r="141" spans="3:44">
      <c r="C141" s="411"/>
      <c r="O141" s="412"/>
      <c r="AR141" s="412"/>
    </row>
    <row r="142" spans="3:44">
      <c r="C142" s="411"/>
      <c r="O142" s="412"/>
      <c r="AR142" s="412"/>
    </row>
    <row r="143" spans="3:44">
      <c r="C143" s="411"/>
      <c r="O143" s="412"/>
      <c r="AR143" s="412"/>
    </row>
    <row r="144" spans="3:44">
      <c r="C144" s="411"/>
      <c r="O144" s="412"/>
      <c r="AR144" s="412"/>
    </row>
    <row r="145" spans="3:44">
      <c r="C145" s="411"/>
      <c r="O145" s="412"/>
      <c r="AR145" s="412"/>
    </row>
    <row r="146" spans="3:44">
      <c r="C146" s="414"/>
      <c r="O146" s="415"/>
      <c r="AR146" s="415"/>
    </row>
    <row r="147" spans="3:44">
      <c r="C147" s="411"/>
      <c r="O147" s="412"/>
      <c r="AR147" s="412"/>
    </row>
    <row r="148" spans="3:44">
      <c r="C148" s="411"/>
      <c r="O148" s="412"/>
      <c r="AR148" s="412"/>
    </row>
    <row r="149" spans="3:44">
      <c r="C149" s="411"/>
      <c r="O149" s="412"/>
      <c r="AR149" s="412"/>
    </row>
    <row r="150" spans="3:44">
      <c r="C150" s="411"/>
      <c r="O150" s="412"/>
      <c r="AR150" s="412"/>
    </row>
    <row r="151" spans="3:44">
      <c r="C151" s="411"/>
      <c r="I151" s="411"/>
      <c r="O151" s="412"/>
      <c r="Q151" s="411"/>
      <c r="AL151" s="411"/>
      <c r="AR151" s="412"/>
    </row>
    <row r="152" spans="3:44">
      <c r="C152" s="411"/>
      <c r="I152" s="411"/>
      <c r="O152" s="412"/>
      <c r="Q152" s="411"/>
      <c r="AL152" s="411"/>
      <c r="AR152" s="412"/>
    </row>
    <row r="153" spans="3:44">
      <c r="C153" s="411"/>
      <c r="I153" s="411"/>
      <c r="O153" s="412"/>
      <c r="Q153" s="411"/>
      <c r="AL153" s="411"/>
      <c r="AR153" s="412"/>
    </row>
    <row r="154" spans="3:44">
      <c r="C154" s="411"/>
      <c r="I154" s="411"/>
      <c r="O154" s="412"/>
      <c r="Q154" s="411"/>
      <c r="AL154" s="411"/>
      <c r="AR154" s="412"/>
    </row>
    <row r="155" spans="3:44">
      <c r="C155" s="411"/>
      <c r="I155" s="411"/>
      <c r="O155" s="412"/>
      <c r="Q155" s="411"/>
      <c r="AL155" s="411"/>
      <c r="AR155" s="412"/>
    </row>
    <row r="156" spans="3:44">
      <c r="C156" s="411"/>
      <c r="I156" s="411"/>
      <c r="O156" s="412"/>
      <c r="Q156" s="411"/>
      <c r="AL156" s="411"/>
      <c r="AR156" s="412"/>
    </row>
    <row r="157" spans="3:44">
      <c r="C157" s="411"/>
      <c r="I157" s="411"/>
      <c r="O157" s="412"/>
      <c r="Q157" s="411"/>
      <c r="AL157" s="411"/>
      <c r="AR157" s="412"/>
    </row>
    <row r="158" spans="3:44">
      <c r="C158" s="411"/>
      <c r="I158" s="411"/>
      <c r="O158" s="412"/>
      <c r="Q158" s="411"/>
      <c r="AL158" s="411"/>
      <c r="AR158" s="412"/>
    </row>
    <row r="159" spans="3:44">
      <c r="C159" s="411"/>
      <c r="I159" s="411"/>
      <c r="O159" s="412"/>
      <c r="Q159" s="411"/>
      <c r="AL159" s="411"/>
      <c r="AR159" s="412"/>
    </row>
    <row r="160" spans="3:44">
      <c r="C160" s="411"/>
      <c r="I160" s="416"/>
      <c r="O160" s="412"/>
      <c r="Q160" s="411"/>
      <c r="AL160" s="411"/>
      <c r="AR160" s="412"/>
    </row>
    <row r="161" spans="3:44">
      <c r="C161" s="414"/>
      <c r="I161" s="417"/>
      <c r="O161" s="415"/>
      <c r="Q161" s="418"/>
      <c r="AL161" s="418"/>
      <c r="AR161" s="415"/>
    </row>
    <row r="162" spans="3:44">
      <c r="C162" s="414"/>
      <c r="I162" s="417"/>
      <c r="O162" s="415"/>
      <c r="Q162" s="411"/>
      <c r="AL162" s="411"/>
      <c r="AR162" s="415"/>
    </row>
    <row r="163" spans="3:44">
      <c r="C163" s="414"/>
      <c r="I163" s="417"/>
      <c r="O163" s="415"/>
      <c r="Q163" s="411"/>
      <c r="AL163" s="411"/>
      <c r="AR163" s="415"/>
    </row>
    <row r="164" spans="3:44">
      <c r="C164" s="414"/>
      <c r="I164" s="417"/>
      <c r="O164" s="415"/>
      <c r="Q164" s="411"/>
      <c r="AL164" s="411"/>
      <c r="AR164" s="415"/>
    </row>
    <row r="165" spans="3:44">
      <c r="C165" s="414"/>
      <c r="I165" s="417"/>
      <c r="O165" s="415"/>
      <c r="Q165" s="411"/>
      <c r="AL165" s="411"/>
      <c r="AR165" s="415"/>
    </row>
    <row r="166" spans="3:44">
      <c r="C166" s="414"/>
      <c r="I166" s="417"/>
      <c r="O166" s="415"/>
      <c r="Q166" s="411"/>
      <c r="AL166" s="411"/>
      <c r="AR166" s="415"/>
    </row>
    <row r="167" spans="3:44">
      <c r="C167" s="414"/>
      <c r="I167" s="417"/>
      <c r="O167" s="415"/>
      <c r="Q167" s="411"/>
      <c r="AL167" s="411"/>
      <c r="AR167" s="415"/>
    </row>
    <row r="168" spans="3:44">
      <c r="C168" s="414"/>
      <c r="I168" s="417"/>
      <c r="O168" s="415"/>
      <c r="Q168" s="411"/>
      <c r="AL168" s="411"/>
      <c r="AR168" s="415"/>
    </row>
    <row r="169" spans="3:44">
      <c r="C169" s="414"/>
      <c r="I169" s="417"/>
      <c r="O169" s="415"/>
      <c r="Q169" s="411"/>
      <c r="AL169" s="411"/>
      <c r="AR169" s="415"/>
    </row>
    <row r="170" spans="3:44">
      <c r="C170" s="414"/>
      <c r="I170" s="417"/>
      <c r="O170" s="415"/>
      <c r="Q170" s="418"/>
      <c r="AL170" s="418"/>
      <c r="AR170" s="415"/>
    </row>
    <row r="171" spans="3:44">
      <c r="C171" s="414"/>
      <c r="I171" s="417"/>
      <c r="O171" s="415"/>
      <c r="Q171" s="411"/>
      <c r="AL171" s="411"/>
      <c r="AR171" s="415"/>
    </row>
    <row r="172" spans="3:44">
      <c r="C172" s="414"/>
      <c r="I172" s="417"/>
      <c r="O172" s="415"/>
      <c r="Q172" s="411"/>
      <c r="AL172" s="411"/>
      <c r="AR172" s="415"/>
    </row>
    <row r="173" spans="3:44">
      <c r="C173" s="414"/>
      <c r="I173" s="417"/>
      <c r="O173" s="415"/>
      <c r="Q173" s="411"/>
      <c r="AL173" s="411"/>
      <c r="AR173" s="415"/>
    </row>
    <row r="174" spans="3:44">
      <c r="C174" s="414"/>
      <c r="I174" s="417"/>
      <c r="O174" s="415"/>
      <c r="Q174" s="411"/>
      <c r="AL174" s="411"/>
      <c r="AR174" s="415"/>
    </row>
    <row r="175" spans="3:44">
      <c r="C175" s="414"/>
      <c r="I175" s="417"/>
      <c r="O175" s="415"/>
      <c r="Q175" s="411"/>
      <c r="AL175" s="411"/>
      <c r="AR175" s="415"/>
    </row>
    <row r="176" spans="3:44">
      <c r="C176" s="414"/>
      <c r="I176" s="417"/>
      <c r="O176" s="415"/>
      <c r="Q176" s="411"/>
      <c r="AL176" s="411"/>
      <c r="AR176" s="415"/>
    </row>
    <row r="177" spans="3:44">
      <c r="C177" s="414"/>
      <c r="I177" s="417"/>
      <c r="O177" s="415"/>
      <c r="Q177" s="411"/>
      <c r="AL177" s="411"/>
      <c r="AR177" s="415"/>
    </row>
    <row r="178" spans="3:44">
      <c r="C178" s="414"/>
      <c r="I178" s="417"/>
      <c r="O178" s="415"/>
      <c r="Q178" s="411"/>
      <c r="AL178" s="411"/>
      <c r="AR178" s="415"/>
    </row>
    <row r="179" spans="3:44">
      <c r="C179" s="414"/>
      <c r="I179" s="417"/>
      <c r="O179" s="415"/>
      <c r="Q179" s="418"/>
      <c r="AL179" s="418"/>
      <c r="AR179" s="415"/>
    </row>
    <row r="180" spans="3:44">
      <c r="C180" s="414"/>
      <c r="I180" s="417"/>
      <c r="O180" s="415"/>
      <c r="Q180" s="411"/>
      <c r="AL180" s="411"/>
      <c r="AR180" s="415"/>
    </row>
    <row r="181" spans="3:44">
      <c r="C181" s="414"/>
      <c r="I181" s="417"/>
      <c r="O181" s="415"/>
      <c r="Q181" s="411"/>
      <c r="AL181" s="411"/>
      <c r="AR181" s="415"/>
    </row>
    <row r="182" spans="3:44">
      <c r="C182" s="414"/>
      <c r="I182" s="417"/>
      <c r="O182" s="415"/>
      <c r="Q182" s="411"/>
      <c r="AL182" s="411"/>
      <c r="AR182" s="415"/>
    </row>
    <row r="183" spans="3:44">
      <c r="C183" s="414"/>
      <c r="I183" s="417"/>
      <c r="O183" s="415"/>
      <c r="Q183" s="411"/>
      <c r="AL183" s="411"/>
      <c r="AR183" s="415"/>
    </row>
    <row r="184" spans="3:44">
      <c r="C184" s="414"/>
      <c r="I184" s="417"/>
      <c r="O184" s="415"/>
      <c r="Q184" s="411"/>
      <c r="AL184" s="411"/>
      <c r="AR184" s="415"/>
    </row>
    <row r="185" spans="3:44">
      <c r="C185" s="414"/>
      <c r="I185" s="417"/>
      <c r="O185" s="415"/>
      <c r="Q185" s="411"/>
      <c r="AL185" s="411"/>
      <c r="AR185" s="415"/>
    </row>
    <row r="186" spans="3:44">
      <c r="C186" s="414"/>
      <c r="I186" s="417"/>
      <c r="O186" s="415"/>
      <c r="Q186" s="411"/>
      <c r="AL186" s="411"/>
      <c r="AR186" s="415"/>
    </row>
    <row r="187" spans="3:44">
      <c r="C187" s="414"/>
      <c r="I187" s="417"/>
      <c r="O187" s="415"/>
      <c r="Q187" s="411"/>
      <c r="AL187" s="411"/>
      <c r="AR187" s="415"/>
    </row>
    <row r="188" spans="3:44">
      <c r="C188" s="414"/>
      <c r="I188" s="417"/>
      <c r="O188" s="415"/>
      <c r="Q188" s="418"/>
      <c r="AL188" s="418"/>
      <c r="AR188" s="415"/>
    </row>
    <row r="189" spans="3:44">
      <c r="C189" s="414"/>
      <c r="I189" s="417"/>
      <c r="O189" s="415"/>
      <c r="Q189" s="411"/>
      <c r="AL189" s="411"/>
      <c r="AR189" s="415"/>
    </row>
    <row r="190" spans="3:44">
      <c r="C190" s="414"/>
      <c r="I190" s="417"/>
      <c r="O190" s="415"/>
      <c r="Q190" s="411"/>
      <c r="AL190" s="411"/>
      <c r="AR190" s="415"/>
    </row>
    <row r="191" spans="3:44">
      <c r="C191" s="414"/>
      <c r="I191" s="417"/>
      <c r="O191" s="415"/>
      <c r="Q191" s="411"/>
      <c r="AL191" s="411"/>
      <c r="AR191" s="415"/>
    </row>
    <row r="192" spans="3:44">
      <c r="C192" s="414"/>
      <c r="I192" s="417"/>
      <c r="O192" s="415"/>
      <c r="Q192" s="411"/>
      <c r="AL192" s="411"/>
      <c r="AR192" s="415"/>
    </row>
    <row r="193" spans="3:44">
      <c r="C193" s="414"/>
      <c r="I193" s="417"/>
      <c r="O193" s="415"/>
      <c r="Q193" s="411"/>
      <c r="AL193" s="411"/>
      <c r="AR193" s="415"/>
    </row>
    <row r="194" spans="3:44">
      <c r="C194" s="414"/>
      <c r="I194" s="417"/>
      <c r="O194" s="415"/>
      <c r="Q194" s="411"/>
      <c r="AL194" s="411"/>
      <c r="AR194" s="415"/>
    </row>
    <row r="195" spans="3:44">
      <c r="C195" s="414"/>
      <c r="I195" s="417"/>
      <c r="O195" s="415"/>
      <c r="Q195" s="411"/>
      <c r="AL195" s="411"/>
      <c r="AR195" s="415"/>
    </row>
    <row r="196" spans="3:44">
      <c r="C196" s="414"/>
      <c r="I196" s="417"/>
      <c r="O196" s="415"/>
      <c r="Q196" s="411"/>
      <c r="AL196" s="411"/>
      <c r="AR196" s="415"/>
    </row>
    <row r="197" spans="3:44">
      <c r="C197" s="414"/>
      <c r="I197" s="417"/>
      <c r="O197" s="415"/>
      <c r="Q197" s="418"/>
      <c r="AL197" s="418"/>
      <c r="AR197" s="415"/>
    </row>
    <row r="198" spans="3:44">
      <c r="C198" s="414"/>
      <c r="I198" s="417"/>
      <c r="O198" s="415"/>
      <c r="Q198" s="411"/>
      <c r="AL198" s="411"/>
      <c r="AR198" s="415"/>
    </row>
    <row r="199" spans="3:44">
      <c r="C199" s="414"/>
      <c r="I199" s="417"/>
      <c r="O199" s="415"/>
      <c r="Q199" s="411"/>
      <c r="AL199" s="411"/>
      <c r="AR199" s="415"/>
    </row>
    <row r="200" spans="3:44">
      <c r="C200" s="414"/>
      <c r="I200" s="417"/>
      <c r="O200" s="415"/>
      <c r="Q200" s="411"/>
      <c r="AL200" s="411"/>
      <c r="AR200" s="415"/>
    </row>
    <row r="201" spans="3:44">
      <c r="C201" s="414"/>
      <c r="I201" s="417"/>
      <c r="O201" s="415"/>
      <c r="Q201" s="411"/>
      <c r="AL201" s="411"/>
      <c r="AR201" s="415"/>
    </row>
    <row r="202" spans="3:44">
      <c r="C202" s="414"/>
      <c r="I202" s="417"/>
      <c r="O202" s="415"/>
      <c r="Q202" s="411"/>
      <c r="AL202" s="411"/>
      <c r="AR202" s="415"/>
    </row>
    <row r="203" spans="3:44">
      <c r="C203" s="414"/>
      <c r="I203" s="417"/>
      <c r="O203" s="415"/>
      <c r="Q203" s="411"/>
      <c r="AL203" s="411"/>
      <c r="AR203" s="415"/>
    </row>
    <row r="204" spans="3:44">
      <c r="C204" s="414"/>
      <c r="I204" s="417"/>
      <c r="O204" s="415"/>
      <c r="Q204" s="411"/>
      <c r="AL204" s="411"/>
      <c r="AR204" s="415"/>
    </row>
    <row r="205" spans="3:44">
      <c r="C205" s="414"/>
      <c r="I205" s="417"/>
      <c r="O205" s="415"/>
      <c r="Q205" s="411"/>
      <c r="AL205" s="411"/>
      <c r="AR205" s="415"/>
    </row>
    <row r="206" spans="3:44">
      <c r="C206" s="414"/>
      <c r="I206" s="417"/>
      <c r="O206" s="415"/>
      <c r="Q206" s="418"/>
      <c r="AL206" s="418"/>
      <c r="AR206" s="415"/>
    </row>
    <row r="207" spans="3:44">
      <c r="C207" s="414"/>
      <c r="I207" s="417"/>
      <c r="O207" s="415"/>
      <c r="Q207" s="411"/>
      <c r="AL207" s="411"/>
      <c r="AR207" s="415"/>
    </row>
    <row r="208" spans="3:44">
      <c r="C208" s="414"/>
      <c r="I208" s="417"/>
      <c r="O208" s="415"/>
      <c r="Q208" s="411"/>
      <c r="AL208" s="411"/>
      <c r="AR208" s="415"/>
    </row>
    <row r="209" spans="3:44">
      <c r="C209" s="414"/>
      <c r="I209" s="417"/>
      <c r="O209" s="415"/>
      <c r="Q209" s="411"/>
      <c r="AL209" s="411"/>
      <c r="AR209" s="415"/>
    </row>
    <row r="210" spans="3:44">
      <c r="C210" s="414"/>
      <c r="I210" s="417"/>
      <c r="O210" s="415"/>
      <c r="Q210" s="411"/>
      <c r="AL210" s="411"/>
      <c r="AR210" s="415"/>
    </row>
    <row r="211" spans="3:44">
      <c r="C211" s="414"/>
      <c r="I211" s="417"/>
      <c r="O211" s="415"/>
      <c r="Q211" s="411"/>
      <c r="AL211" s="411"/>
      <c r="AR211" s="415"/>
    </row>
    <row r="212" spans="3:44">
      <c r="C212" s="411"/>
      <c r="I212" s="417"/>
      <c r="O212" s="412"/>
      <c r="Q212" s="411"/>
      <c r="AL212" s="411"/>
      <c r="AR212" s="412"/>
    </row>
    <row r="213" spans="3:44">
      <c r="C213" s="411"/>
      <c r="I213" s="417"/>
      <c r="O213" s="412"/>
      <c r="Q213" s="411"/>
      <c r="AL213" s="411"/>
      <c r="AR213" s="412"/>
    </row>
    <row r="214" spans="3:44">
      <c r="C214" s="411"/>
      <c r="I214" s="417"/>
      <c r="O214" s="412"/>
      <c r="Q214" s="411"/>
      <c r="AL214" s="411"/>
      <c r="AR214" s="412"/>
    </row>
  </sheetData>
  <mergeCells count="31">
    <mergeCell ref="E36:F36"/>
    <mergeCell ref="E5:F5"/>
    <mergeCell ref="E10:F10"/>
    <mergeCell ref="E15:F15"/>
    <mergeCell ref="E20:F20"/>
    <mergeCell ref="E25:F25"/>
    <mergeCell ref="E30:F30"/>
    <mergeCell ref="E31:F31"/>
    <mergeCell ref="E32:F32"/>
    <mergeCell ref="E33:F33"/>
    <mergeCell ref="E34:F34"/>
    <mergeCell ref="E35:F35"/>
    <mergeCell ref="E52:F52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87:F87"/>
    <mergeCell ref="E57:F57"/>
    <mergeCell ref="E62:F62"/>
    <mergeCell ref="E67:F67"/>
    <mergeCell ref="E72:F72"/>
    <mergeCell ref="E77:F77"/>
    <mergeCell ref="E82:F82"/>
  </mergeCells>
  <phoneticPr fontId="4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&amp;R&amp;"ＭＳ Ｐゴシック,標準"&amp;11 2.人      口</oddHeader>
    <oddFooter>&amp;C&amp;"ＭＳ Ｐゴシック,標準"&amp;11-17-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目次</vt:lpstr>
      <vt:lpstr>B-1-1</vt:lpstr>
      <vt:lpstr>B-1-2</vt:lpstr>
      <vt:lpstr>B-2</vt:lpstr>
      <vt:lpstr>B-3</vt:lpstr>
      <vt:lpstr>B-4-1</vt:lpstr>
      <vt:lpstr>B-4-2</vt:lpstr>
      <vt:lpstr>B-4-3</vt:lpstr>
      <vt:lpstr>B-5</vt:lpstr>
      <vt:lpstr>B-6</vt:lpstr>
      <vt:lpstr>B-7</vt:lpstr>
      <vt:lpstr>B-8</vt:lpstr>
      <vt:lpstr>B-9</vt:lpstr>
      <vt:lpstr>B-10</vt:lpstr>
      <vt:lpstr>B-11</vt:lpstr>
      <vt:lpstr>B-12</vt:lpstr>
      <vt:lpstr>B-13</vt:lpstr>
      <vt:lpstr>B-14</vt:lpstr>
      <vt:lpstr>'B-2'!Print_Area</vt:lpstr>
      <vt:lpstr>'B-3'!Print_Area</vt:lpstr>
      <vt:lpstr>'B-5'!Print_Area</vt:lpstr>
      <vt:lpstr>'B-6'!Print_Area</vt:lpstr>
      <vt:lpstr>'B-7'!Print_Area</vt:lpstr>
      <vt:lpstr>'B-8'!Print_Area</vt:lpstr>
      <vt:lpstr>'B-3'!Print_Titles</vt:lpstr>
      <vt:lpstr>'B-6'!Print_Titles</vt:lpstr>
      <vt:lpstr>'B-7'!Print_Titles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奥林　理恵</dc:creator>
  <cp:lastModifiedBy>藤田　諒子</cp:lastModifiedBy>
  <cp:lastPrinted>2022-05-25T06:33:03Z</cp:lastPrinted>
  <dcterms:created xsi:type="dcterms:W3CDTF">2006-09-05T02:42:49Z</dcterms:created>
  <dcterms:modified xsi:type="dcterms:W3CDTF">2022-06-02T23:55:03Z</dcterms:modified>
</cp:coreProperties>
</file>