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6"/>
  </bookViews>
  <sheets>
    <sheet name="B-1-1" sheetId="2" r:id="rId1"/>
    <sheet name="B-1-2" sheetId="3" r:id="rId2"/>
    <sheet name="B-2" sheetId="4" r:id="rId3"/>
    <sheet name="B-3" sheetId="5" r:id="rId4"/>
    <sheet name="B-4-1" sheetId="6" r:id="rId5"/>
    <sheet name="B-4-2" sheetId="7" r:id="rId6"/>
    <sheet name="B-4-3" sheetId="8" r:id="rId7"/>
    <sheet name="B-5" sheetId="9" r:id="rId8"/>
    <sheet name="B-6" sheetId="10" r:id="rId9"/>
    <sheet name="B-7" sheetId="11" r:id="rId10"/>
    <sheet name="B-8" sheetId="12" r:id="rId11"/>
    <sheet name="B-9" sheetId="13" r:id="rId12"/>
    <sheet name="B-10" sheetId="14" r:id="rId13"/>
    <sheet name="B-11" sheetId="15" r:id="rId14"/>
    <sheet name="B-12" sheetId="16" r:id="rId15"/>
    <sheet name="B-13" sheetId="17" r:id="rId16"/>
    <sheet name="B-14" sheetId="18" r:id="rId17"/>
  </sheets>
  <externalReferences>
    <externalReference r:id="rId18"/>
    <externalReference r:id="rId19"/>
  </externalReferences>
  <definedNames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3">#REF!</definedName>
    <definedName name="Data">#REF!</definedName>
    <definedName name="DataEnd" localSheetId="12">#REF!</definedName>
    <definedName name="DataEnd" localSheetId="13">#REF!</definedName>
    <definedName name="DataEnd" localSheetId="14">#REF!</definedName>
    <definedName name="DataEnd" localSheetId="15">#REF!</definedName>
    <definedName name="DataEnd" localSheetId="3">#REF!</definedName>
    <definedName name="DataEnd">#REF!</definedName>
    <definedName name="Hyousoku" localSheetId="12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3">#REF!</definedName>
    <definedName name="Hyousoku">#REF!</definedName>
    <definedName name="HyousokuArea" localSheetId="12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3">#REF!</definedName>
    <definedName name="HyousokuArea">#REF!</definedName>
    <definedName name="HyousokuEnd" localSheetId="12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3">#REF!</definedName>
    <definedName name="HyousokuEnd">#REF!</definedName>
    <definedName name="Hyoutou" localSheetId="12">#REF!</definedName>
    <definedName name="Hyoutou" localSheetId="13">#REF!</definedName>
    <definedName name="Hyoutou" localSheetId="14">#REF!</definedName>
    <definedName name="Hyoutou" localSheetId="15">#REF!</definedName>
    <definedName name="Hyoutou" localSheetId="3">#REF!</definedName>
    <definedName name="Hyoutou">#REF!</definedName>
    <definedName name="_xlnm.Print_Area" localSheetId="3">'B-3'!$A$1:$H$163</definedName>
    <definedName name="_xlnm.Print_Area" localSheetId="8">'B-6'!$A$1:$H$67</definedName>
    <definedName name="_xlnm.Print_Area" localSheetId="9">'B-7'!$A$1:$J$108</definedName>
    <definedName name="_xlnm.Print_Area" localSheetId="10">'B-8'!$A$1:$H$122</definedName>
    <definedName name="_xlnm.Print_Titles" localSheetId="3">'B-3'!$1:$5</definedName>
    <definedName name="_xlnm.Print_Titles" localSheetId="8">'B-6'!$1:$4</definedName>
    <definedName name="_xlnm.Print_Titles" localSheetId="9">'B-7'!$1:$5</definedName>
    <definedName name="Rangai0" localSheetId="12">#REF!</definedName>
    <definedName name="Rangai0" localSheetId="3">#REF!</definedName>
    <definedName name="Rangai0">#REF!</definedName>
    <definedName name="Title" localSheetId="12">#REF!</definedName>
    <definedName name="Title" localSheetId="13">#REF!</definedName>
    <definedName name="Title" localSheetId="14">#REF!</definedName>
    <definedName name="Title" localSheetId="15">#REF!</definedName>
    <definedName name="Title" localSheetId="3">#REF!</definedName>
    <definedName name="Title">#REF!</definedName>
    <definedName name="TitleEnglish" localSheetId="12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3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8" l="1"/>
  <c r="L35" i="18"/>
  <c r="I35" i="18"/>
  <c r="F35" i="18"/>
  <c r="E35" i="18"/>
  <c r="D35" i="18"/>
  <c r="C35" i="18" s="1"/>
  <c r="O34" i="18"/>
  <c r="L34" i="18"/>
  <c r="I34" i="18"/>
  <c r="F34" i="18"/>
  <c r="E34" i="18"/>
  <c r="C34" i="18" s="1"/>
  <c r="D34" i="18"/>
  <c r="O33" i="18"/>
  <c r="L33" i="18"/>
  <c r="L31" i="18" s="1"/>
  <c r="I33" i="18"/>
  <c r="F33" i="18"/>
  <c r="E33" i="18"/>
  <c r="D33" i="18"/>
  <c r="C33" i="18" s="1"/>
  <c r="O32" i="18"/>
  <c r="O31" i="18" s="1"/>
  <c r="L32" i="18"/>
  <c r="I32" i="18"/>
  <c r="I31" i="18" s="1"/>
  <c r="F32" i="18"/>
  <c r="E32" i="18"/>
  <c r="E31" i="18" s="1"/>
  <c r="D32" i="18"/>
  <c r="C32" i="18"/>
  <c r="Q31" i="18"/>
  <c r="P31" i="18"/>
  <c r="N31" i="18"/>
  <c r="M31" i="18"/>
  <c r="K31" i="18"/>
  <c r="J31" i="18"/>
  <c r="H31" i="18"/>
  <c r="G31" i="18"/>
  <c r="F31" i="18"/>
  <c r="O30" i="18"/>
  <c r="O26" i="18" s="1"/>
  <c r="L30" i="18"/>
  <c r="I30" i="18"/>
  <c r="F30" i="18"/>
  <c r="E30" i="18"/>
  <c r="C30" i="18" s="1"/>
  <c r="D30" i="18"/>
  <c r="O29" i="18"/>
  <c r="L29" i="18"/>
  <c r="I29" i="18"/>
  <c r="F29" i="18"/>
  <c r="E29" i="18"/>
  <c r="D29" i="18"/>
  <c r="C29" i="18" s="1"/>
  <c r="O28" i="18"/>
  <c r="L28" i="18"/>
  <c r="I28" i="18"/>
  <c r="F28" i="18"/>
  <c r="E28" i="18"/>
  <c r="D28" i="18"/>
  <c r="C28" i="18"/>
  <c r="O27" i="18"/>
  <c r="L27" i="18"/>
  <c r="L26" i="18" s="1"/>
  <c r="I27" i="18"/>
  <c r="F27" i="18"/>
  <c r="F26" i="18" s="1"/>
  <c r="E27" i="18"/>
  <c r="D27" i="18"/>
  <c r="D26" i="18" s="1"/>
  <c r="Q26" i="18"/>
  <c r="P26" i="18"/>
  <c r="N26" i="18"/>
  <c r="M26" i="18"/>
  <c r="K26" i="18"/>
  <c r="J26" i="18"/>
  <c r="I26" i="18"/>
  <c r="H26" i="18"/>
  <c r="G26" i="18"/>
  <c r="E26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O15" i="18"/>
  <c r="L15" i="18"/>
  <c r="I15" i="18"/>
  <c r="F15" i="18"/>
  <c r="E15" i="18"/>
  <c r="D15" i="18"/>
  <c r="C15" i="18" s="1"/>
  <c r="O14" i="18"/>
  <c r="L14" i="18"/>
  <c r="I14" i="18"/>
  <c r="F14" i="18"/>
  <c r="E14" i="18"/>
  <c r="C14" i="18" s="1"/>
  <c r="D14" i="18"/>
  <c r="O13" i="18"/>
  <c r="L13" i="18"/>
  <c r="L11" i="18" s="1"/>
  <c r="I13" i="18"/>
  <c r="F13" i="18"/>
  <c r="E13" i="18"/>
  <c r="D13" i="18"/>
  <c r="C13" i="18" s="1"/>
  <c r="O12" i="18"/>
  <c r="O11" i="18" s="1"/>
  <c r="L12" i="18"/>
  <c r="I12" i="18"/>
  <c r="I11" i="18" s="1"/>
  <c r="F12" i="18"/>
  <c r="E12" i="18"/>
  <c r="E11" i="18" s="1"/>
  <c r="D12" i="18"/>
  <c r="C12" i="18"/>
  <c r="C11" i="18" s="1"/>
  <c r="Q11" i="18"/>
  <c r="P11" i="18"/>
  <c r="N11" i="18"/>
  <c r="M11" i="18"/>
  <c r="K11" i="18"/>
  <c r="J11" i="18"/>
  <c r="H11" i="18"/>
  <c r="G11" i="18"/>
  <c r="F11" i="18"/>
  <c r="O10" i="18"/>
  <c r="O6" i="18" s="1"/>
  <c r="L10" i="18"/>
  <c r="I10" i="18"/>
  <c r="F10" i="18"/>
  <c r="E10" i="18"/>
  <c r="C10" i="18" s="1"/>
  <c r="D10" i="18"/>
  <c r="O9" i="18"/>
  <c r="L9" i="18"/>
  <c r="I9" i="18"/>
  <c r="F9" i="18"/>
  <c r="E9" i="18"/>
  <c r="D9" i="18"/>
  <c r="C9" i="18" s="1"/>
  <c r="O8" i="18"/>
  <c r="L8" i="18"/>
  <c r="I8" i="18"/>
  <c r="F8" i="18"/>
  <c r="E8" i="18"/>
  <c r="D8" i="18"/>
  <c r="C8" i="18"/>
  <c r="O7" i="18"/>
  <c r="L7" i="18"/>
  <c r="L6" i="18" s="1"/>
  <c r="I7" i="18"/>
  <c r="F7" i="18"/>
  <c r="F6" i="18" s="1"/>
  <c r="E7" i="18"/>
  <c r="D7" i="18"/>
  <c r="D6" i="18" s="1"/>
  <c r="Q6" i="18"/>
  <c r="P6" i="18"/>
  <c r="N6" i="18"/>
  <c r="M6" i="18"/>
  <c r="K6" i="18"/>
  <c r="J6" i="18"/>
  <c r="I6" i="18"/>
  <c r="H6" i="18"/>
  <c r="G6" i="18"/>
  <c r="E6" i="18"/>
  <c r="E41" i="17"/>
  <c r="E40" i="17"/>
  <c r="E39" i="17"/>
  <c r="E38" i="17"/>
  <c r="E37" i="17"/>
  <c r="E36" i="17"/>
  <c r="K23" i="17"/>
  <c r="J23" i="17"/>
  <c r="I23" i="17"/>
  <c r="H23" i="17"/>
  <c r="G23" i="17"/>
  <c r="F23" i="17"/>
  <c r="E23" i="17"/>
  <c r="K22" i="17"/>
  <c r="J22" i="17"/>
  <c r="I22" i="17"/>
  <c r="H22" i="17"/>
  <c r="G22" i="17"/>
  <c r="F22" i="17"/>
  <c r="E22" i="17"/>
  <c r="K21" i="17"/>
  <c r="J21" i="17"/>
  <c r="I21" i="17"/>
  <c r="H21" i="17"/>
  <c r="G21" i="17"/>
  <c r="F21" i="17"/>
  <c r="E21" i="17"/>
  <c r="K8" i="17"/>
  <c r="J8" i="17"/>
  <c r="I8" i="17"/>
  <c r="H8" i="17"/>
  <c r="G8" i="17"/>
  <c r="F8" i="17"/>
  <c r="E8" i="17"/>
  <c r="K7" i="17"/>
  <c r="J7" i="17"/>
  <c r="I7" i="17"/>
  <c r="H7" i="17"/>
  <c r="G7" i="17"/>
  <c r="F7" i="17"/>
  <c r="E7" i="17"/>
  <c r="K6" i="17"/>
  <c r="J6" i="17"/>
  <c r="I6" i="17"/>
  <c r="H6" i="17"/>
  <c r="G6" i="17"/>
  <c r="F6" i="17"/>
  <c r="E6" i="17"/>
  <c r="E65" i="16"/>
  <c r="E64" i="16"/>
  <c r="E63" i="16"/>
  <c r="E62" i="16"/>
  <c r="E61" i="16"/>
  <c r="E60" i="16"/>
  <c r="E59" i="16"/>
  <c r="E58" i="16"/>
  <c r="E57" i="16"/>
  <c r="E56" i="16"/>
  <c r="E55" i="16"/>
  <c r="E54" i="16"/>
  <c r="L53" i="16"/>
  <c r="K53" i="16"/>
  <c r="J53" i="16"/>
  <c r="I53" i="16"/>
  <c r="H53" i="16"/>
  <c r="G53" i="16"/>
  <c r="F53" i="16"/>
  <c r="E53" i="16"/>
  <c r="L52" i="16"/>
  <c r="K52" i="16"/>
  <c r="J52" i="16"/>
  <c r="I52" i="16"/>
  <c r="H52" i="16"/>
  <c r="G52" i="16"/>
  <c r="F52" i="16"/>
  <c r="E52" i="16"/>
  <c r="L51" i="16"/>
  <c r="K51" i="16"/>
  <c r="J51" i="16"/>
  <c r="I51" i="16"/>
  <c r="H51" i="16"/>
  <c r="G51" i="16"/>
  <c r="F51" i="16"/>
  <c r="E51" i="16"/>
  <c r="E50" i="16"/>
  <c r="E49" i="16"/>
  <c r="E48" i="16"/>
  <c r="E47" i="16"/>
  <c r="E38" i="16" s="1"/>
  <c r="E46" i="16"/>
  <c r="E45" i="16"/>
  <c r="E44" i="16"/>
  <c r="E43" i="16"/>
  <c r="E37" i="16" s="1"/>
  <c r="E42" i="16"/>
  <c r="E41" i="16"/>
  <c r="E40" i="16"/>
  <c r="L38" i="16"/>
  <c r="K38" i="16"/>
  <c r="J38" i="16"/>
  <c r="I38" i="16"/>
  <c r="H38" i="16"/>
  <c r="G38" i="16"/>
  <c r="F38" i="16"/>
  <c r="L37" i="16"/>
  <c r="K37" i="16"/>
  <c r="J37" i="16"/>
  <c r="I37" i="16"/>
  <c r="H37" i="16"/>
  <c r="G37" i="16"/>
  <c r="F37" i="16"/>
  <c r="L36" i="16"/>
  <c r="K36" i="16"/>
  <c r="J36" i="16"/>
  <c r="I36" i="16"/>
  <c r="H36" i="16"/>
  <c r="G36" i="16"/>
  <c r="F36" i="16"/>
  <c r="E36" i="16"/>
  <c r="L23" i="16"/>
  <c r="K23" i="16"/>
  <c r="J23" i="16"/>
  <c r="I23" i="16"/>
  <c r="H23" i="16"/>
  <c r="G23" i="16"/>
  <c r="F23" i="16"/>
  <c r="E23" i="16"/>
  <c r="L22" i="16"/>
  <c r="K22" i="16"/>
  <c r="J22" i="16"/>
  <c r="I22" i="16"/>
  <c r="H22" i="16"/>
  <c r="G22" i="16"/>
  <c r="F22" i="16"/>
  <c r="E22" i="16"/>
  <c r="L21" i="16"/>
  <c r="K21" i="16"/>
  <c r="J21" i="16"/>
  <c r="I21" i="16"/>
  <c r="H21" i="16"/>
  <c r="G21" i="16"/>
  <c r="F21" i="16"/>
  <c r="E21" i="16"/>
  <c r="L8" i="16"/>
  <c r="K8" i="16"/>
  <c r="J8" i="16"/>
  <c r="I8" i="16"/>
  <c r="H8" i="16"/>
  <c r="G8" i="16"/>
  <c r="F8" i="16"/>
  <c r="E8" i="16"/>
  <c r="L7" i="16"/>
  <c r="K7" i="16"/>
  <c r="J7" i="16"/>
  <c r="I7" i="16"/>
  <c r="H7" i="16"/>
  <c r="G7" i="16"/>
  <c r="F7" i="16"/>
  <c r="E7" i="16"/>
  <c r="L6" i="16"/>
  <c r="K6" i="16"/>
  <c r="J6" i="16"/>
  <c r="I6" i="16"/>
  <c r="H6" i="16"/>
  <c r="G6" i="16"/>
  <c r="F6" i="16"/>
  <c r="E6" i="16"/>
  <c r="C44" i="15"/>
  <c r="C43" i="15"/>
  <c r="Q38" i="15"/>
  <c r="P38" i="15"/>
  <c r="N38" i="15"/>
  <c r="O38" i="15" s="1"/>
  <c r="M38" i="15"/>
  <c r="L38" i="15"/>
  <c r="K38" i="15"/>
  <c r="J38" i="15"/>
  <c r="I38" i="15"/>
  <c r="H38" i="15"/>
  <c r="G38" i="15"/>
  <c r="F38" i="15"/>
  <c r="E38" i="15"/>
  <c r="D38" i="15"/>
  <c r="C38" i="15"/>
  <c r="Q33" i="15"/>
  <c r="P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O33" i="15" s="1"/>
  <c r="Q23" i="15"/>
  <c r="P23" i="15"/>
  <c r="N23" i="15"/>
  <c r="M23" i="15"/>
  <c r="L23" i="15"/>
  <c r="K23" i="15"/>
  <c r="J23" i="15"/>
  <c r="I23" i="15"/>
  <c r="H23" i="15"/>
  <c r="G23" i="15"/>
  <c r="F23" i="15"/>
  <c r="E23" i="15"/>
  <c r="Q18" i="15"/>
  <c r="P18" i="15"/>
  <c r="N18" i="15"/>
  <c r="M18" i="15"/>
  <c r="L18" i="15"/>
  <c r="K18" i="15"/>
  <c r="J18" i="15"/>
  <c r="I18" i="15"/>
  <c r="H18" i="15"/>
  <c r="G18" i="15"/>
  <c r="F18" i="15"/>
  <c r="E18" i="15"/>
  <c r="Q8" i="15"/>
  <c r="P8" i="15"/>
  <c r="N8" i="15"/>
  <c r="O8" i="15" s="1"/>
  <c r="M8" i="15"/>
  <c r="L8" i="15"/>
  <c r="K8" i="15"/>
  <c r="J8" i="15"/>
  <c r="I8" i="15"/>
  <c r="H8" i="15"/>
  <c r="G8" i="15"/>
  <c r="F8" i="15"/>
  <c r="E8" i="15"/>
  <c r="D8" i="15"/>
  <c r="C8" i="15"/>
  <c r="D28" i="14"/>
  <c r="D27" i="14"/>
  <c r="D26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N6" i="14"/>
  <c r="M6" i="14"/>
  <c r="L6" i="14"/>
  <c r="K6" i="14"/>
  <c r="J6" i="14"/>
  <c r="I6" i="14"/>
  <c r="H6" i="14"/>
  <c r="G6" i="14"/>
  <c r="F6" i="14"/>
  <c r="E6" i="14"/>
  <c r="D6" i="14"/>
  <c r="I106" i="13"/>
  <c r="I105" i="13"/>
  <c r="I104" i="13"/>
  <c r="I103" i="13"/>
  <c r="H102" i="13"/>
  <c r="G102" i="13"/>
  <c r="F102" i="13"/>
  <c r="E102" i="13"/>
  <c r="D102" i="13"/>
  <c r="I102" i="13" s="1"/>
  <c r="I101" i="13"/>
  <c r="I100" i="13"/>
  <c r="I99" i="13"/>
  <c r="I98" i="13"/>
  <c r="H97" i="13"/>
  <c r="G97" i="13"/>
  <c r="F97" i="13"/>
  <c r="E97" i="13"/>
  <c r="D97" i="13"/>
  <c r="I97" i="13" s="1"/>
  <c r="I96" i="13"/>
  <c r="I95" i="13"/>
  <c r="I94" i="13"/>
  <c r="I93" i="13"/>
  <c r="H92" i="13"/>
  <c r="G92" i="13"/>
  <c r="F92" i="13"/>
  <c r="E92" i="13"/>
  <c r="D92" i="13"/>
  <c r="I92" i="13" s="1"/>
  <c r="I91" i="13"/>
  <c r="I90" i="13"/>
  <c r="I89" i="13"/>
  <c r="I88" i="13"/>
  <c r="H87" i="13"/>
  <c r="G87" i="13"/>
  <c r="F87" i="13"/>
  <c r="E87" i="13"/>
  <c r="D87" i="13"/>
  <c r="I87" i="13" s="1"/>
  <c r="I86" i="13"/>
  <c r="I85" i="13"/>
  <c r="I84" i="13"/>
  <c r="I83" i="13"/>
  <c r="H82" i="13"/>
  <c r="G82" i="13"/>
  <c r="F82" i="13"/>
  <c r="E82" i="13"/>
  <c r="D82" i="13"/>
  <c r="I82" i="13" s="1"/>
  <c r="I81" i="13"/>
  <c r="I80" i="13"/>
  <c r="I79" i="13"/>
  <c r="I78" i="13"/>
  <c r="H77" i="13"/>
  <c r="G77" i="13"/>
  <c r="F77" i="13"/>
  <c r="E77" i="13"/>
  <c r="D77" i="13"/>
  <c r="I77" i="13" s="1"/>
  <c r="D76" i="13"/>
  <c r="I76" i="13" s="1"/>
  <c r="D75" i="13"/>
  <c r="I75" i="13" s="1"/>
  <c r="D74" i="13"/>
  <c r="I74" i="13" s="1"/>
  <c r="D73" i="13"/>
  <c r="D72" i="13" s="1"/>
  <c r="I72" i="13" s="1"/>
  <c r="H72" i="13"/>
  <c r="G72" i="13"/>
  <c r="F72" i="13"/>
  <c r="E72" i="13"/>
  <c r="D71" i="13"/>
  <c r="I71" i="13" s="1"/>
  <c r="D70" i="13"/>
  <c r="I70" i="13" s="1"/>
  <c r="D69" i="13"/>
  <c r="I69" i="13" s="1"/>
  <c r="D68" i="13"/>
  <c r="I68" i="13" s="1"/>
  <c r="H67" i="13"/>
  <c r="G67" i="13"/>
  <c r="F67" i="13"/>
  <c r="E67" i="13"/>
  <c r="D67" i="13"/>
  <c r="I67" i="13" s="1"/>
  <c r="D66" i="13"/>
  <c r="I66" i="13" s="1"/>
  <c r="D65" i="13"/>
  <c r="I65" i="13" s="1"/>
  <c r="D64" i="13"/>
  <c r="I64" i="13" s="1"/>
  <c r="D63" i="13"/>
  <c r="D62" i="13" s="1"/>
  <c r="I62" i="13" s="1"/>
  <c r="H62" i="13"/>
  <c r="G62" i="13"/>
  <c r="F62" i="13"/>
  <c r="E62" i="13"/>
  <c r="I61" i="13"/>
  <c r="I60" i="13"/>
  <c r="I59" i="13"/>
  <c r="I58" i="13"/>
  <c r="H57" i="13"/>
  <c r="G57" i="13"/>
  <c r="F57" i="13"/>
  <c r="E57" i="13"/>
  <c r="D57" i="13"/>
  <c r="I57" i="13" s="1"/>
  <c r="I56" i="13"/>
  <c r="I55" i="13"/>
  <c r="I54" i="13"/>
  <c r="I53" i="13"/>
  <c r="H52" i="13"/>
  <c r="G52" i="13"/>
  <c r="F52" i="13"/>
  <c r="E52" i="13"/>
  <c r="D52" i="13"/>
  <c r="I52" i="13" s="1"/>
  <c r="H47" i="13"/>
  <c r="G47" i="13"/>
  <c r="F47" i="13"/>
  <c r="E47" i="13"/>
  <c r="D47" i="13"/>
  <c r="I47" i="13" s="1"/>
  <c r="D46" i="13"/>
  <c r="I46" i="13" s="1"/>
  <c r="D45" i="13"/>
  <c r="I45" i="13" s="1"/>
  <c r="D44" i="13"/>
  <c r="I44" i="13" s="1"/>
  <c r="D43" i="13"/>
  <c r="D42" i="13" s="1"/>
  <c r="I42" i="13" s="1"/>
  <c r="H42" i="13"/>
  <c r="G42" i="13"/>
  <c r="F42" i="13"/>
  <c r="E42" i="13"/>
  <c r="D41" i="13"/>
  <c r="I41" i="13" s="1"/>
  <c r="D40" i="13"/>
  <c r="I40" i="13" s="1"/>
  <c r="D39" i="13"/>
  <c r="I39" i="13" s="1"/>
  <c r="D38" i="13"/>
  <c r="I38" i="13" s="1"/>
  <c r="H37" i="13"/>
  <c r="G37" i="13"/>
  <c r="F37" i="13"/>
  <c r="E37" i="13"/>
  <c r="D37" i="13"/>
  <c r="I37" i="13" s="1"/>
  <c r="H36" i="13"/>
  <c r="I36" i="13" s="1"/>
  <c r="H35" i="13"/>
  <c r="I35" i="13" s="1"/>
  <c r="H34" i="13"/>
  <c r="I34" i="13" s="1"/>
  <c r="H33" i="13"/>
  <c r="H32" i="13" s="1"/>
  <c r="G32" i="13"/>
  <c r="F32" i="13"/>
  <c r="E32" i="13"/>
  <c r="D32" i="13"/>
  <c r="I32" i="13" s="1"/>
  <c r="D31" i="13"/>
  <c r="I31" i="13" s="1"/>
  <c r="D30" i="13"/>
  <c r="I30" i="13" s="1"/>
  <c r="D29" i="13"/>
  <c r="I29" i="13" s="1"/>
  <c r="D28" i="13"/>
  <c r="I28" i="13" s="1"/>
  <c r="D27" i="13"/>
  <c r="I27" i="13" s="1"/>
  <c r="D26" i="13"/>
  <c r="I26" i="13" s="1"/>
  <c r="D25" i="13"/>
  <c r="I25" i="13" s="1"/>
  <c r="D24" i="13"/>
  <c r="I24" i="13" s="1"/>
  <c r="D23" i="13"/>
  <c r="I23" i="13" s="1"/>
  <c r="D22" i="13"/>
  <c r="I22" i="13" s="1"/>
  <c r="D21" i="13"/>
  <c r="I21" i="13" s="1"/>
  <c r="D20" i="13"/>
  <c r="I20" i="13" s="1"/>
  <c r="H19" i="13"/>
  <c r="G19" i="13"/>
  <c r="F19" i="13"/>
  <c r="E19" i="13"/>
  <c r="D19" i="13"/>
  <c r="I19" i="13" s="1"/>
  <c r="H6" i="13"/>
  <c r="E121" i="12"/>
  <c r="E120" i="12"/>
  <c r="E119" i="12"/>
  <c r="E118" i="12"/>
  <c r="E117" i="12" s="1"/>
  <c r="H117" i="12"/>
  <c r="G117" i="12"/>
  <c r="F117" i="12"/>
  <c r="E101" i="12"/>
  <c r="E100" i="12"/>
  <c r="E99" i="12"/>
  <c r="E98" i="12"/>
  <c r="H97" i="12"/>
  <c r="G97" i="12"/>
  <c r="F97" i="12"/>
  <c r="E97" i="12"/>
  <c r="E96" i="12"/>
  <c r="E95" i="12"/>
  <c r="E94" i="12"/>
  <c r="E93" i="12"/>
  <c r="H92" i="12"/>
  <c r="G92" i="12"/>
  <c r="F92" i="12"/>
  <c r="E92" i="12"/>
  <c r="E91" i="12"/>
  <c r="E90" i="12"/>
  <c r="E89" i="12"/>
  <c r="E88" i="12"/>
  <c r="H87" i="12"/>
  <c r="G87" i="12"/>
  <c r="F87" i="12"/>
  <c r="E87" i="12"/>
  <c r="E81" i="12"/>
  <c r="E80" i="12"/>
  <c r="E79" i="12"/>
  <c r="E78" i="12"/>
  <c r="H77" i="12"/>
  <c r="G77" i="12"/>
  <c r="F77" i="12"/>
  <c r="E77" i="12"/>
  <c r="E76" i="12"/>
  <c r="E75" i="12"/>
  <c r="E74" i="12"/>
  <c r="E73" i="12"/>
  <c r="H72" i="12"/>
  <c r="G72" i="12"/>
  <c r="F72" i="12"/>
  <c r="E72" i="12"/>
  <c r="E71" i="12"/>
  <c r="E70" i="12"/>
  <c r="E69" i="12"/>
  <c r="E68" i="12"/>
  <c r="H67" i="12"/>
  <c r="G67" i="12"/>
  <c r="F67" i="12"/>
  <c r="E67" i="12"/>
  <c r="E66" i="12"/>
  <c r="E65" i="12"/>
  <c r="E64" i="12"/>
  <c r="E63" i="12"/>
  <c r="H62" i="12"/>
  <c r="G62" i="12"/>
  <c r="F62" i="12"/>
  <c r="E62" i="12"/>
  <c r="E61" i="12"/>
  <c r="E60" i="12"/>
  <c r="E59" i="12"/>
  <c r="E58" i="12"/>
  <c r="H57" i="12"/>
  <c r="G57" i="12"/>
  <c r="F57" i="12"/>
  <c r="E57" i="12"/>
  <c r="E56" i="12"/>
  <c r="E55" i="12"/>
  <c r="E54" i="12"/>
  <c r="E53" i="12"/>
  <c r="H52" i="12"/>
  <c r="G52" i="12"/>
  <c r="F52" i="12"/>
  <c r="E52" i="12"/>
  <c r="E51" i="12"/>
  <c r="E50" i="12"/>
  <c r="E49" i="12"/>
  <c r="E48" i="12"/>
  <c r="H47" i="12"/>
  <c r="G47" i="12"/>
  <c r="F47" i="12"/>
  <c r="E47" i="12"/>
  <c r="E46" i="12"/>
  <c r="E45" i="12"/>
  <c r="E44" i="12"/>
  <c r="E43" i="12"/>
  <c r="E42" i="12" s="1"/>
  <c r="I42" i="12"/>
  <c r="H42" i="12"/>
  <c r="G42" i="12"/>
  <c r="F42" i="12"/>
  <c r="D42" i="12"/>
  <c r="C42" i="12"/>
  <c r="E41" i="12"/>
  <c r="E40" i="12"/>
  <c r="E39" i="12"/>
  <c r="E38" i="12"/>
  <c r="I37" i="12"/>
  <c r="H37" i="12"/>
  <c r="G37" i="12"/>
  <c r="F37" i="12"/>
  <c r="E37" i="12"/>
  <c r="D37" i="12"/>
  <c r="C37" i="12"/>
  <c r="E36" i="12"/>
  <c r="E35" i="12"/>
  <c r="E32" i="12" s="1"/>
  <c r="E34" i="12"/>
  <c r="E33" i="12"/>
  <c r="I32" i="12"/>
  <c r="H32" i="12"/>
  <c r="G32" i="12"/>
  <c r="F32" i="12"/>
  <c r="D32" i="12"/>
  <c r="C32" i="12"/>
  <c r="E31" i="12"/>
  <c r="E30" i="12"/>
  <c r="E29" i="12"/>
  <c r="E28" i="12"/>
  <c r="E27" i="12" s="1"/>
  <c r="I27" i="12"/>
  <c r="H27" i="12"/>
  <c r="G27" i="12"/>
  <c r="F27" i="12"/>
  <c r="D27" i="12"/>
  <c r="C27" i="12"/>
  <c r="E26" i="12"/>
  <c r="E25" i="12"/>
  <c r="E24" i="12"/>
  <c r="E23" i="12"/>
  <c r="E22" i="12" s="1"/>
  <c r="H22" i="12"/>
  <c r="G22" i="12"/>
  <c r="F22" i="12"/>
  <c r="D22" i="12"/>
  <c r="C22" i="12"/>
  <c r="E21" i="12"/>
  <c r="E20" i="12"/>
  <c r="E17" i="12" s="1"/>
  <c r="E19" i="12"/>
  <c r="E18" i="12"/>
  <c r="H17" i="12"/>
  <c r="G17" i="12"/>
  <c r="F17" i="12"/>
  <c r="D17" i="12"/>
  <c r="C17" i="12"/>
  <c r="E16" i="12"/>
  <c r="E15" i="12"/>
  <c r="E14" i="12"/>
  <c r="E13" i="12"/>
  <c r="H12" i="12"/>
  <c r="G12" i="12"/>
  <c r="F12" i="12"/>
  <c r="E12" i="12"/>
  <c r="D12" i="12"/>
  <c r="C12" i="12"/>
  <c r="E11" i="12"/>
  <c r="E10" i="12"/>
  <c r="E7" i="12" s="1"/>
  <c r="E9" i="12"/>
  <c r="E8" i="12"/>
  <c r="H7" i="12"/>
  <c r="G7" i="12"/>
  <c r="F7" i="12"/>
  <c r="G105" i="11"/>
  <c r="D105" i="11"/>
  <c r="J105" i="11" s="1"/>
  <c r="H104" i="11"/>
  <c r="G104" i="11"/>
  <c r="D104" i="11"/>
  <c r="J104" i="11" s="1"/>
  <c r="I103" i="11"/>
  <c r="H103" i="11"/>
  <c r="G103" i="11"/>
  <c r="D103" i="11"/>
  <c r="J103" i="11" s="1"/>
  <c r="D102" i="11"/>
  <c r="I102" i="11" s="1"/>
  <c r="F101" i="11"/>
  <c r="E101" i="11"/>
  <c r="C101" i="11"/>
  <c r="G100" i="11"/>
  <c r="D100" i="11"/>
  <c r="J100" i="11" s="1"/>
  <c r="H99" i="11"/>
  <c r="G99" i="11"/>
  <c r="D99" i="11"/>
  <c r="J99" i="11" s="1"/>
  <c r="I98" i="11"/>
  <c r="H98" i="11"/>
  <c r="G98" i="11"/>
  <c r="D98" i="11"/>
  <c r="J98" i="11" s="1"/>
  <c r="D97" i="11"/>
  <c r="I97" i="11" s="1"/>
  <c r="F96" i="11"/>
  <c r="E96" i="11"/>
  <c r="C96" i="11"/>
  <c r="G95" i="11"/>
  <c r="D95" i="11"/>
  <c r="J95" i="11" s="1"/>
  <c r="H94" i="11"/>
  <c r="G94" i="11"/>
  <c r="D94" i="11"/>
  <c r="J94" i="11" s="1"/>
  <c r="I93" i="11"/>
  <c r="H93" i="11"/>
  <c r="G93" i="11"/>
  <c r="D93" i="11"/>
  <c r="J93" i="11" s="1"/>
  <c r="D92" i="11"/>
  <c r="I92" i="11" s="1"/>
  <c r="F91" i="11"/>
  <c r="E91" i="11"/>
  <c r="C91" i="11"/>
  <c r="G90" i="11"/>
  <c r="D90" i="11"/>
  <c r="J90" i="11" s="1"/>
  <c r="H89" i="11"/>
  <c r="G89" i="11"/>
  <c r="D89" i="11"/>
  <c r="J89" i="11" s="1"/>
  <c r="I88" i="11"/>
  <c r="H88" i="11"/>
  <c r="G88" i="11"/>
  <c r="D88" i="11"/>
  <c r="J88" i="11" s="1"/>
  <c r="D87" i="11"/>
  <c r="I87" i="11" s="1"/>
  <c r="F86" i="11"/>
  <c r="E86" i="11"/>
  <c r="C86" i="11"/>
  <c r="G85" i="11"/>
  <c r="D85" i="11"/>
  <c r="J85" i="11" s="1"/>
  <c r="H84" i="11"/>
  <c r="G84" i="11"/>
  <c r="D84" i="11"/>
  <c r="J84" i="11" s="1"/>
  <c r="I83" i="11"/>
  <c r="H83" i="11"/>
  <c r="G83" i="11"/>
  <c r="D83" i="11"/>
  <c r="J83" i="11" s="1"/>
  <c r="D82" i="11"/>
  <c r="I82" i="11" s="1"/>
  <c r="F81" i="11"/>
  <c r="E81" i="11"/>
  <c r="C81" i="11"/>
  <c r="G80" i="11"/>
  <c r="D80" i="11"/>
  <c r="J80" i="11" s="1"/>
  <c r="H79" i="11"/>
  <c r="G79" i="11"/>
  <c r="D79" i="11"/>
  <c r="J79" i="11" s="1"/>
  <c r="I78" i="11"/>
  <c r="H78" i="11"/>
  <c r="G78" i="11"/>
  <c r="D78" i="11"/>
  <c r="J78" i="11" s="1"/>
  <c r="D77" i="11"/>
  <c r="I77" i="11" s="1"/>
  <c r="F76" i="11"/>
  <c r="E76" i="11"/>
  <c r="C76" i="11"/>
  <c r="G75" i="11"/>
  <c r="D75" i="11"/>
  <c r="J75" i="11" s="1"/>
  <c r="H74" i="11"/>
  <c r="G74" i="11"/>
  <c r="D74" i="11"/>
  <c r="J74" i="11" s="1"/>
  <c r="I73" i="11"/>
  <c r="H73" i="11"/>
  <c r="G73" i="11"/>
  <c r="D73" i="11"/>
  <c r="J73" i="11" s="1"/>
  <c r="D72" i="11"/>
  <c r="I72" i="11" s="1"/>
  <c r="F71" i="11"/>
  <c r="E71" i="11"/>
  <c r="C71" i="11"/>
  <c r="G70" i="11"/>
  <c r="D70" i="11"/>
  <c r="J70" i="11" s="1"/>
  <c r="H69" i="11"/>
  <c r="G69" i="11"/>
  <c r="D69" i="11"/>
  <c r="J69" i="11" s="1"/>
  <c r="I68" i="11"/>
  <c r="H68" i="11"/>
  <c r="G68" i="11"/>
  <c r="D68" i="11"/>
  <c r="J68" i="11" s="1"/>
  <c r="D67" i="11"/>
  <c r="I67" i="11" s="1"/>
  <c r="F66" i="11"/>
  <c r="E66" i="11"/>
  <c r="C66" i="11"/>
  <c r="G65" i="11"/>
  <c r="D65" i="11"/>
  <c r="J65" i="11" s="1"/>
  <c r="H64" i="11"/>
  <c r="G64" i="11"/>
  <c r="D64" i="11"/>
  <c r="J64" i="11" s="1"/>
  <c r="I63" i="11"/>
  <c r="H63" i="11"/>
  <c r="G63" i="11"/>
  <c r="D63" i="11"/>
  <c r="J63" i="11" s="1"/>
  <c r="D62" i="11"/>
  <c r="I62" i="11" s="1"/>
  <c r="F61" i="11"/>
  <c r="E61" i="11"/>
  <c r="C61" i="11"/>
  <c r="G60" i="11"/>
  <c r="D60" i="11"/>
  <c r="J60" i="11" s="1"/>
  <c r="H59" i="11"/>
  <c r="G59" i="11"/>
  <c r="D59" i="11"/>
  <c r="J59" i="11" s="1"/>
  <c r="I58" i="11"/>
  <c r="H58" i="11"/>
  <c r="G58" i="11"/>
  <c r="D58" i="11"/>
  <c r="J58" i="11" s="1"/>
  <c r="D57" i="11"/>
  <c r="F56" i="11"/>
  <c r="E56" i="11"/>
  <c r="C56" i="11"/>
  <c r="G55" i="11"/>
  <c r="D55" i="11"/>
  <c r="J55" i="11" s="1"/>
  <c r="G54" i="11"/>
  <c r="D54" i="11"/>
  <c r="J54" i="11" s="1"/>
  <c r="I53" i="11"/>
  <c r="G53" i="11"/>
  <c r="D53" i="11"/>
  <c r="J53" i="11" s="1"/>
  <c r="D52" i="11"/>
  <c r="J52" i="11" s="1"/>
  <c r="F51" i="11"/>
  <c r="E51" i="11"/>
  <c r="C51" i="11"/>
  <c r="D50" i="11"/>
  <c r="D49" i="11"/>
  <c r="D48" i="11"/>
  <c r="D47" i="11"/>
  <c r="F46" i="11"/>
  <c r="E46" i="11"/>
  <c r="C46" i="11"/>
  <c r="J45" i="11"/>
  <c r="I45" i="11"/>
  <c r="H45" i="11"/>
  <c r="J44" i="11"/>
  <c r="I44" i="11"/>
  <c r="H44" i="11"/>
  <c r="J43" i="11"/>
  <c r="I43" i="11"/>
  <c r="H43" i="11"/>
  <c r="I42" i="11"/>
  <c r="H42" i="11"/>
  <c r="F41" i="11"/>
  <c r="E41" i="11"/>
  <c r="D41" i="11"/>
  <c r="I41" i="11" s="1"/>
  <c r="C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I36" i="11"/>
  <c r="F36" i="11"/>
  <c r="E36" i="11"/>
  <c r="D36" i="11"/>
  <c r="C36" i="11"/>
  <c r="J35" i="11"/>
  <c r="I35" i="11"/>
  <c r="H35" i="11"/>
  <c r="J34" i="11"/>
  <c r="I34" i="11"/>
  <c r="H34" i="11"/>
  <c r="J33" i="11"/>
  <c r="I33" i="11"/>
  <c r="H33" i="11"/>
  <c r="I32" i="11"/>
  <c r="H32" i="11"/>
  <c r="H31" i="11"/>
  <c r="F31" i="11"/>
  <c r="E31" i="11"/>
  <c r="D31" i="11"/>
  <c r="C31" i="11"/>
  <c r="J30" i="11"/>
  <c r="I30" i="11"/>
  <c r="H30" i="11"/>
  <c r="J29" i="11"/>
  <c r="I29" i="11"/>
  <c r="H29" i="11"/>
  <c r="J28" i="11"/>
  <c r="I28" i="11"/>
  <c r="H28" i="11"/>
  <c r="I27" i="11"/>
  <c r="H27" i="11"/>
  <c r="F26" i="11"/>
  <c r="E26" i="11"/>
  <c r="D26" i="11"/>
  <c r="I26" i="11" s="1"/>
  <c r="C26" i="11"/>
  <c r="J25" i="11"/>
  <c r="I25" i="11"/>
  <c r="H25" i="11"/>
  <c r="J24" i="11"/>
  <c r="I24" i="11"/>
  <c r="H24" i="11"/>
  <c r="J23" i="11"/>
  <c r="I23" i="11"/>
  <c r="H23" i="11"/>
  <c r="I22" i="11"/>
  <c r="H22" i="11"/>
  <c r="F21" i="11"/>
  <c r="E21" i="11"/>
  <c r="D21" i="11"/>
  <c r="I21" i="11" s="1"/>
  <c r="C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I16" i="11"/>
  <c r="F16" i="11"/>
  <c r="E16" i="11"/>
  <c r="D16" i="11"/>
  <c r="C16" i="11"/>
  <c r="J15" i="11"/>
  <c r="I15" i="11"/>
  <c r="H15" i="11"/>
  <c r="J14" i="11"/>
  <c r="I14" i="11"/>
  <c r="H14" i="11"/>
  <c r="J13" i="11"/>
  <c r="I13" i="11"/>
  <c r="H13" i="11"/>
  <c r="I12" i="11"/>
  <c r="H12" i="11"/>
  <c r="H11" i="11"/>
  <c r="F11" i="11"/>
  <c r="E11" i="11"/>
  <c r="D11" i="11"/>
  <c r="C11" i="11"/>
  <c r="J10" i="11"/>
  <c r="J9" i="11"/>
  <c r="J8" i="11"/>
  <c r="J7" i="11"/>
  <c r="F6" i="11"/>
  <c r="E6" i="11"/>
  <c r="D6" i="11"/>
  <c r="C6" i="11"/>
  <c r="H65" i="10"/>
  <c r="G65" i="10"/>
  <c r="F65" i="10"/>
  <c r="H64" i="10"/>
  <c r="G64" i="10"/>
  <c r="F64" i="10"/>
  <c r="H63" i="10"/>
  <c r="G63" i="10"/>
  <c r="F63" i="10"/>
  <c r="H62" i="10"/>
  <c r="G62" i="10"/>
  <c r="F62" i="10"/>
  <c r="E61" i="10"/>
  <c r="H61" i="10" s="1"/>
  <c r="H60" i="10"/>
  <c r="G60" i="10"/>
  <c r="F60" i="10"/>
  <c r="H59" i="10"/>
  <c r="G59" i="10"/>
  <c r="F59" i="10"/>
  <c r="H58" i="10"/>
  <c r="G58" i="10"/>
  <c r="F58" i="10"/>
  <c r="H57" i="10"/>
  <c r="G57" i="10"/>
  <c r="F57" i="10"/>
  <c r="E56" i="10"/>
  <c r="H56" i="10" s="1"/>
  <c r="H55" i="10"/>
  <c r="G55" i="10"/>
  <c r="F55" i="10"/>
  <c r="H54" i="10"/>
  <c r="G54" i="10"/>
  <c r="F54" i="10"/>
  <c r="H53" i="10"/>
  <c r="G53" i="10"/>
  <c r="F53" i="10"/>
  <c r="H52" i="10"/>
  <c r="G52" i="10"/>
  <c r="F52" i="10"/>
  <c r="E51" i="10"/>
  <c r="H51" i="10" s="1"/>
  <c r="H50" i="10"/>
  <c r="G50" i="10"/>
  <c r="F50" i="10"/>
  <c r="H49" i="10"/>
  <c r="G49" i="10"/>
  <c r="F49" i="10"/>
  <c r="H48" i="10"/>
  <c r="G48" i="10"/>
  <c r="F48" i="10"/>
  <c r="H47" i="10"/>
  <c r="G47" i="10"/>
  <c r="F47" i="10"/>
  <c r="E46" i="10"/>
  <c r="H46" i="10" s="1"/>
  <c r="H45" i="10"/>
  <c r="G45" i="10"/>
  <c r="F45" i="10"/>
  <c r="H44" i="10"/>
  <c r="G44" i="10"/>
  <c r="F44" i="10"/>
  <c r="H43" i="10"/>
  <c r="G43" i="10"/>
  <c r="F43" i="10"/>
  <c r="H42" i="10"/>
  <c r="G42" i="10"/>
  <c r="F42" i="10"/>
  <c r="E41" i="10"/>
  <c r="H41" i="10" s="1"/>
  <c r="H40" i="10"/>
  <c r="G40" i="10"/>
  <c r="F40" i="10"/>
  <c r="H39" i="10"/>
  <c r="G39" i="10"/>
  <c r="F39" i="10"/>
  <c r="H38" i="10"/>
  <c r="G38" i="10"/>
  <c r="F38" i="10"/>
  <c r="H37" i="10"/>
  <c r="G37" i="10"/>
  <c r="F37" i="10"/>
  <c r="E36" i="10"/>
  <c r="H36" i="10" s="1"/>
  <c r="H35" i="10"/>
  <c r="G35" i="10"/>
  <c r="F35" i="10"/>
  <c r="H34" i="10"/>
  <c r="G34" i="10"/>
  <c r="F34" i="10"/>
  <c r="H33" i="10"/>
  <c r="G33" i="10"/>
  <c r="F33" i="10"/>
  <c r="H32" i="10"/>
  <c r="G32" i="10"/>
  <c r="F32" i="10"/>
  <c r="E31" i="10"/>
  <c r="H31" i="10" s="1"/>
  <c r="H30" i="10"/>
  <c r="G30" i="10"/>
  <c r="F30" i="10"/>
  <c r="H29" i="10"/>
  <c r="G29" i="10"/>
  <c r="F29" i="10"/>
  <c r="H28" i="10"/>
  <c r="G28" i="10"/>
  <c r="F28" i="10"/>
  <c r="H27" i="10"/>
  <c r="G27" i="10"/>
  <c r="F27" i="10"/>
  <c r="E26" i="10"/>
  <c r="H26" i="10" s="1"/>
  <c r="H25" i="10"/>
  <c r="G25" i="10"/>
  <c r="F25" i="10"/>
  <c r="H24" i="10"/>
  <c r="G24" i="10"/>
  <c r="F24" i="10"/>
  <c r="H23" i="10"/>
  <c r="G23" i="10"/>
  <c r="F23" i="10"/>
  <c r="H22" i="10"/>
  <c r="G22" i="10"/>
  <c r="F22" i="10"/>
  <c r="E21" i="10"/>
  <c r="H21" i="10" s="1"/>
  <c r="H20" i="10"/>
  <c r="G20" i="10"/>
  <c r="F20" i="10"/>
  <c r="H19" i="10"/>
  <c r="G19" i="10"/>
  <c r="F19" i="10"/>
  <c r="H18" i="10"/>
  <c r="G18" i="10"/>
  <c r="F18" i="10"/>
  <c r="H17" i="10"/>
  <c r="G17" i="10"/>
  <c r="F17" i="10"/>
  <c r="E16" i="10"/>
  <c r="H16" i="10" s="1"/>
  <c r="H15" i="10"/>
  <c r="G15" i="10"/>
  <c r="F15" i="10"/>
  <c r="H14" i="10"/>
  <c r="G14" i="10"/>
  <c r="F14" i="10"/>
  <c r="H13" i="10"/>
  <c r="G13" i="10"/>
  <c r="F13" i="10"/>
  <c r="H12" i="10"/>
  <c r="G12" i="10"/>
  <c r="F12" i="10"/>
  <c r="E11" i="10"/>
  <c r="H11" i="10" s="1"/>
  <c r="H10" i="10"/>
  <c r="F10" i="10"/>
  <c r="H9" i="10"/>
  <c r="F9" i="10"/>
  <c r="H8" i="10"/>
  <c r="F8" i="10"/>
  <c r="H7" i="10"/>
  <c r="F7" i="10"/>
  <c r="F6" i="10"/>
  <c r="E6" i="10"/>
  <c r="H6" i="10" s="1"/>
  <c r="C71" i="9"/>
  <c r="C70" i="9"/>
  <c r="C69" i="9"/>
  <c r="C68" i="9"/>
  <c r="C67" i="9"/>
  <c r="C66" i="9"/>
  <c r="C65" i="9"/>
  <c r="C64" i="9"/>
  <c r="C63" i="9"/>
  <c r="M62" i="9"/>
  <c r="C62" i="9" s="1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5" i="9" s="1"/>
  <c r="C36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M35" i="9"/>
  <c r="L35" i="9"/>
  <c r="K35" i="9"/>
  <c r="J35" i="9"/>
  <c r="I35" i="9"/>
  <c r="H35" i="9"/>
  <c r="G35" i="9"/>
  <c r="F35" i="9"/>
  <c r="E35" i="9"/>
  <c r="D35" i="9"/>
  <c r="C34" i="9"/>
  <c r="C33" i="9"/>
  <c r="C32" i="9"/>
  <c r="C30" i="9" s="1"/>
  <c r="C31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M30" i="9"/>
  <c r="L30" i="9"/>
  <c r="K30" i="9"/>
  <c r="J30" i="9"/>
  <c r="I30" i="9"/>
  <c r="H30" i="9"/>
  <c r="G30" i="9"/>
  <c r="F30" i="9"/>
  <c r="E30" i="9"/>
  <c r="D30" i="9"/>
  <c r="C29" i="9"/>
  <c r="C28" i="9"/>
  <c r="C27" i="9"/>
  <c r="C25" i="9" s="1"/>
  <c r="C26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M25" i="9"/>
  <c r="L25" i="9"/>
  <c r="K25" i="9"/>
  <c r="J25" i="9"/>
  <c r="I25" i="9"/>
  <c r="H25" i="9"/>
  <c r="G25" i="9"/>
  <c r="F25" i="9"/>
  <c r="E25" i="9"/>
  <c r="D25" i="9"/>
  <c r="C24" i="9"/>
  <c r="C23" i="9"/>
  <c r="C22" i="9"/>
  <c r="C20" i="9" s="1"/>
  <c r="C21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M20" i="9"/>
  <c r="L20" i="9"/>
  <c r="K20" i="9"/>
  <c r="J20" i="9"/>
  <c r="I20" i="9"/>
  <c r="H20" i="9"/>
  <c r="G20" i="9"/>
  <c r="F20" i="9"/>
  <c r="E20" i="9"/>
  <c r="D20" i="9"/>
  <c r="C19" i="9"/>
  <c r="C18" i="9"/>
  <c r="C17" i="9"/>
  <c r="C15" i="9" s="1"/>
  <c r="C16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4" i="9"/>
  <c r="C13" i="9"/>
  <c r="C12" i="9"/>
  <c r="C10" i="9" s="1"/>
  <c r="C11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M10" i="9"/>
  <c r="L10" i="9"/>
  <c r="K10" i="9"/>
  <c r="J10" i="9"/>
  <c r="I10" i="9"/>
  <c r="H10" i="9"/>
  <c r="G10" i="9"/>
  <c r="F10" i="9"/>
  <c r="E10" i="9"/>
  <c r="D10" i="9"/>
  <c r="C9" i="9"/>
  <c r="C8" i="9"/>
  <c r="C7" i="9"/>
  <c r="C5" i="9" s="1"/>
  <c r="C6" i="9"/>
  <c r="AA5" i="9"/>
  <c r="Z5" i="9"/>
  <c r="Y5" i="9"/>
  <c r="X5" i="9"/>
  <c r="W5" i="9"/>
  <c r="V5" i="9"/>
  <c r="U5" i="9"/>
  <c r="T5" i="9"/>
  <c r="S5" i="9"/>
  <c r="R5" i="9"/>
  <c r="Q5" i="9"/>
  <c r="P5" i="9"/>
  <c r="O5" i="9"/>
  <c r="M5" i="9"/>
  <c r="L5" i="9"/>
  <c r="K5" i="9"/>
  <c r="J5" i="9"/>
  <c r="I5" i="9"/>
  <c r="H5" i="9"/>
  <c r="G5" i="9"/>
  <c r="F5" i="9"/>
  <c r="E5" i="9"/>
  <c r="D5" i="9"/>
  <c r="M59" i="8"/>
  <c r="L59" i="8"/>
  <c r="K59" i="8"/>
  <c r="G59" i="8"/>
  <c r="F59" i="8"/>
  <c r="E59" i="8"/>
  <c r="J58" i="8"/>
  <c r="D58" i="8"/>
  <c r="J57" i="8"/>
  <c r="D57" i="8"/>
  <c r="J56" i="8"/>
  <c r="D56" i="8"/>
  <c r="J55" i="8"/>
  <c r="D55" i="8"/>
  <c r="J54" i="8"/>
  <c r="D54" i="8"/>
  <c r="J53" i="8"/>
  <c r="D53" i="8"/>
  <c r="J52" i="8"/>
  <c r="D52" i="8"/>
  <c r="J51" i="8"/>
  <c r="D51" i="8"/>
  <c r="J50" i="8"/>
  <c r="D50" i="8"/>
  <c r="J49" i="8"/>
  <c r="D49" i="8"/>
  <c r="J48" i="8"/>
  <c r="D48" i="8"/>
  <c r="J47" i="8"/>
  <c r="D47" i="8"/>
  <c r="J46" i="8"/>
  <c r="D46" i="8"/>
  <c r="J45" i="8"/>
  <c r="D45" i="8"/>
  <c r="J44" i="8"/>
  <c r="D44" i="8"/>
  <c r="J43" i="8"/>
  <c r="D43" i="8"/>
  <c r="J42" i="8"/>
  <c r="D42" i="8"/>
  <c r="J41" i="8"/>
  <c r="D41" i="8"/>
  <c r="J40" i="8"/>
  <c r="D40" i="8"/>
  <c r="J39" i="8"/>
  <c r="D39" i="8"/>
  <c r="J38" i="8"/>
  <c r="D38" i="8"/>
  <c r="R37" i="8"/>
  <c r="J37" i="8"/>
  <c r="D37" i="8"/>
  <c r="P36" i="8"/>
  <c r="J36" i="8"/>
  <c r="D36" i="8"/>
  <c r="P35" i="8"/>
  <c r="J35" i="8"/>
  <c r="D35" i="8"/>
  <c r="P34" i="8"/>
  <c r="J34" i="8"/>
  <c r="D34" i="8"/>
  <c r="P33" i="8"/>
  <c r="J33" i="8"/>
  <c r="D33" i="8"/>
  <c r="P32" i="8"/>
  <c r="J32" i="8"/>
  <c r="D32" i="8"/>
  <c r="P31" i="8"/>
  <c r="J31" i="8"/>
  <c r="D31" i="8"/>
  <c r="P30" i="8"/>
  <c r="J30" i="8"/>
  <c r="D30" i="8"/>
  <c r="P29" i="8"/>
  <c r="J29" i="8"/>
  <c r="D29" i="8"/>
  <c r="P28" i="8"/>
  <c r="J28" i="8"/>
  <c r="D28" i="8"/>
  <c r="P27" i="8"/>
  <c r="J27" i="8"/>
  <c r="D27" i="8"/>
  <c r="P26" i="8"/>
  <c r="J26" i="8"/>
  <c r="D26" i="8"/>
  <c r="P25" i="8"/>
  <c r="J25" i="8"/>
  <c r="D25" i="8"/>
  <c r="P24" i="8"/>
  <c r="J24" i="8"/>
  <c r="D24" i="8"/>
  <c r="P23" i="8"/>
  <c r="J23" i="8"/>
  <c r="D23" i="8"/>
  <c r="P22" i="8"/>
  <c r="J22" i="8"/>
  <c r="D22" i="8"/>
  <c r="P21" i="8"/>
  <c r="J21" i="8"/>
  <c r="D21" i="8"/>
  <c r="P20" i="8"/>
  <c r="M20" i="8"/>
  <c r="S37" i="8" s="1"/>
  <c r="L20" i="8"/>
  <c r="K20" i="8"/>
  <c r="Q37" i="8" s="1"/>
  <c r="D20" i="8"/>
  <c r="P19" i="8"/>
  <c r="J19" i="8"/>
  <c r="D19" i="8"/>
  <c r="P18" i="8"/>
  <c r="J18" i="8"/>
  <c r="D18" i="8"/>
  <c r="P17" i="8"/>
  <c r="J17" i="8"/>
  <c r="D17" i="8"/>
  <c r="P16" i="8"/>
  <c r="J16" i="8"/>
  <c r="D16" i="8"/>
  <c r="P15" i="8"/>
  <c r="J15" i="8"/>
  <c r="D15" i="8"/>
  <c r="P14" i="8"/>
  <c r="J14" i="8"/>
  <c r="D14" i="8"/>
  <c r="P13" i="8"/>
  <c r="J13" i="8"/>
  <c r="D13" i="8"/>
  <c r="P12" i="8"/>
  <c r="J12" i="8"/>
  <c r="D12" i="8"/>
  <c r="P11" i="8"/>
  <c r="J11" i="8"/>
  <c r="D11" i="8"/>
  <c r="P10" i="8"/>
  <c r="J10" i="8"/>
  <c r="D10" i="8"/>
  <c r="P9" i="8"/>
  <c r="J9" i="8"/>
  <c r="D9" i="8"/>
  <c r="P8" i="8"/>
  <c r="J8" i="8"/>
  <c r="D8" i="8"/>
  <c r="P7" i="8"/>
  <c r="J7" i="8"/>
  <c r="J59" i="8" s="1"/>
  <c r="D7" i="8"/>
  <c r="P6" i="8"/>
  <c r="J6" i="8"/>
  <c r="D6" i="8"/>
  <c r="D59" i="8" s="1"/>
  <c r="B3" i="8"/>
  <c r="S59" i="7"/>
  <c r="R59" i="7"/>
  <c r="Q59" i="7"/>
  <c r="M59" i="7"/>
  <c r="L59" i="7"/>
  <c r="K59" i="7"/>
  <c r="G59" i="7"/>
  <c r="F59" i="7"/>
  <c r="E59" i="7"/>
  <c r="P58" i="7"/>
  <c r="J58" i="7"/>
  <c r="D58" i="7"/>
  <c r="P57" i="7"/>
  <c r="J57" i="7"/>
  <c r="D57" i="7"/>
  <c r="P56" i="7"/>
  <c r="J56" i="7"/>
  <c r="D56" i="7"/>
  <c r="P55" i="7"/>
  <c r="J55" i="7"/>
  <c r="D55" i="7"/>
  <c r="P54" i="7"/>
  <c r="J54" i="7"/>
  <c r="D54" i="7"/>
  <c r="P53" i="7"/>
  <c r="J53" i="7"/>
  <c r="D53" i="7"/>
  <c r="P52" i="7"/>
  <c r="J52" i="7"/>
  <c r="D52" i="7"/>
  <c r="P51" i="7"/>
  <c r="J51" i="7"/>
  <c r="D51" i="7"/>
  <c r="P50" i="7"/>
  <c r="J50" i="7"/>
  <c r="D50" i="7"/>
  <c r="P49" i="7"/>
  <c r="P48" i="7" s="1"/>
  <c r="J49" i="7"/>
  <c r="D49" i="7"/>
  <c r="S48" i="7"/>
  <c r="R48" i="7"/>
  <c r="Q48" i="7"/>
  <c r="J48" i="7"/>
  <c r="D48" i="7"/>
  <c r="P47" i="7"/>
  <c r="J47" i="7"/>
  <c r="D47" i="7"/>
  <c r="P46" i="7"/>
  <c r="J46" i="7"/>
  <c r="D46" i="7"/>
  <c r="P45" i="7"/>
  <c r="J45" i="7"/>
  <c r="D45" i="7"/>
  <c r="P44" i="7"/>
  <c r="J44" i="7"/>
  <c r="D44" i="7"/>
  <c r="P43" i="7"/>
  <c r="J43" i="7"/>
  <c r="D43" i="7"/>
  <c r="P42" i="7"/>
  <c r="J42" i="7"/>
  <c r="D42" i="7"/>
  <c r="P41" i="7"/>
  <c r="J41" i="7"/>
  <c r="D41" i="7"/>
  <c r="P40" i="7"/>
  <c r="J40" i="7"/>
  <c r="D40" i="7"/>
  <c r="P39" i="7"/>
  <c r="J39" i="7"/>
  <c r="D39" i="7"/>
  <c r="P38" i="7"/>
  <c r="J38" i="7"/>
  <c r="D38" i="7"/>
  <c r="P37" i="7"/>
  <c r="J37" i="7"/>
  <c r="D37" i="7"/>
  <c r="P36" i="7"/>
  <c r="J36" i="7"/>
  <c r="D36" i="7"/>
  <c r="P35" i="7"/>
  <c r="J35" i="7"/>
  <c r="D35" i="7"/>
  <c r="P34" i="7"/>
  <c r="J34" i="7"/>
  <c r="D34" i="7"/>
  <c r="P33" i="7"/>
  <c r="J33" i="7"/>
  <c r="D33" i="7"/>
  <c r="P32" i="7"/>
  <c r="J32" i="7"/>
  <c r="D32" i="7"/>
  <c r="P31" i="7"/>
  <c r="J31" i="7"/>
  <c r="D31" i="7"/>
  <c r="P30" i="7"/>
  <c r="J30" i="7"/>
  <c r="D30" i="7"/>
  <c r="P29" i="7"/>
  <c r="J29" i="7"/>
  <c r="D29" i="7"/>
  <c r="P28" i="7"/>
  <c r="J28" i="7"/>
  <c r="D28" i="7"/>
  <c r="P27" i="7"/>
  <c r="J27" i="7"/>
  <c r="D27" i="7"/>
  <c r="P26" i="7"/>
  <c r="J26" i="7"/>
  <c r="D26" i="7"/>
  <c r="P25" i="7"/>
  <c r="J25" i="7"/>
  <c r="D25" i="7"/>
  <c r="P24" i="7"/>
  <c r="J24" i="7"/>
  <c r="D24" i="7"/>
  <c r="P23" i="7"/>
  <c r="J23" i="7"/>
  <c r="D23" i="7"/>
  <c r="P22" i="7"/>
  <c r="J22" i="7"/>
  <c r="D22" i="7"/>
  <c r="P21" i="7"/>
  <c r="J21" i="7"/>
  <c r="D21" i="7"/>
  <c r="P20" i="7"/>
  <c r="J20" i="7"/>
  <c r="D20" i="7"/>
  <c r="P19" i="7"/>
  <c r="J19" i="7"/>
  <c r="D19" i="7"/>
  <c r="P18" i="7"/>
  <c r="J18" i="7"/>
  <c r="D18" i="7"/>
  <c r="P17" i="7"/>
  <c r="J17" i="7"/>
  <c r="D17" i="7"/>
  <c r="P16" i="7"/>
  <c r="J16" i="7"/>
  <c r="D16" i="7"/>
  <c r="P15" i="7"/>
  <c r="J15" i="7"/>
  <c r="D15" i="7"/>
  <c r="P14" i="7"/>
  <c r="J14" i="7"/>
  <c r="D14" i="7"/>
  <c r="P13" i="7"/>
  <c r="J13" i="7"/>
  <c r="D13" i="7"/>
  <c r="P12" i="7"/>
  <c r="J12" i="7"/>
  <c r="D12" i="7"/>
  <c r="P11" i="7"/>
  <c r="J11" i="7"/>
  <c r="D11" i="7"/>
  <c r="P10" i="7"/>
  <c r="J10" i="7"/>
  <c r="D10" i="7"/>
  <c r="P9" i="7"/>
  <c r="J9" i="7"/>
  <c r="J59" i="7" s="1"/>
  <c r="D9" i="7"/>
  <c r="P8" i="7"/>
  <c r="J8" i="7"/>
  <c r="D8" i="7"/>
  <c r="D59" i="7" s="1"/>
  <c r="P7" i="7"/>
  <c r="J7" i="7"/>
  <c r="D7" i="7"/>
  <c r="P6" i="7"/>
  <c r="P59" i="7" s="1"/>
  <c r="J6" i="7"/>
  <c r="D6" i="7"/>
  <c r="B3" i="7"/>
  <c r="P58" i="6"/>
  <c r="J58" i="6"/>
  <c r="D58" i="6"/>
  <c r="P57" i="6"/>
  <c r="J57" i="6"/>
  <c r="D57" i="6"/>
  <c r="P56" i="6"/>
  <c r="J56" i="6"/>
  <c r="D56" i="6"/>
  <c r="P55" i="6"/>
  <c r="J55" i="6"/>
  <c r="D55" i="6"/>
  <c r="P54" i="6"/>
  <c r="J54" i="6"/>
  <c r="D54" i="6"/>
  <c r="P53" i="6"/>
  <c r="J53" i="6"/>
  <c r="D53" i="6"/>
  <c r="P52" i="6"/>
  <c r="J52" i="6"/>
  <c r="D52" i="6"/>
  <c r="P51" i="6"/>
  <c r="J51" i="6"/>
  <c r="D51" i="6"/>
  <c r="P50" i="6"/>
  <c r="J50" i="6"/>
  <c r="D50" i="6"/>
  <c r="P49" i="6"/>
  <c r="J49" i="6"/>
  <c r="D49" i="6"/>
  <c r="P48" i="6"/>
  <c r="J48" i="6"/>
  <c r="D48" i="6"/>
  <c r="P47" i="6"/>
  <c r="J47" i="6"/>
  <c r="D47" i="6"/>
  <c r="P46" i="6"/>
  <c r="J46" i="6"/>
  <c r="D46" i="6"/>
  <c r="P45" i="6"/>
  <c r="J45" i="6"/>
  <c r="D45" i="6"/>
  <c r="P44" i="6"/>
  <c r="J44" i="6"/>
  <c r="D44" i="6"/>
  <c r="P43" i="6"/>
  <c r="J43" i="6"/>
  <c r="D43" i="6"/>
  <c r="P42" i="6"/>
  <c r="J42" i="6"/>
  <c r="D42" i="6"/>
  <c r="P41" i="6"/>
  <c r="J41" i="6"/>
  <c r="D41" i="6"/>
  <c r="P40" i="6"/>
  <c r="J40" i="6"/>
  <c r="D40" i="6"/>
  <c r="P39" i="6"/>
  <c r="J39" i="6"/>
  <c r="D39" i="6"/>
  <c r="P38" i="6"/>
  <c r="J38" i="6"/>
  <c r="D38" i="6"/>
  <c r="P37" i="6"/>
  <c r="J37" i="6"/>
  <c r="D37" i="6"/>
  <c r="P36" i="6"/>
  <c r="J36" i="6"/>
  <c r="D36" i="6"/>
  <c r="P35" i="6"/>
  <c r="J35" i="6"/>
  <c r="D35" i="6"/>
  <c r="P34" i="6"/>
  <c r="J34" i="6"/>
  <c r="D34" i="6"/>
  <c r="P33" i="6"/>
  <c r="J33" i="6"/>
  <c r="D33" i="6"/>
  <c r="P32" i="6"/>
  <c r="J32" i="6"/>
  <c r="D32" i="6"/>
  <c r="P31" i="6"/>
  <c r="J31" i="6"/>
  <c r="D31" i="6"/>
  <c r="P30" i="6"/>
  <c r="J30" i="6"/>
  <c r="D30" i="6"/>
  <c r="P29" i="6"/>
  <c r="J29" i="6"/>
  <c r="D29" i="6"/>
  <c r="P28" i="6"/>
  <c r="J28" i="6"/>
  <c r="D28" i="6"/>
  <c r="P27" i="6"/>
  <c r="J27" i="6"/>
  <c r="D27" i="6"/>
  <c r="P26" i="6"/>
  <c r="J26" i="6"/>
  <c r="D26" i="6"/>
  <c r="P25" i="6"/>
  <c r="J25" i="6"/>
  <c r="D25" i="6"/>
  <c r="P24" i="6"/>
  <c r="J24" i="6"/>
  <c r="D24" i="6"/>
  <c r="P23" i="6"/>
  <c r="J23" i="6"/>
  <c r="D23" i="6"/>
  <c r="P22" i="6"/>
  <c r="J22" i="6"/>
  <c r="D22" i="6"/>
  <c r="P21" i="6"/>
  <c r="J21" i="6"/>
  <c r="D21" i="6"/>
  <c r="P20" i="6"/>
  <c r="J20" i="6"/>
  <c r="D20" i="6"/>
  <c r="P19" i="6"/>
  <c r="J19" i="6"/>
  <c r="D19" i="6"/>
  <c r="P18" i="6"/>
  <c r="J18" i="6"/>
  <c r="D18" i="6"/>
  <c r="P17" i="6"/>
  <c r="P16" i="6" s="1"/>
  <c r="J17" i="6"/>
  <c r="D17" i="6"/>
  <c r="S16" i="6"/>
  <c r="R16" i="6"/>
  <c r="Q16" i="6"/>
  <c r="J16" i="6"/>
  <c r="D16" i="6"/>
  <c r="P15" i="6"/>
  <c r="J15" i="6"/>
  <c r="D15" i="6"/>
  <c r="P14" i="6"/>
  <c r="J14" i="6"/>
  <c r="D14" i="6"/>
  <c r="P13" i="6"/>
  <c r="J13" i="6"/>
  <c r="D13" i="6"/>
  <c r="P12" i="6"/>
  <c r="J12" i="6"/>
  <c r="D12" i="6"/>
  <c r="P11" i="6"/>
  <c r="J11" i="6"/>
  <c r="D11" i="6"/>
  <c r="P10" i="6"/>
  <c r="J10" i="6"/>
  <c r="D10" i="6"/>
  <c r="P9" i="6"/>
  <c r="J9" i="6"/>
  <c r="D9" i="6"/>
  <c r="P8" i="6"/>
  <c r="J8" i="6"/>
  <c r="D8" i="6"/>
  <c r="P7" i="6"/>
  <c r="J7" i="6"/>
  <c r="D7" i="6"/>
  <c r="D6" i="6" s="1"/>
  <c r="P6" i="6"/>
  <c r="J6" i="6"/>
  <c r="G6" i="6"/>
  <c r="F6" i="6"/>
  <c r="E6" i="6"/>
  <c r="H158" i="5"/>
  <c r="G158" i="5"/>
  <c r="F158" i="5"/>
  <c r="E158" i="5"/>
  <c r="H153" i="5"/>
  <c r="G153" i="5"/>
  <c r="F153" i="5"/>
  <c r="E153" i="5"/>
  <c r="H148" i="5"/>
  <c r="G148" i="5"/>
  <c r="F148" i="5"/>
  <c r="E148" i="5"/>
  <c r="H143" i="5"/>
  <c r="G143" i="5"/>
  <c r="F143" i="5"/>
  <c r="E143" i="5"/>
  <c r="H138" i="5"/>
  <c r="G138" i="5"/>
  <c r="F138" i="5"/>
  <c r="E138" i="5"/>
  <c r="H133" i="5"/>
  <c r="G133" i="5"/>
  <c r="F133" i="5"/>
  <c r="E133" i="5"/>
  <c r="H128" i="5"/>
  <c r="G128" i="5"/>
  <c r="F128" i="5"/>
  <c r="E128" i="5"/>
  <c r="H123" i="5"/>
  <c r="G123" i="5"/>
  <c r="F123" i="5"/>
  <c r="E123" i="5"/>
  <c r="G115" i="5"/>
  <c r="G114" i="5"/>
  <c r="G113" i="5"/>
  <c r="G112" i="5"/>
  <c r="G111" i="5" s="1"/>
  <c r="H111" i="5"/>
  <c r="F111" i="5"/>
  <c r="E111" i="5"/>
  <c r="H106" i="5"/>
  <c r="G106" i="5"/>
  <c r="F106" i="5"/>
  <c r="E106" i="5"/>
  <c r="G105" i="5"/>
  <c r="G104" i="5"/>
  <c r="G103" i="5"/>
  <c r="G102" i="5"/>
  <c r="G101" i="5" s="1"/>
  <c r="H101" i="5"/>
  <c r="F101" i="5"/>
  <c r="E101" i="5"/>
  <c r="G100" i="5"/>
  <c r="G99" i="5"/>
  <c r="G98" i="5"/>
  <c r="G97" i="5"/>
  <c r="G96" i="5" s="1"/>
  <c r="H96" i="5"/>
  <c r="F96" i="5"/>
  <c r="E96" i="5"/>
  <c r="G95" i="5"/>
  <c r="G94" i="5"/>
  <c r="G93" i="5"/>
  <c r="G92" i="5"/>
  <c r="G91" i="5" s="1"/>
  <c r="H91" i="5"/>
  <c r="F91" i="5"/>
  <c r="E91" i="5"/>
  <c r="G90" i="5"/>
  <c r="G89" i="5"/>
  <c r="G88" i="5"/>
  <c r="G87" i="5"/>
  <c r="G86" i="5" s="1"/>
  <c r="H86" i="5"/>
  <c r="F86" i="5"/>
  <c r="E86" i="5"/>
  <c r="G85" i="5"/>
  <c r="G84" i="5"/>
  <c r="G83" i="5"/>
  <c r="G82" i="5"/>
  <c r="G81" i="5" s="1"/>
  <c r="H81" i="5"/>
  <c r="F81" i="5"/>
  <c r="E81" i="5"/>
  <c r="G80" i="5"/>
  <c r="G79" i="5"/>
  <c r="G78" i="5"/>
  <c r="G77" i="5"/>
  <c r="G76" i="5" s="1"/>
  <c r="H76" i="5"/>
  <c r="F76" i="5"/>
  <c r="E76" i="5"/>
  <c r="G75" i="5"/>
  <c r="G74" i="5"/>
  <c r="G73" i="5"/>
  <c r="G72" i="5"/>
  <c r="G71" i="5" s="1"/>
  <c r="H71" i="5"/>
  <c r="F71" i="5"/>
  <c r="E71" i="5"/>
  <c r="G70" i="5"/>
  <c r="G69" i="5"/>
  <c r="G68" i="5"/>
  <c r="G67" i="5"/>
  <c r="G66" i="5" s="1"/>
  <c r="H66" i="5"/>
  <c r="F66" i="5"/>
  <c r="E66" i="5"/>
  <c r="G65" i="5"/>
  <c r="G64" i="5"/>
  <c r="G63" i="5"/>
  <c r="G62" i="5"/>
  <c r="G61" i="5" s="1"/>
  <c r="H61" i="5"/>
  <c r="F61" i="5"/>
  <c r="E61" i="5"/>
  <c r="H56" i="5"/>
  <c r="G56" i="5"/>
  <c r="F56" i="5"/>
  <c r="E56" i="5"/>
  <c r="H51" i="5"/>
  <c r="G51" i="5"/>
  <c r="F51" i="5"/>
  <c r="E51" i="5"/>
  <c r="H46" i="5"/>
  <c r="G46" i="5"/>
  <c r="F46" i="5"/>
  <c r="E46" i="5"/>
  <c r="H41" i="5"/>
  <c r="G41" i="5"/>
  <c r="F41" i="5"/>
  <c r="E41" i="5"/>
  <c r="H36" i="5"/>
  <c r="G36" i="5"/>
  <c r="F36" i="5"/>
  <c r="E36" i="5"/>
  <c r="H31" i="5"/>
  <c r="G31" i="5"/>
  <c r="F31" i="5"/>
  <c r="E31" i="5"/>
  <c r="H26" i="5"/>
  <c r="G26" i="5"/>
  <c r="F26" i="5"/>
  <c r="E26" i="5"/>
  <c r="H21" i="5"/>
  <c r="G21" i="5"/>
  <c r="F21" i="5"/>
  <c r="E21" i="5"/>
  <c r="H16" i="5"/>
  <c r="G16" i="5"/>
  <c r="F16" i="5"/>
  <c r="E16" i="5"/>
  <c r="H11" i="5"/>
  <c r="G11" i="5"/>
  <c r="F11" i="5"/>
  <c r="E11" i="5"/>
  <c r="H6" i="5"/>
  <c r="G6" i="5"/>
  <c r="F6" i="5"/>
  <c r="E6" i="5"/>
  <c r="H45" i="3"/>
  <c r="G45" i="3"/>
  <c r="F45" i="3"/>
  <c r="H44" i="3"/>
  <c r="G44" i="3"/>
  <c r="F44" i="3"/>
  <c r="H43" i="3"/>
  <c r="G43" i="3"/>
  <c r="F43" i="3"/>
  <c r="H42" i="3"/>
  <c r="G42" i="3"/>
  <c r="F42" i="3"/>
  <c r="E41" i="3"/>
  <c r="D41" i="3"/>
  <c r="C41" i="3"/>
  <c r="H41" i="3" s="1"/>
  <c r="H40" i="3"/>
  <c r="G40" i="3"/>
  <c r="F40" i="3"/>
  <c r="H39" i="3"/>
  <c r="G39" i="3"/>
  <c r="F39" i="3"/>
  <c r="H38" i="3"/>
  <c r="G38" i="3"/>
  <c r="F38" i="3"/>
  <c r="H37" i="3"/>
  <c r="G37" i="3"/>
  <c r="F37" i="3"/>
  <c r="E36" i="3"/>
  <c r="D36" i="3"/>
  <c r="C36" i="3"/>
  <c r="F36" i="3" s="1"/>
  <c r="F35" i="3"/>
  <c r="F34" i="3"/>
  <c r="F33" i="3"/>
  <c r="F32" i="3"/>
  <c r="E31" i="3"/>
  <c r="D31" i="3"/>
  <c r="C31" i="3"/>
  <c r="F31" i="3" s="1"/>
  <c r="F30" i="3"/>
  <c r="F29" i="3"/>
  <c r="F28" i="3"/>
  <c r="F27" i="3"/>
  <c r="E26" i="3"/>
  <c r="D26" i="3"/>
  <c r="C26" i="3"/>
  <c r="F26" i="3" s="1"/>
  <c r="F25" i="3"/>
  <c r="F24" i="3"/>
  <c r="F23" i="3"/>
  <c r="F22" i="3"/>
  <c r="E21" i="3"/>
  <c r="D21" i="3"/>
  <c r="C21" i="3"/>
  <c r="F21" i="3" s="1"/>
  <c r="F20" i="3"/>
  <c r="F19" i="3"/>
  <c r="F18" i="3"/>
  <c r="F17" i="3"/>
  <c r="E16" i="3"/>
  <c r="D16" i="3"/>
  <c r="C16" i="3"/>
  <c r="F16" i="3" s="1"/>
  <c r="F15" i="3"/>
  <c r="F14" i="3"/>
  <c r="F13" i="3"/>
  <c r="F12" i="3"/>
  <c r="E11" i="3"/>
  <c r="D11" i="3"/>
  <c r="C11" i="3"/>
  <c r="F11" i="3" s="1"/>
  <c r="E6" i="3"/>
  <c r="D6" i="3"/>
  <c r="C6" i="3"/>
  <c r="G65" i="2"/>
  <c r="F65" i="2"/>
  <c r="G64" i="2"/>
  <c r="F64" i="2"/>
  <c r="G63" i="2"/>
  <c r="F63" i="2"/>
  <c r="G62" i="2"/>
  <c r="F62" i="2"/>
  <c r="E61" i="2"/>
  <c r="D61" i="2"/>
  <c r="C61" i="2"/>
  <c r="G61" i="2" s="1"/>
  <c r="G60" i="2"/>
  <c r="F60" i="2"/>
  <c r="G59" i="2"/>
  <c r="F59" i="2"/>
  <c r="G58" i="2"/>
  <c r="F58" i="2"/>
  <c r="G57" i="2"/>
  <c r="F57" i="2"/>
  <c r="E56" i="2"/>
  <c r="D56" i="2"/>
  <c r="C56" i="2"/>
  <c r="F61" i="2" s="1"/>
  <c r="G55" i="2"/>
  <c r="F55" i="2"/>
  <c r="G54" i="2"/>
  <c r="F54" i="2"/>
  <c r="G53" i="2"/>
  <c r="F53" i="2"/>
  <c r="G52" i="2"/>
  <c r="F52" i="2"/>
  <c r="E51" i="2"/>
  <c r="D51" i="2"/>
  <c r="C51" i="2"/>
  <c r="G51" i="2" s="1"/>
  <c r="G50" i="2"/>
  <c r="F50" i="2"/>
  <c r="G49" i="2"/>
  <c r="F49" i="2"/>
  <c r="G48" i="2"/>
  <c r="F48" i="2"/>
  <c r="G47" i="2"/>
  <c r="F47" i="2"/>
  <c r="E46" i="2"/>
  <c r="D46" i="2"/>
  <c r="C46" i="2"/>
  <c r="F46" i="2" s="1"/>
  <c r="G45" i="2"/>
  <c r="F45" i="2"/>
  <c r="G44" i="2"/>
  <c r="F44" i="2"/>
  <c r="G43" i="2"/>
  <c r="F43" i="2"/>
  <c r="G42" i="2"/>
  <c r="F42" i="2"/>
  <c r="E41" i="2"/>
  <c r="D41" i="2"/>
  <c r="C41" i="2"/>
  <c r="G41" i="2" s="1"/>
  <c r="G40" i="2"/>
  <c r="F40" i="2"/>
  <c r="G39" i="2"/>
  <c r="F39" i="2"/>
  <c r="G38" i="2"/>
  <c r="F38" i="2"/>
  <c r="G37" i="2"/>
  <c r="F37" i="2"/>
  <c r="E36" i="2"/>
  <c r="D36" i="2"/>
  <c r="C36" i="2"/>
  <c r="F36" i="2" s="1"/>
  <c r="G35" i="2"/>
  <c r="F35" i="2"/>
  <c r="G34" i="2"/>
  <c r="F34" i="2"/>
  <c r="G33" i="2"/>
  <c r="F33" i="2"/>
  <c r="G32" i="2"/>
  <c r="F32" i="2"/>
  <c r="E31" i="2"/>
  <c r="D31" i="2"/>
  <c r="C31" i="2"/>
  <c r="G31" i="2" s="1"/>
  <c r="G30" i="2"/>
  <c r="F30" i="2"/>
  <c r="G29" i="2"/>
  <c r="F29" i="2"/>
  <c r="G28" i="2"/>
  <c r="F28" i="2"/>
  <c r="G27" i="2"/>
  <c r="F27" i="2"/>
  <c r="E26" i="2"/>
  <c r="D26" i="2"/>
  <c r="C26" i="2"/>
  <c r="F26" i="2" s="1"/>
  <c r="G25" i="2"/>
  <c r="F25" i="2"/>
  <c r="G24" i="2"/>
  <c r="F24" i="2"/>
  <c r="G23" i="2"/>
  <c r="F23" i="2"/>
  <c r="G22" i="2"/>
  <c r="F22" i="2"/>
  <c r="E21" i="2"/>
  <c r="D21" i="2"/>
  <c r="C21" i="2"/>
  <c r="G21" i="2" s="1"/>
  <c r="G20" i="2"/>
  <c r="F20" i="2"/>
  <c r="G19" i="2"/>
  <c r="F19" i="2"/>
  <c r="G18" i="2"/>
  <c r="F18" i="2"/>
  <c r="G17" i="2"/>
  <c r="F17" i="2"/>
  <c r="E16" i="2"/>
  <c r="D16" i="2"/>
  <c r="C16" i="2"/>
  <c r="F16" i="2" s="1"/>
  <c r="F14" i="2"/>
  <c r="F12" i="2"/>
  <c r="E11" i="2"/>
  <c r="D11" i="2"/>
  <c r="C11" i="2"/>
  <c r="G11" i="2" s="1"/>
  <c r="C10" i="2"/>
  <c r="G15" i="2" s="1"/>
  <c r="C9" i="2"/>
  <c r="G14" i="2" s="1"/>
  <c r="C8" i="2"/>
  <c r="G13" i="2" s="1"/>
  <c r="C7" i="2"/>
  <c r="G12" i="2" s="1"/>
  <c r="E6" i="2"/>
  <c r="D6" i="2"/>
  <c r="C6" i="2"/>
  <c r="F11" i="2" s="1"/>
  <c r="C31" i="18" l="1"/>
  <c r="C7" i="18"/>
  <c r="C6" i="18" s="1"/>
  <c r="C27" i="18"/>
  <c r="C26" i="18" s="1"/>
  <c r="D11" i="18"/>
  <c r="D31" i="18"/>
  <c r="I33" i="13"/>
  <c r="I43" i="13"/>
  <c r="I63" i="13"/>
  <c r="I73" i="13"/>
  <c r="H16" i="11"/>
  <c r="J16" i="11"/>
  <c r="H36" i="11"/>
  <c r="H53" i="11"/>
  <c r="J48" i="11"/>
  <c r="H48" i="11"/>
  <c r="G48" i="11"/>
  <c r="I57" i="11"/>
  <c r="J47" i="11"/>
  <c r="H47" i="11"/>
  <c r="D46" i="11"/>
  <c r="G47" i="11"/>
  <c r="I52" i="11"/>
  <c r="H52" i="11"/>
  <c r="G52" i="11"/>
  <c r="D51" i="11"/>
  <c r="J49" i="11"/>
  <c r="H49" i="11"/>
  <c r="G49" i="11"/>
  <c r="J50" i="11"/>
  <c r="H50" i="11"/>
  <c r="G50" i="11"/>
  <c r="H54" i="11"/>
  <c r="J82" i="11"/>
  <c r="J97" i="11"/>
  <c r="J102" i="11"/>
  <c r="I11" i="11"/>
  <c r="J12" i="11"/>
  <c r="H26" i="11"/>
  <c r="I31" i="11"/>
  <c r="J32" i="11"/>
  <c r="I54" i="11"/>
  <c r="H55" i="11"/>
  <c r="D56" i="11"/>
  <c r="G57" i="11"/>
  <c r="I59" i="11"/>
  <c r="H60" i="11"/>
  <c r="D61" i="11"/>
  <c r="G62" i="11"/>
  <c r="I64" i="11"/>
  <c r="H65" i="11"/>
  <c r="D66" i="11"/>
  <c r="G67" i="11"/>
  <c r="I69" i="11"/>
  <c r="H70" i="11"/>
  <c r="D71" i="11"/>
  <c r="G72" i="11"/>
  <c r="I74" i="11"/>
  <c r="H75" i="11"/>
  <c r="D76" i="11"/>
  <c r="G77" i="11"/>
  <c r="I79" i="11"/>
  <c r="H80" i="11"/>
  <c r="D81" i="11"/>
  <c r="G82" i="11"/>
  <c r="I84" i="11"/>
  <c r="H85" i="11"/>
  <c r="D86" i="11"/>
  <c r="J36" i="11" s="1"/>
  <c r="G87" i="11"/>
  <c r="I89" i="11"/>
  <c r="H90" i="11"/>
  <c r="D91" i="11"/>
  <c r="G92" i="11"/>
  <c r="I94" i="11"/>
  <c r="H95" i="11"/>
  <c r="D96" i="11"/>
  <c r="G97" i="11"/>
  <c r="I99" i="11"/>
  <c r="H100" i="11"/>
  <c r="D101" i="11"/>
  <c r="G102" i="11"/>
  <c r="I104" i="11"/>
  <c r="H105" i="11"/>
  <c r="J62" i="11"/>
  <c r="J67" i="11"/>
  <c r="J77" i="11"/>
  <c r="J87" i="11"/>
  <c r="J92" i="11"/>
  <c r="H21" i="11"/>
  <c r="J27" i="11"/>
  <c r="H41" i="11"/>
  <c r="I55" i="11"/>
  <c r="H57" i="11"/>
  <c r="I60" i="11"/>
  <c r="H62" i="11"/>
  <c r="I65" i="11"/>
  <c r="H67" i="11"/>
  <c r="I70" i="11"/>
  <c r="H72" i="11"/>
  <c r="I75" i="11"/>
  <c r="H77" i="11"/>
  <c r="I80" i="11"/>
  <c r="H82" i="11"/>
  <c r="I85" i="11"/>
  <c r="H87" i="11"/>
  <c r="I90" i="11"/>
  <c r="H92" i="11"/>
  <c r="I95" i="11"/>
  <c r="H97" i="11"/>
  <c r="I100" i="11"/>
  <c r="H102" i="11"/>
  <c r="I105" i="11"/>
  <c r="J57" i="11"/>
  <c r="J72" i="11"/>
  <c r="J22" i="11"/>
  <c r="J42" i="11"/>
  <c r="F11" i="10"/>
  <c r="F16" i="10"/>
  <c r="F21" i="10"/>
  <c r="F26" i="10"/>
  <c r="F31" i="10"/>
  <c r="F36" i="10"/>
  <c r="F41" i="10"/>
  <c r="F46" i="10"/>
  <c r="F51" i="10"/>
  <c r="F56" i="10"/>
  <c r="F61" i="10"/>
  <c r="G11" i="10"/>
  <c r="G16" i="10"/>
  <c r="G21" i="10"/>
  <c r="G26" i="10"/>
  <c r="G31" i="10"/>
  <c r="G36" i="10"/>
  <c r="G41" i="10"/>
  <c r="G46" i="10"/>
  <c r="G51" i="10"/>
  <c r="G56" i="10"/>
  <c r="G61" i="10"/>
  <c r="J20" i="8"/>
  <c r="P37" i="8" s="1"/>
  <c r="H36" i="3"/>
  <c r="F41" i="3"/>
  <c r="G41" i="3"/>
  <c r="G36" i="3"/>
  <c r="G16" i="2"/>
  <c r="F21" i="2"/>
  <c r="G36" i="2"/>
  <c r="F41" i="2"/>
  <c r="G56" i="2"/>
  <c r="F13" i="2"/>
  <c r="F15" i="2"/>
  <c r="G26" i="2"/>
  <c r="F31" i="2"/>
  <c r="G46" i="2"/>
  <c r="F51" i="2"/>
  <c r="F56" i="2"/>
  <c r="J51" i="11" l="1"/>
  <c r="I51" i="11"/>
  <c r="H51" i="11"/>
  <c r="G51" i="11"/>
  <c r="J46" i="11"/>
  <c r="H46" i="11"/>
  <c r="G46" i="11"/>
  <c r="J101" i="11"/>
  <c r="I101" i="11"/>
  <c r="H101" i="11"/>
  <c r="G101" i="11"/>
  <c r="J96" i="11"/>
  <c r="I96" i="11"/>
  <c r="H96" i="11"/>
  <c r="G96" i="11"/>
  <c r="J91" i="11"/>
  <c r="I91" i="11"/>
  <c r="G91" i="11"/>
  <c r="H91" i="11"/>
  <c r="J86" i="11"/>
  <c r="J26" i="11"/>
  <c r="I86" i="11"/>
  <c r="G86" i="11"/>
  <c r="H86" i="11"/>
  <c r="J41" i="11"/>
  <c r="J21" i="11"/>
  <c r="J81" i="11"/>
  <c r="I81" i="11"/>
  <c r="H81" i="11"/>
  <c r="G81" i="11"/>
  <c r="J76" i="11"/>
  <c r="I76" i="11"/>
  <c r="G76" i="11"/>
  <c r="H76" i="11"/>
  <c r="J71" i="11"/>
  <c r="G71" i="11"/>
  <c r="I71" i="11"/>
  <c r="H71" i="11"/>
  <c r="J66" i="11"/>
  <c r="I66" i="11"/>
  <c r="G66" i="11"/>
  <c r="H66" i="11"/>
  <c r="J61" i="11"/>
  <c r="I61" i="11"/>
  <c r="G61" i="11"/>
  <c r="H61" i="11"/>
  <c r="J56" i="11"/>
  <c r="I56" i="11"/>
  <c r="H56" i="11"/>
  <c r="G56" i="11"/>
  <c r="J11" i="11"/>
  <c r="J31" i="11"/>
  <c r="J6" i="11"/>
</calcChain>
</file>

<file path=xl/sharedStrings.xml><?xml version="1.0" encoding="utf-8"?>
<sst xmlns="http://schemas.openxmlformats.org/spreadsheetml/2006/main" count="2511" uniqueCount="843">
  <si>
    <t>B-1．国勢調査人口の推移</t>
  </si>
  <si>
    <r>
      <t>各年1</t>
    </r>
    <r>
      <rPr>
        <sz val="11"/>
        <color theme="1"/>
        <rFont val="游ゴシック"/>
        <family val="2"/>
        <scheme val="minor"/>
      </rPr>
      <t>0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4" eb="5">
      <t>ガツ</t>
    </rPh>
    <rPh sb="6" eb="7">
      <t>ニチ</t>
    </rPh>
    <phoneticPr fontId="5"/>
  </si>
  <si>
    <t>調査年</t>
    <rPh sb="0" eb="2">
      <t>チョウサ</t>
    </rPh>
    <rPh sb="2" eb="3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</si>
  <si>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</si>
  <si>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</si>
  <si>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</si>
  <si>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増加数</t>
    <rPh sb="0" eb="2">
      <t>ゾウカ</t>
    </rPh>
    <rPh sb="2" eb="3">
      <t>スウ</t>
    </rPh>
    <phoneticPr fontId="6"/>
  </si>
  <si>
    <t>増加率</t>
    <rPh sb="0" eb="2">
      <t>ゾウカ</t>
    </rPh>
    <rPh sb="2" eb="3">
      <t>リツ</t>
    </rPh>
    <phoneticPr fontId="6"/>
  </si>
  <si>
    <t>指数</t>
    <rPh sb="0" eb="2">
      <t>シスウ</t>
    </rPh>
    <phoneticPr fontId="6"/>
  </si>
  <si>
    <t>（人）</t>
    <rPh sb="1" eb="2">
      <t>ヒト</t>
    </rPh>
    <phoneticPr fontId="6"/>
  </si>
  <si>
    <t>（％）</t>
    <phoneticPr fontId="6"/>
  </si>
  <si>
    <t>大正 9年</t>
    <rPh sb="0" eb="2">
      <t>タイショウ</t>
    </rPh>
    <rPh sb="4" eb="5">
      <t>ネン</t>
    </rPh>
    <phoneticPr fontId="5"/>
  </si>
  <si>
    <t>-</t>
    <phoneticPr fontId="5"/>
  </si>
  <si>
    <t>三国町</t>
    <rPh sb="0" eb="3">
      <t>ミクニチョウ</t>
    </rPh>
    <phoneticPr fontId="5"/>
  </si>
  <si>
    <t>丸岡町</t>
    <rPh sb="0" eb="3">
      <t>マルオカチョウ</t>
    </rPh>
    <phoneticPr fontId="5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</si>
  <si>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</si>
  <si>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5"/>
  </si>
  <si>
    <t>大正14年</t>
    <rPh sb="0" eb="2">
      <t>タイショウ</t>
    </rPh>
    <rPh sb="4" eb="5">
      <t>ネン</t>
    </rPh>
    <phoneticPr fontId="5"/>
  </si>
  <si>
    <t>昭和 5年</t>
    <rPh sb="0" eb="2">
      <t>ショウワ</t>
    </rPh>
    <rPh sb="4" eb="5">
      <t>ネン</t>
    </rPh>
    <phoneticPr fontId="6"/>
  </si>
  <si>
    <t>昭和10年</t>
    <rPh sb="0" eb="2">
      <t>ショウワ</t>
    </rPh>
    <rPh sb="4" eb="5">
      <t>ネン</t>
    </rPh>
    <phoneticPr fontId="6"/>
  </si>
  <si>
    <t>昭和15年</t>
    <rPh sb="0" eb="2">
      <t>ショウワ</t>
    </rPh>
    <rPh sb="4" eb="5">
      <t>ネン</t>
    </rPh>
    <phoneticPr fontId="6"/>
  </si>
  <si>
    <t>昭和22年</t>
    <rPh sb="0" eb="2">
      <t>ショウワ</t>
    </rPh>
    <rPh sb="4" eb="5">
      <t>ネン</t>
    </rPh>
    <phoneticPr fontId="6"/>
  </si>
  <si>
    <t>昭和25年</t>
    <rPh sb="0" eb="2">
      <t>ショウワ</t>
    </rPh>
    <rPh sb="4" eb="5">
      <t>ネン</t>
    </rPh>
    <phoneticPr fontId="6"/>
  </si>
  <si>
    <t>昭和30年</t>
    <rPh sb="0" eb="2">
      <t>ショウワ</t>
    </rPh>
    <rPh sb="4" eb="5">
      <t>ネン</t>
    </rPh>
    <phoneticPr fontId="6"/>
  </si>
  <si>
    <t>昭和35年</t>
    <rPh sb="0" eb="2">
      <t>ショウワ</t>
    </rPh>
    <rPh sb="4" eb="5">
      <t>ネン</t>
    </rPh>
    <phoneticPr fontId="6"/>
  </si>
  <si>
    <t>昭和40年</t>
    <rPh sb="0" eb="2">
      <t>ショウワ</t>
    </rPh>
    <rPh sb="4" eb="5">
      <t>ネン</t>
    </rPh>
    <phoneticPr fontId="6"/>
  </si>
  <si>
    <t>昭和45年</t>
    <rPh sb="0" eb="2">
      <t>ショウワ</t>
    </rPh>
    <rPh sb="4" eb="5">
      <t>ネン</t>
    </rPh>
    <phoneticPr fontId="6"/>
  </si>
  <si>
    <t>昭和50年</t>
    <rPh sb="0" eb="2">
      <t>ショウワ</t>
    </rPh>
    <rPh sb="4" eb="5">
      <t>ネン</t>
    </rPh>
    <phoneticPr fontId="6"/>
  </si>
  <si>
    <r>
      <t>各年1</t>
    </r>
    <r>
      <rPr>
        <sz val="11"/>
        <color theme="1"/>
        <rFont val="游ゴシック"/>
        <family val="2"/>
        <scheme val="minor"/>
      </rPr>
      <t>0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</si>
  <si>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昭和55年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</si>
  <si>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</si>
  <si>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平成 2年</t>
    <rPh sb="0" eb="2">
      <t>ヘイセイ</t>
    </rPh>
    <rPh sb="4" eb="5">
      <t>ネン</t>
    </rPh>
    <phoneticPr fontId="6"/>
  </si>
  <si>
    <t>平成 7年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</si>
  <si>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</si>
  <si>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</si>
  <si>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</si>
  <si>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</si>
  <si>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</si>
  <si>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5"/>
  </si>
  <si>
    <t>資料：総務省統計局　「国勢調査」</t>
    <phoneticPr fontId="6"/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</si>
  <si>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</si>
  <si>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</si>
  <si>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1"/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</si>
  <si>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11"/>
  </si>
  <si>
    <t>年齢</t>
    <phoneticPr fontId="12"/>
  </si>
  <si>
    <t>総数</t>
    <phoneticPr fontId="12"/>
  </si>
  <si>
    <t>男（人）</t>
    <rPh sb="2" eb="3">
      <t>ニン</t>
    </rPh>
    <phoneticPr fontId="11"/>
  </si>
  <si>
    <t>女（人）</t>
    <rPh sb="2" eb="3">
      <t>ニン</t>
    </rPh>
    <phoneticPr fontId="11"/>
  </si>
  <si>
    <t>総数</t>
    <rPh sb="0" eb="2">
      <t>ソウスウ</t>
    </rPh>
    <phoneticPr fontId="1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</si>
  <si>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</si>
  <si>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</si>
  <si>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</si>
  <si>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</si>
  <si>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</si>
  <si>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</si>
  <si>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</si>
  <si>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</si>
  <si>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</si>
  <si>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</si>
  <si>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</si>
  <si>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</si>
  <si>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</si>
  <si>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</si>
  <si>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</si>
  <si>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</si>
  <si>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</si>
  <si>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</si>
  <si>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</si>
  <si>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</si>
  <si>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</si>
  <si>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 xml:space="preserve"> 年齢別人口</t>
    <rPh sb="4" eb="6">
      <t>ジンコウ</t>
    </rPh>
    <phoneticPr fontId="11"/>
  </si>
  <si>
    <t>15歳未満</t>
    <phoneticPr fontId="12"/>
  </si>
  <si>
    <t>15～64歳</t>
    <phoneticPr fontId="12"/>
  </si>
  <si>
    <t>65歳以上</t>
    <phoneticPr fontId="12"/>
  </si>
  <si>
    <t>75歳以上</t>
  </si>
  <si>
    <t>85歳以上</t>
  </si>
  <si>
    <t xml:space="preserve"> 年齢別割合(%)</t>
  </si>
  <si>
    <t>男</t>
  </si>
  <si>
    <t>女</t>
  </si>
  <si>
    <t xml:space="preserve"> 平均年齢</t>
  </si>
  <si>
    <t xml:space="preserve"> 年齢中位数</t>
  </si>
  <si>
    <t>不詳</t>
  </si>
  <si>
    <t>資料：総務省統計局　「国勢調査」</t>
    <phoneticPr fontId="11"/>
  </si>
  <si>
    <t>B-3．自然・社会動態</t>
    <rPh sb="4" eb="6">
      <t>シゼン</t>
    </rPh>
    <rPh sb="7" eb="9">
      <t>シャカイ</t>
    </rPh>
    <rPh sb="9" eb="11">
      <t>ドウタイ</t>
    </rPh>
    <phoneticPr fontId="5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</si>
  <si>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11"/>
  </si>
  <si>
    <t>単位：人</t>
    <rPh sb="0" eb="2">
      <t>タンイ</t>
    </rPh>
    <rPh sb="3" eb="4">
      <t>ヒト</t>
    </rPh>
    <phoneticPr fontId="11"/>
  </si>
  <si>
    <t>年  次</t>
    <rPh sb="0" eb="1">
      <t>トシ</t>
    </rPh>
    <rPh sb="3" eb="4">
      <t>ツギ</t>
    </rPh>
    <phoneticPr fontId="11"/>
  </si>
  <si>
    <t>自然動態</t>
    <rPh sb="0" eb="2">
      <t>シゼン</t>
    </rPh>
    <rPh sb="2" eb="4">
      <t>ドウタイ</t>
    </rPh>
    <phoneticPr fontId="11"/>
  </si>
  <si>
    <t>社会動態</t>
    <rPh sb="0" eb="2">
      <t>シャカイ</t>
    </rPh>
    <rPh sb="2" eb="4">
      <t>ドウタイ</t>
    </rPh>
    <phoneticPr fontId="11"/>
  </si>
  <si>
    <t>出生</t>
    <rPh sb="0" eb="2">
      <t>シュッセイ</t>
    </rPh>
    <phoneticPr fontId="11"/>
  </si>
  <si>
    <t>死亡</t>
    <rPh sb="0" eb="2">
      <t>シボウ</t>
    </rPh>
    <phoneticPr fontId="11"/>
  </si>
  <si>
    <t>転入</t>
    <rPh sb="0" eb="2">
      <t>テンニュウ</t>
    </rPh>
    <phoneticPr fontId="11"/>
  </si>
  <si>
    <t>転出</t>
    <rPh sb="0" eb="2">
      <t>テンシュツ</t>
    </rPh>
    <phoneticPr fontId="11"/>
  </si>
  <si>
    <t>昭和59年</t>
    <rPh sb="0" eb="2">
      <t>ショウワ</t>
    </rPh>
    <rPh sb="4" eb="5">
      <t>ネン</t>
    </rPh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</si>
  <si>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</si>
  <si>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</si>
  <si>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</si>
  <si>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</si>
  <si>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昭和60年</t>
    <rPh sb="0" eb="2">
      <t>ショウワ</t>
    </rPh>
    <rPh sb="4" eb="5">
      <t>ネン</t>
    </rPh>
    <phoneticPr fontId="11"/>
  </si>
  <si>
    <t>昭和61年</t>
    <rPh sb="0" eb="2">
      <t>ショウワ</t>
    </rPh>
    <rPh sb="4" eb="5">
      <t>ネン</t>
    </rPh>
    <phoneticPr fontId="11"/>
  </si>
  <si>
    <t>昭和62年</t>
    <rPh sb="0" eb="2">
      <t>ショウワ</t>
    </rPh>
    <rPh sb="4" eb="5">
      <t>ネン</t>
    </rPh>
    <phoneticPr fontId="11"/>
  </si>
  <si>
    <t>昭和63年</t>
    <rPh sb="0" eb="2">
      <t>ショウワ</t>
    </rPh>
    <rPh sb="4" eb="5">
      <t>ネン</t>
    </rPh>
    <phoneticPr fontId="11"/>
  </si>
  <si>
    <t>平成元年</t>
    <rPh sb="0" eb="2">
      <t>ヘイセイ</t>
    </rPh>
    <rPh sb="2" eb="3">
      <t>モト</t>
    </rPh>
    <rPh sb="3" eb="4">
      <t>ネン</t>
    </rPh>
    <phoneticPr fontId="11"/>
  </si>
  <si>
    <t>平成 2年</t>
    <rPh sb="0" eb="2">
      <t>ヘイセイ</t>
    </rPh>
    <rPh sb="4" eb="5">
      <t>ネン</t>
    </rPh>
    <phoneticPr fontId="11"/>
  </si>
  <si>
    <t>平成 3年</t>
    <rPh sb="0" eb="2">
      <t>ヘイセイ</t>
    </rPh>
    <rPh sb="4" eb="5">
      <t>ネン</t>
    </rPh>
    <phoneticPr fontId="11"/>
  </si>
  <si>
    <t>平成 4年</t>
    <rPh sb="0" eb="2">
      <t>ヘイセイ</t>
    </rPh>
    <rPh sb="4" eb="5">
      <t>ネン</t>
    </rPh>
    <phoneticPr fontId="11"/>
  </si>
  <si>
    <t>平成 5年</t>
    <rPh sb="0" eb="2">
      <t>ヘイセイ</t>
    </rPh>
    <rPh sb="4" eb="5">
      <t>ネン</t>
    </rPh>
    <phoneticPr fontId="11"/>
  </si>
  <si>
    <t>平成 6年</t>
    <rPh sb="0" eb="2">
      <t>ヘイセイ</t>
    </rPh>
    <rPh sb="4" eb="5">
      <t>ネン</t>
    </rPh>
    <phoneticPr fontId="11"/>
  </si>
  <si>
    <t>平成 7年</t>
    <rPh sb="0" eb="2">
      <t>ヘイセイ</t>
    </rPh>
    <rPh sb="4" eb="5">
      <t>ネン</t>
    </rPh>
    <phoneticPr fontId="11"/>
  </si>
  <si>
    <t>平成 8年</t>
    <rPh sb="0" eb="2">
      <t>ヘイセイ</t>
    </rPh>
    <rPh sb="4" eb="5">
      <t>ネン</t>
    </rPh>
    <phoneticPr fontId="11"/>
  </si>
  <si>
    <t>平成 9年</t>
    <rPh sb="0" eb="2">
      <t>ヘイセイ</t>
    </rPh>
    <rPh sb="4" eb="5">
      <t>ネン</t>
    </rPh>
    <phoneticPr fontId="11"/>
  </si>
  <si>
    <t>平成10年</t>
    <rPh sb="0" eb="2">
      <t>ヘイセイ</t>
    </rPh>
    <rPh sb="4" eb="5">
      <t>ネン</t>
    </rPh>
    <phoneticPr fontId="11"/>
  </si>
  <si>
    <t>平成11年</t>
    <rPh sb="0" eb="2">
      <t>ヘイセイ</t>
    </rPh>
    <rPh sb="4" eb="5">
      <t>ネン</t>
    </rPh>
    <phoneticPr fontId="11"/>
  </si>
  <si>
    <t>平成12年</t>
    <rPh sb="0" eb="2">
      <t>ヘイセイ</t>
    </rPh>
    <rPh sb="4" eb="5">
      <t>ネン</t>
    </rPh>
    <phoneticPr fontId="11"/>
  </si>
  <si>
    <t>平成13年</t>
    <rPh sb="0" eb="2">
      <t>ヘイセイ</t>
    </rPh>
    <rPh sb="4" eb="5">
      <t>ネン</t>
    </rPh>
    <phoneticPr fontId="11"/>
  </si>
  <si>
    <t>平成14年</t>
    <rPh sb="0" eb="2">
      <t>ヘイセイ</t>
    </rPh>
    <rPh sb="4" eb="5">
      <t>ネン</t>
    </rPh>
    <phoneticPr fontId="11"/>
  </si>
  <si>
    <t>平成15年</t>
    <rPh sb="0" eb="2">
      <t>ヘイセイ</t>
    </rPh>
    <rPh sb="4" eb="5">
      <t>ネン</t>
    </rPh>
    <phoneticPr fontId="11"/>
  </si>
  <si>
    <t>平成16年</t>
    <rPh sb="0" eb="2">
      <t>ヘイセイ</t>
    </rPh>
    <rPh sb="4" eb="5">
      <t>ネン</t>
    </rPh>
    <phoneticPr fontId="11"/>
  </si>
  <si>
    <t>平成17年</t>
    <rPh sb="0" eb="2">
      <t>ヘイセイ</t>
    </rPh>
    <rPh sb="4" eb="5">
      <t>ネン</t>
    </rPh>
    <phoneticPr fontId="11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</si>
  <si>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</si>
  <si>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</si>
  <si>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</si>
  <si>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</si>
  <si>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</si>
  <si>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</si>
  <si>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</si>
  <si>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</si>
  <si>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</si>
  <si>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</si>
  <si>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phoneticPr fontId="11"/>
  </si>
  <si>
    <t>平成29年</t>
    <phoneticPr fontId="11"/>
  </si>
  <si>
    <t>平成30年</t>
    <phoneticPr fontId="11"/>
  </si>
  <si>
    <t>令和元年</t>
    <rPh sb="0" eb="2">
      <t>レイワ</t>
    </rPh>
    <rPh sb="2" eb="3">
      <t>ゲン</t>
    </rPh>
    <phoneticPr fontId="11"/>
  </si>
  <si>
    <t>令和2年</t>
    <rPh sb="0" eb="2">
      <t>レイワ</t>
    </rPh>
    <rPh sb="3" eb="4">
      <t>トシ</t>
    </rPh>
    <phoneticPr fontId="11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</si>
  <si>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1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</si>
  <si>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5"/>
  </si>
  <si>
    <r>
      <t>令和2年4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scheme val="minor"/>
      </rPr>
      <t>1日</t>
    </r>
    <r>
      <rPr>
        <sz val="11"/>
        <rFont val="ＭＳ Ｐゴシック"/>
        <family val="3"/>
        <charset val="128"/>
      </rPr>
      <t>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</si>
  <si>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行政区名称</t>
    <rPh sb="0" eb="3">
      <t>ギョウセイク</t>
    </rPh>
    <rPh sb="3" eb="5">
      <t>メイショウ</t>
    </rPh>
    <phoneticPr fontId="5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</si>
  <si>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5"/>
  </si>
  <si>
    <t>計</t>
    <rPh sb="0" eb="1">
      <t>ケイ</t>
    </rPh>
    <phoneticPr fontId="5"/>
  </si>
  <si>
    <t>世帯数</t>
    <rPh sb="0" eb="3">
      <t>セタイスウ</t>
    </rPh>
    <phoneticPr fontId="5"/>
  </si>
  <si>
    <t>浜滝谷</t>
  </si>
  <si>
    <t>石丸</t>
    <rPh sb="0" eb="2">
      <t>イシマル</t>
    </rPh>
    <phoneticPr fontId="1"/>
  </si>
  <si>
    <t>四日市</t>
  </si>
  <si>
    <t>つつじが丘</t>
  </si>
  <si>
    <t>野中</t>
    <rPh sb="0" eb="1">
      <t>ノ</t>
    </rPh>
    <rPh sb="1" eb="2">
      <t>ナカ</t>
    </rPh>
    <phoneticPr fontId="1"/>
  </si>
  <si>
    <t>新町</t>
    <phoneticPr fontId="6"/>
  </si>
  <si>
    <t>宿</t>
    <rPh sb="0" eb="1">
      <t>シュク</t>
    </rPh>
    <phoneticPr fontId="6"/>
  </si>
  <si>
    <t>油屋</t>
    <rPh sb="0" eb="2">
      <t>アブラヤ</t>
    </rPh>
    <phoneticPr fontId="1"/>
  </si>
  <si>
    <t>三国東</t>
    <rPh sb="0" eb="2">
      <t>ミクニ</t>
    </rPh>
    <rPh sb="2" eb="3">
      <t>ヒガシ</t>
    </rPh>
    <phoneticPr fontId="1"/>
  </si>
  <si>
    <t>グリーンハイツ</t>
  </si>
  <si>
    <t>楽円</t>
    <rPh sb="0" eb="2">
      <t>ラクエン</t>
    </rPh>
    <phoneticPr fontId="1"/>
  </si>
  <si>
    <t>三国東団地</t>
    <phoneticPr fontId="1"/>
  </si>
  <si>
    <t>新宿一丁目</t>
    <phoneticPr fontId="6"/>
  </si>
  <si>
    <t>請地</t>
    <rPh sb="0" eb="1">
      <t>ウケ</t>
    </rPh>
    <rPh sb="1" eb="2">
      <t>チ</t>
    </rPh>
    <phoneticPr fontId="1"/>
  </si>
  <si>
    <t>森町</t>
    <rPh sb="0" eb="1">
      <t>モリ</t>
    </rPh>
    <rPh sb="1" eb="2">
      <t>マチ</t>
    </rPh>
    <phoneticPr fontId="1"/>
  </si>
  <si>
    <t>新宿二丁目</t>
  </si>
  <si>
    <t>請地(2)</t>
    <rPh sb="0" eb="1">
      <t>ウケ</t>
    </rPh>
    <rPh sb="1" eb="2">
      <t>チ</t>
    </rPh>
    <phoneticPr fontId="1"/>
  </si>
  <si>
    <t>岩崎</t>
    <rPh sb="0" eb="2">
      <t>イワサキ</t>
    </rPh>
    <phoneticPr fontId="1"/>
  </si>
  <si>
    <t>米ケ脇</t>
    <rPh sb="0" eb="3">
      <t>コメガワキ</t>
    </rPh>
    <phoneticPr fontId="1"/>
  </si>
  <si>
    <t>金井</t>
    <rPh sb="0" eb="2">
      <t>カナイ</t>
    </rPh>
    <phoneticPr fontId="1"/>
  </si>
  <si>
    <t>玉井</t>
    <rPh sb="0" eb="2">
      <t>タマイ</t>
    </rPh>
    <phoneticPr fontId="1"/>
  </si>
  <si>
    <t>安島</t>
  </si>
  <si>
    <t>川崎</t>
    <rPh sb="0" eb="2">
      <t>カワサキ</t>
    </rPh>
    <phoneticPr fontId="1"/>
  </si>
  <si>
    <t>中元</t>
    <rPh sb="0" eb="2">
      <t>ナカモト</t>
    </rPh>
    <phoneticPr fontId="6"/>
  </si>
  <si>
    <t>崎</t>
    <phoneticPr fontId="6"/>
  </si>
  <si>
    <t>池見</t>
    <rPh sb="0" eb="2">
      <t>イケミ</t>
    </rPh>
    <phoneticPr fontId="1"/>
  </si>
  <si>
    <t>御所垣内</t>
    <phoneticPr fontId="1"/>
  </si>
  <si>
    <t>マリンタウン崎</t>
    <phoneticPr fontId="1"/>
  </si>
  <si>
    <t>その他</t>
    <rPh sb="2" eb="3">
      <t>タ</t>
    </rPh>
    <phoneticPr fontId="1"/>
  </si>
  <si>
    <t>安養寺</t>
    <rPh sb="0" eb="3">
      <t>アンヨウジ</t>
    </rPh>
    <phoneticPr fontId="1"/>
  </si>
  <si>
    <t>梶</t>
    <rPh sb="0" eb="1">
      <t>カジ</t>
    </rPh>
    <phoneticPr fontId="1"/>
  </si>
  <si>
    <t>丸岡町</t>
    <rPh sb="0" eb="3">
      <t>マルオカチョウ</t>
    </rPh>
    <phoneticPr fontId="1"/>
  </si>
  <si>
    <t>大門</t>
    <rPh sb="0" eb="2">
      <t>ダイモン</t>
    </rPh>
    <phoneticPr fontId="1"/>
  </si>
  <si>
    <t>浜地</t>
    <rPh sb="0" eb="1">
      <t>ハマ</t>
    </rPh>
    <rPh sb="1" eb="2">
      <t>チ</t>
    </rPh>
    <phoneticPr fontId="1"/>
  </si>
  <si>
    <t>東二ツ屋</t>
    <rPh sb="0" eb="1">
      <t>ヒガシ</t>
    </rPh>
    <rPh sb="1" eb="2">
      <t>フタ</t>
    </rPh>
    <rPh sb="3" eb="4">
      <t>ヤ</t>
    </rPh>
    <phoneticPr fontId="1"/>
  </si>
  <si>
    <t>代官屋敷</t>
    <rPh sb="0" eb="2">
      <t>ダイカン</t>
    </rPh>
    <rPh sb="2" eb="4">
      <t>ヤシキ</t>
    </rPh>
    <phoneticPr fontId="1"/>
  </si>
  <si>
    <t>陣ケ岡</t>
    <rPh sb="0" eb="3">
      <t>ジンガオカ</t>
    </rPh>
    <phoneticPr fontId="1"/>
  </si>
  <si>
    <t>上金屋</t>
    <rPh sb="0" eb="3">
      <t>カミカナヤ</t>
    </rPh>
    <phoneticPr fontId="1"/>
  </si>
  <si>
    <t>観音</t>
    <rPh sb="0" eb="2">
      <t>カンノン</t>
    </rPh>
    <phoneticPr fontId="1"/>
  </si>
  <si>
    <t>広野宿舎</t>
    <rPh sb="0" eb="2">
      <t>ヒロノ</t>
    </rPh>
    <rPh sb="2" eb="4">
      <t>シュクシャ</t>
    </rPh>
    <phoneticPr fontId="1"/>
  </si>
  <si>
    <t>楽間</t>
    <rPh sb="0" eb="2">
      <t>ラクマ</t>
    </rPh>
    <phoneticPr fontId="1"/>
  </si>
  <si>
    <t>山上西</t>
  </si>
  <si>
    <t>陣ケ岡(2)</t>
    <rPh sb="0" eb="3">
      <t>ジンガオカ</t>
    </rPh>
    <phoneticPr fontId="1"/>
  </si>
  <si>
    <t>為安</t>
    <rPh sb="0" eb="2">
      <t>タメヤス</t>
    </rPh>
    <phoneticPr fontId="1"/>
  </si>
  <si>
    <t>栄町</t>
    <phoneticPr fontId="1"/>
  </si>
  <si>
    <t>運動公園</t>
    <rPh sb="0" eb="4">
      <t>ウンドウコウエン</t>
    </rPh>
    <phoneticPr fontId="1"/>
  </si>
  <si>
    <t>寄永</t>
    <rPh sb="0" eb="2">
      <t>ヨリナガ</t>
    </rPh>
    <phoneticPr fontId="1"/>
  </si>
  <si>
    <t>汐見</t>
    <rPh sb="0" eb="2">
      <t>シオミ</t>
    </rPh>
    <phoneticPr fontId="1"/>
  </si>
  <si>
    <t>緑ケ丘</t>
    <phoneticPr fontId="1"/>
  </si>
  <si>
    <t>友末</t>
    <rPh sb="0" eb="2">
      <t>トモスエ</t>
    </rPh>
    <phoneticPr fontId="1"/>
  </si>
  <si>
    <t>殿島</t>
    <phoneticPr fontId="6"/>
  </si>
  <si>
    <t>野山</t>
    <phoneticPr fontId="1"/>
  </si>
  <si>
    <t>坪ノ内</t>
    <rPh sb="0" eb="1">
      <t>ツボ</t>
    </rPh>
    <rPh sb="2" eb="3">
      <t>ウチ</t>
    </rPh>
    <phoneticPr fontId="1"/>
  </si>
  <si>
    <t>上西</t>
    <rPh sb="0" eb="2">
      <t>カミニシ</t>
    </rPh>
    <phoneticPr fontId="1"/>
  </si>
  <si>
    <t>桜ケ丘</t>
    <phoneticPr fontId="1"/>
  </si>
  <si>
    <t>下久米田上</t>
    <rPh sb="0" eb="4">
      <t>シモクメダ</t>
    </rPh>
    <rPh sb="4" eb="5">
      <t>カミ</t>
    </rPh>
    <phoneticPr fontId="1"/>
  </si>
  <si>
    <t>下西</t>
    <rPh sb="0" eb="1">
      <t>シモ</t>
    </rPh>
    <rPh sb="1" eb="2">
      <t>ニシ</t>
    </rPh>
    <phoneticPr fontId="1"/>
  </si>
  <si>
    <t>運動公園三丁目</t>
    <rPh sb="0" eb="4">
      <t>ウンドウコウエン</t>
    </rPh>
    <phoneticPr fontId="6"/>
  </si>
  <si>
    <t>下久米田下</t>
    <rPh sb="0" eb="4">
      <t>シモクメダ</t>
    </rPh>
    <rPh sb="4" eb="5">
      <t>シタ</t>
    </rPh>
    <phoneticPr fontId="1"/>
  </si>
  <si>
    <t>東下西</t>
    <rPh sb="0" eb="1">
      <t>ヒガシ</t>
    </rPh>
    <rPh sb="1" eb="2">
      <t>シモ</t>
    </rPh>
    <rPh sb="2" eb="3">
      <t>ニシ</t>
    </rPh>
    <phoneticPr fontId="1"/>
  </si>
  <si>
    <t>緑ケ丘五丁目</t>
    <rPh sb="3" eb="6">
      <t>５チョウメ</t>
    </rPh>
    <phoneticPr fontId="1"/>
  </si>
  <si>
    <t>上久米田</t>
    <rPh sb="0" eb="1">
      <t>カミ</t>
    </rPh>
    <rPh sb="1" eb="4">
      <t>クメダ</t>
    </rPh>
    <phoneticPr fontId="1"/>
  </si>
  <si>
    <t>上緑</t>
    <rPh sb="0" eb="1">
      <t>カミ</t>
    </rPh>
    <rPh sb="1" eb="2">
      <t>ミドリ</t>
    </rPh>
    <phoneticPr fontId="1"/>
  </si>
  <si>
    <t>新緑ケ丘団地</t>
    <phoneticPr fontId="6"/>
  </si>
  <si>
    <t>近庄</t>
    <rPh sb="0" eb="1">
      <t>キン</t>
    </rPh>
    <rPh sb="1" eb="2">
      <t>ショウ</t>
    </rPh>
    <phoneticPr fontId="1"/>
  </si>
  <si>
    <t>下緑</t>
    <rPh sb="0" eb="1">
      <t>シモ</t>
    </rPh>
    <rPh sb="1" eb="2">
      <t>ミドリ</t>
    </rPh>
    <phoneticPr fontId="1"/>
  </si>
  <si>
    <t>覚善東</t>
    <phoneticPr fontId="6"/>
  </si>
  <si>
    <t>六呂瀬</t>
    <rPh sb="0" eb="3">
      <t>ロクロセ</t>
    </rPh>
    <phoneticPr fontId="1"/>
  </si>
  <si>
    <t>新緑</t>
    <rPh sb="0" eb="1">
      <t>シン</t>
    </rPh>
    <phoneticPr fontId="1"/>
  </si>
  <si>
    <t>覚善(2)</t>
    <phoneticPr fontId="6"/>
  </si>
  <si>
    <t>金元</t>
    <rPh sb="0" eb="2">
      <t>カネモト</t>
    </rPh>
    <phoneticPr fontId="1"/>
  </si>
  <si>
    <t>松ケ下</t>
    <rPh sb="0" eb="1">
      <t>マツ</t>
    </rPh>
    <rPh sb="2" eb="3">
      <t>シタ</t>
    </rPh>
    <phoneticPr fontId="1"/>
  </si>
  <si>
    <t>覚善</t>
    <rPh sb="0" eb="2">
      <t>カクゼン</t>
    </rPh>
    <phoneticPr fontId="6"/>
  </si>
  <si>
    <t>新鳴鹿1丁目</t>
    <rPh sb="0" eb="1">
      <t>シン</t>
    </rPh>
    <rPh sb="1" eb="3">
      <t>ナルカ</t>
    </rPh>
    <rPh sb="4" eb="6">
      <t>チョウメ</t>
    </rPh>
    <phoneticPr fontId="1"/>
  </si>
  <si>
    <t>元新</t>
    <rPh sb="0" eb="1">
      <t>モト</t>
    </rPh>
    <rPh sb="1" eb="2">
      <t>シン</t>
    </rPh>
    <phoneticPr fontId="1"/>
  </si>
  <si>
    <t>旭台</t>
    <rPh sb="0" eb="1">
      <t>アサヒ</t>
    </rPh>
    <phoneticPr fontId="1"/>
  </si>
  <si>
    <t>新鳴鹿2丁目</t>
    <rPh sb="0" eb="1">
      <t>シン</t>
    </rPh>
    <rPh sb="1" eb="3">
      <t>ナルカ</t>
    </rPh>
    <rPh sb="4" eb="6">
      <t>チョウメ</t>
    </rPh>
    <phoneticPr fontId="1"/>
  </si>
  <si>
    <t>上旭</t>
    <rPh sb="0" eb="1">
      <t>カミ</t>
    </rPh>
    <rPh sb="1" eb="2">
      <t>アサヒ</t>
    </rPh>
    <phoneticPr fontId="1"/>
  </si>
  <si>
    <t>加戸東</t>
    <rPh sb="0" eb="2">
      <t>カド</t>
    </rPh>
    <rPh sb="2" eb="3">
      <t>ヒガシ</t>
    </rPh>
    <phoneticPr fontId="1"/>
  </si>
  <si>
    <t>新鳴鹿3丁目</t>
    <rPh sb="0" eb="1">
      <t>シン</t>
    </rPh>
    <rPh sb="1" eb="3">
      <t>ナルカ</t>
    </rPh>
    <rPh sb="4" eb="6">
      <t>チョウメ</t>
    </rPh>
    <phoneticPr fontId="1"/>
  </si>
  <si>
    <t>下旭</t>
    <rPh sb="0" eb="1">
      <t>シモ</t>
    </rPh>
    <rPh sb="1" eb="2">
      <t>アサヒ</t>
    </rPh>
    <phoneticPr fontId="1"/>
  </si>
  <si>
    <t>鴨池</t>
    <rPh sb="0" eb="2">
      <t>カモイケ</t>
    </rPh>
    <phoneticPr fontId="1"/>
  </si>
  <si>
    <t>南横地1区</t>
    <rPh sb="0" eb="3">
      <t>ミナミヨコジ</t>
    </rPh>
    <rPh sb="4" eb="5">
      <t>ク</t>
    </rPh>
    <phoneticPr fontId="1"/>
  </si>
  <si>
    <t>石切場</t>
    <rPh sb="0" eb="2">
      <t>イシキリ</t>
    </rPh>
    <rPh sb="2" eb="3">
      <t>バ</t>
    </rPh>
    <phoneticPr fontId="1"/>
  </si>
  <si>
    <t>加戸西</t>
    <rPh sb="0" eb="2">
      <t>カド</t>
    </rPh>
    <rPh sb="2" eb="3">
      <t>ニシ</t>
    </rPh>
    <phoneticPr fontId="1"/>
  </si>
  <si>
    <t>南横地2区</t>
    <rPh sb="0" eb="3">
      <t>ミナミヨコジ</t>
    </rPh>
    <rPh sb="4" eb="5">
      <t>ク</t>
    </rPh>
    <phoneticPr fontId="1"/>
  </si>
  <si>
    <t>上台</t>
    <rPh sb="0" eb="2">
      <t>カミダイ</t>
    </rPh>
    <phoneticPr fontId="1"/>
  </si>
  <si>
    <t>平山</t>
    <rPh sb="0" eb="2">
      <t>ヒラヤマ</t>
    </rPh>
    <phoneticPr fontId="1"/>
  </si>
  <si>
    <t>南横地3区</t>
    <rPh sb="0" eb="3">
      <t>ミナミヨコジ</t>
    </rPh>
    <rPh sb="4" eb="5">
      <t>ク</t>
    </rPh>
    <phoneticPr fontId="1"/>
  </si>
  <si>
    <t>下台</t>
    <rPh sb="0" eb="1">
      <t>シモ</t>
    </rPh>
    <rPh sb="1" eb="2">
      <t>ダイ</t>
    </rPh>
    <phoneticPr fontId="1"/>
  </si>
  <si>
    <t>美保</t>
    <rPh sb="0" eb="2">
      <t>ミホ</t>
    </rPh>
    <phoneticPr fontId="1"/>
  </si>
  <si>
    <t>北横地1区</t>
    <rPh sb="0" eb="3">
      <t>キタヨコジ</t>
    </rPh>
    <rPh sb="4" eb="5">
      <t>ク</t>
    </rPh>
    <phoneticPr fontId="1"/>
  </si>
  <si>
    <t>平野</t>
  </si>
  <si>
    <t>西谷</t>
    <rPh sb="0" eb="2">
      <t>ニシタニ</t>
    </rPh>
    <phoneticPr fontId="1"/>
  </si>
  <si>
    <t>北横地2区</t>
    <rPh sb="0" eb="3">
      <t>キタヨコジ</t>
    </rPh>
    <rPh sb="4" eb="5">
      <t>ク</t>
    </rPh>
    <phoneticPr fontId="1"/>
  </si>
  <si>
    <t>久宝持</t>
  </si>
  <si>
    <t>嵩</t>
    <rPh sb="0" eb="1">
      <t>カサ</t>
    </rPh>
    <phoneticPr fontId="1"/>
  </si>
  <si>
    <t>北横地3区</t>
    <rPh sb="0" eb="3">
      <t>キタヨコジ</t>
    </rPh>
    <rPh sb="4" eb="5">
      <t>ク</t>
    </rPh>
    <phoneticPr fontId="1"/>
  </si>
  <si>
    <t>日和山</t>
    <phoneticPr fontId="6"/>
  </si>
  <si>
    <t>鐘場</t>
    <rPh sb="0" eb="1">
      <t>カネ</t>
    </rPh>
    <rPh sb="1" eb="2">
      <t>バ</t>
    </rPh>
    <phoneticPr fontId="1"/>
  </si>
  <si>
    <t>北横地4区</t>
    <rPh sb="0" eb="3">
      <t>キタヨコジ</t>
    </rPh>
    <rPh sb="4" eb="5">
      <t>ク</t>
    </rPh>
    <phoneticPr fontId="1"/>
  </si>
  <si>
    <t>桜町</t>
  </si>
  <si>
    <t>池上</t>
    <rPh sb="0" eb="2">
      <t>イケガミ</t>
    </rPh>
    <phoneticPr fontId="6"/>
  </si>
  <si>
    <t>四ツ屋</t>
    <rPh sb="0" eb="1">
      <t>ヨ</t>
    </rPh>
    <rPh sb="2" eb="3">
      <t>ヤ</t>
    </rPh>
    <phoneticPr fontId="1"/>
  </si>
  <si>
    <t>喜宝</t>
  </si>
  <si>
    <t>城ケ原</t>
    <rPh sb="0" eb="1">
      <t>ジョウ</t>
    </rPh>
    <rPh sb="2" eb="3">
      <t>ハラ</t>
    </rPh>
    <phoneticPr fontId="6"/>
  </si>
  <si>
    <t>磯部新保1区</t>
    <rPh sb="0" eb="4">
      <t>イソベシンボ</t>
    </rPh>
    <rPh sb="5" eb="6">
      <t>ク</t>
    </rPh>
    <phoneticPr fontId="1"/>
  </si>
  <si>
    <t>南末広</t>
  </si>
  <si>
    <t>水居</t>
    <rPh sb="0" eb="1">
      <t>ミズ</t>
    </rPh>
    <rPh sb="1" eb="2">
      <t>イ</t>
    </rPh>
    <phoneticPr fontId="1"/>
  </si>
  <si>
    <t>磯部新保2区</t>
    <rPh sb="0" eb="4">
      <t>イソベシンボ</t>
    </rPh>
    <rPh sb="5" eb="6">
      <t>ク</t>
    </rPh>
    <phoneticPr fontId="1"/>
  </si>
  <si>
    <t>北末広</t>
  </si>
  <si>
    <t>水居団地</t>
    <rPh sb="0" eb="2">
      <t>ミズイ</t>
    </rPh>
    <rPh sb="2" eb="4">
      <t>ダンチ</t>
    </rPh>
    <phoneticPr fontId="6"/>
  </si>
  <si>
    <t>羽崎</t>
    <rPh sb="0" eb="2">
      <t>ハサキ</t>
    </rPh>
    <phoneticPr fontId="1"/>
  </si>
  <si>
    <t>上錦</t>
  </si>
  <si>
    <t>新保</t>
    <rPh sb="0" eb="2">
      <t>シンボ</t>
    </rPh>
    <phoneticPr fontId="1"/>
  </si>
  <si>
    <t>九頭竜大橋</t>
    <rPh sb="0" eb="3">
      <t>クズリュウ</t>
    </rPh>
    <rPh sb="3" eb="5">
      <t>オオハシ</t>
    </rPh>
    <phoneticPr fontId="1"/>
  </si>
  <si>
    <t>下錦</t>
  </si>
  <si>
    <t>竹松</t>
    <phoneticPr fontId="1"/>
  </si>
  <si>
    <t>宇随</t>
    <rPh sb="0" eb="2">
      <t>ウズイ</t>
    </rPh>
    <phoneticPr fontId="1"/>
  </si>
  <si>
    <t>下新</t>
  </si>
  <si>
    <t>西今市</t>
    <phoneticPr fontId="6"/>
  </si>
  <si>
    <t>磯部福庄</t>
    <rPh sb="0" eb="2">
      <t>イソベ</t>
    </rPh>
    <rPh sb="2" eb="3">
      <t>フク</t>
    </rPh>
    <rPh sb="3" eb="4">
      <t>ショウ</t>
    </rPh>
    <phoneticPr fontId="1"/>
  </si>
  <si>
    <t>温泉</t>
    <phoneticPr fontId="6"/>
  </si>
  <si>
    <t>藤澤</t>
    <rPh sb="0" eb="2">
      <t>フジサワ</t>
    </rPh>
    <phoneticPr fontId="1"/>
  </si>
  <si>
    <t>熊堂</t>
    <rPh sb="0" eb="2">
      <t>クマンドウ</t>
    </rPh>
    <phoneticPr fontId="1"/>
  </si>
  <si>
    <t>立田団地</t>
  </si>
  <si>
    <t>玉江</t>
    <rPh sb="0" eb="2">
      <t>タマエ</t>
    </rPh>
    <phoneticPr fontId="1"/>
  </si>
  <si>
    <t>磯部島</t>
    <rPh sb="0" eb="2">
      <t>イソベ</t>
    </rPh>
    <rPh sb="2" eb="3">
      <t>シマ</t>
    </rPh>
    <phoneticPr fontId="6"/>
  </si>
  <si>
    <t>中央</t>
    <rPh sb="0" eb="2">
      <t>チュウオウ</t>
    </rPh>
    <phoneticPr fontId="6"/>
  </si>
  <si>
    <t>横越</t>
    <rPh sb="0" eb="2">
      <t>ヨコゴシ</t>
    </rPh>
    <phoneticPr fontId="6"/>
  </si>
  <si>
    <t>磯部島2区</t>
    <rPh sb="0" eb="2">
      <t>イソベ</t>
    </rPh>
    <rPh sb="2" eb="3">
      <t>シマ</t>
    </rPh>
    <rPh sb="4" eb="5">
      <t>ク</t>
    </rPh>
    <phoneticPr fontId="1"/>
  </si>
  <si>
    <t>橋本</t>
  </si>
  <si>
    <t>下野</t>
    <rPh sb="0" eb="2">
      <t>シモノ</t>
    </rPh>
    <phoneticPr fontId="6"/>
  </si>
  <si>
    <t>四郎丸</t>
    <rPh sb="0" eb="2">
      <t>シロウ</t>
    </rPh>
    <rPh sb="2" eb="3">
      <t>マル</t>
    </rPh>
    <phoneticPr fontId="1"/>
  </si>
  <si>
    <t>竪</t>
  </si>
  <si>
    <t>西野中</t>
    <rPh sb="0" eb="1">
      <t>ニシ</t>
    </rPh>
    <rPh sb="1" eb="2">
      <t>ノ</t>
    </rPh>
    <rPh sb="2" eb="3">
      <t>ナカ</t>
    </rPh>
    <phoneticPr fontId="6"/>
  </si>
  <si>
    <t>今市</t>
    <rPh sb="0" eb="2">
      <t>イマイチ</t>
    </rPh>
    <phoneticPr fontId="1"/>
  </si>
  <si>
    <t>上横</t>
  </si>
  <si>
    <t>山岸</t>
    <rPh sb="0" eb="2">
      <t>ヤマギシ</t>
    </rPh>
    <phoneticPr fontId="1"/>
  </si>
  <si>
    <t>南今市</t>
    <rPh sb="0" eb="1">
      <t>ミナミ</t>
    </rPh>
    <rPh sb="1" eb="3">
      <t>イマイチ</t>
    </rPh>
    <phoneticPr fontId="1"/>
  </si>
  <si>
    <t>上真砂</t>
  </si>
  <si>
    <t>黒目</t>
    <rPh sb="0" eb="2">
      <t>クロメ</t>
    </rPh>
    <phoneticPr fontId="6"/>
  </si>
  <si>
    <t>反保</t>
    <rPh sb="0" eb="2">
      <t>タンボ</t>
    </rPh>
    <phoneticPr fontId="6"/>
  </si>
  <si>
    <t>下真砂</t>
  </si>
  <si>
    <t>ニュータウン黒目</t>
    <rPh sb="6" eb="8">
      <t>クロメ</t>
    </rPh>
    <phoneticPr fontId="1"/>
  </si>
  <si>
    <t>八丁</t>
    <rPh sb="0" eb="2">
      <t>ハッチョウ</t>
    </rPh>
    <phoneticPr fontId="6"/>
  </si>
  <si>
    <t>東滝本</t>
  </si>
  <si>
    <t>ポートタウン</t>
    <phoneticPr fontId="6"/>
  </si>
  <si>
    <t>上安田</t>
    <rPh sb="0" eb="1">
      <t>カミ</t>
    </rPh>
    <rPh sb="1" eb="3">
      <t>ヤスダ</t>
    </rPh>
    <phoneticPr fontId="6"/>
  </si>
  <si>
    <t>西滝本</t>
  </si>
  <si>
    <t>パープルタウン黒目</t>
    <rPh sb="7" eb="9">
      <t>クロメ</t>
    </rPh>
    <phoneticPr fontId="1"/>
  </si>
  <si>
    <t>安田新</t>
    <rPh sb="0" eb="2">
      <t>ヤスダ</t>
    </rPh>
    <rPh sb="2" eb="3">
      <t>シン</t>
    </rPh>
    <phoneticPr fontId="1"/>
  </si>
  <si>
    <t>西滝谷</t>
    <phoneticPr fontId="6"/>
  </si>
  <si>
    <t>米納津</t>
    <rPh sb="0" eb="3">
      <t>ヨノヅ</t>
    </rPh>
    <phoneticPr fontId="6"/>
  </si>
  <si>
    <t>下安田</t>
    <rPh sb="0" eb="1">
      <t>シモ</t>
    </rPh>
    <rPh sb="1" eb="3">
      <t>ヤスダ</t>
    </rPh>
    <phoneticPr fontId="1"/>
  </si>
  <si>
    <t>仲滝谷</t>
  </si>
  <si>
    <t>沖野々</t>
    <rPh sb="0" eb="3">
      <t>オキノノ</t>
    </rPh>
    <phoneticPr fontId="1"/>
  </si>
  <si>
    <t>新九頭竜1区</t>
    <rPh sb="0" eb="1">
      <t>シン</t>
    </rPh>
    <rPh sb="1" eb="4">
      <t>クズリュウ</t>
    </rPh>
    <rPh sb="5" eb="6">
      <t>ク</t>
    </rPh>
    <phoneticPr fontId="1"/>
  </si>
  <si>
    <t>新九頭竜2区</t>
    <rPh sb="0" eb="1">
      <t>シン</t>
    </rPh>
    <rPh sb="1" eb="4">
      <t>クズリュウ</t>
    </rPh>
    <rPh sb="5" eb="6">
      <t>ク</t>
    </rPh>
    <phoneticPr fontId="1"/>
  </si>
  <si>
    <t>雇用促進</t>
    <rPh sb="0" eb="2">
      <t>コヨウ</t>
    </rPh>
    <rPh sb="2" eb="4">
      <t>ソクシン</t>
    </rPh>
    <phoneticPr fontId="1"/>
  </si>
  <si>
    <t>城北1区</t>
    <phoneticPr fontId="1"/>
  </si>
  <si>
    <t>高柳3区</t>
    <rPh sb="0" eb="2">
      <t>タカヤナギ</t>
    </rPh>
    <rPh sb="3" eb="4">
      <t>ク</t>
    </rPh>
    <phoneticPr fontId="1"/>
  </si>
  <si>
    <t>猪爪</t>
    <rPh sb="0" eb="2">
      <t>イノツメ</t>
    </rPh>
    <phoneticPr fontId="1"/>
  </si>
  <si>
    <t>城北2区</t>
    <phoneticPr fontId="1"/>
  </si>
  <si>
    <t>西瓜屋1の1</t>
    <rPh sb="0" eb="1">
      <t>ニシ</t>
    </rPh>
    <rPh sb="1" eb="2">
      <t>ウリ</t>
    </rPh>
    <rPh sb="2" eb="3">
      <t>ヤ</t>
    </rPh>
    <phoneticPr fontId="1"/>
  </si>
  <si>
    <t>猪爪新1区</t>
    <rPh sb="0" eb="2">
      <t>イノツメ</t>
    </rPh>
    <rPh sb="2" eb="3">
      <t>シン</t>
    </rPh>
    <rPh sb="4" eb="5">
      <t>ク</t>
    </rPh>
    <phoneticPr fontId="1"/>
  </si>
  <si>
    <t>城北3区</t>
    <phoneticPr fontId="1"/>
  </si>
  <si>
    <t>西瓜屋1の2</t>
    <rPh sb="0" eb="1">
      <t>ニシ</t>
    </rPh>
    <rPh sb="1" eb="2">
      <t>ウリ</t>
    </rPh>
    <rPh sb="2" eb="3">
      <t>ヤ</t>
    </rPh>
    <phoneticPr fontId="1"/>
  </si>
  <si>
    <t>猪爪新2区</t>
    <rPh sb="0" eb="2">
      <t>イノツメ</t>
    </rPh>
    <rPh sb="2" eb="3">
      <t>シン</t>
    </rPh>
    <rPh sb="4" eb="5">
      <t>ク</t>
    </rPh>
    <phoneticPr fontId="1"/>
  </si>
  <si>
    <t>城北4区</t>
    <phoneticPr fontId="1"/>
  </si>
  <si>
    <t>西瓜屋1の3</t>
    <rPh sb="0" eb="1">
      <t>ニシ</t>
    </rPh>
    <rPh sb="1" eb="2">
      <t>ウリ</t>
    </rPh>
    <rPh sb="2" eb="3">
      <t>ヤ</t>
    </rPh>
    <phoneticPr fontId="1"/>
  </si>
  <si>
    <t>猪爪新3区</t>
    <rPh sb="0" eb="2">
      <t>イノツメ</t>
    </rPh>
    <rPh sb="2" eb="3">
      <t>シン</t>
    </rPh>
    <rPh sb="4" eb="5">
      <t>ク</t>
    </rPh>
    <phoneticPr fontId="1"/>
  </si>
  <si>
    <t>城北5区</t>
    <phoneticPr fontId="1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</si>
  <si>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1"/>
  </si>
  <si>
    <t>八幡町</t>
  </si>
  <si>
    <t>宇田</t>
    <rPh sb="0" eb="2">
      <t>ウダ</t>
    </rPh>
    <phoneticPr fontId="1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</si>
  <si>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1"/>
  </si>
  <si>
    <t>下谷</t>
    <rPh sb="0" eb="1">
      <t>シモ</t>
    </rPh>
    <rPh sb="1" eb="2">
      <t>タニ</t>
    </rPh>
    <phoneticPr fontId="1"/>
  </si>
  <si>
    <t>玄女</t>
    <phoneticPr fontId="1"/>
  </si>
  <si>
    <t>西里丸岡1区</t>
    <rPh sb="0" eb="2">
      <t>ニシサト</t>
    </rPh>
    <rPh sb="2" eb="4">
      <t>マルオカ</t>
    </rPh>
    <rPh sb="5" eb="6">
      <t>ク</t>
    </rPh>
    <phoneticPr fontId="1"/>
  </si>
  <si>
    <t>中谷</t>
  </si>
  <si>
    <t>千田</t>
    <phoneticPr fontId="1"/>
  </si>
  <si>
    <t>西里丸岡2区</t>
    <rPh sb="0" eb="2">
      <t>ニシサト</t>
    </rPh>
    <rPh sb="2" eb="4">
      <t>マルオカ</t>
    </rPh>
    <rPh sb="5" eb="6">
      <t>ク</t>
    </rPh>
    <phoneticPr fontId="1"/>
  </si>
  <si>
    <t>上谷</t>
    <rPh sb="0" eb="1">
      <t>カミ</t>
    </rPh>
    <phoneticPr fontId="1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</si>
  <si>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</si>
  <si>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1"/>
  </si>
  <si>
    <t>上富田</t>
    <rPh sb="0" eb="1">
      <t>カミ</t>
    </rPh>
    <phoneticPr fontId="1"/>
  </si>
  <si>
    <t>下長畝</t>
  </si>
  <si>
    <t>ニュー一本田</t>
    <rPh sb="3" eb="5">
      <t>イッポン</t>
    </rPh>
    <rPh sb="5" eb="6">
      <t>デン</t>
    </rPh>
    <phoneticPr fontId="1"/>
  </si>
  <si>
    <t>中富田</t>
    <rPh sb="0" eb="1">
      <t>ナカ</t>
    </rPh>
    <phoneticPr fontId="1"/>
  </si>
  <si>
    <t>山久保</t>
  </si>
  <si>
    <t>一本田中</t>
    <rPh sb="0" eb="2">
      <t>イッポン</t>
    </rPh>
    <rPh sb="2" eb="3">
      <t>デン</t>
    </rPh>
    <rPh sb="3" eb="4">
      <t>ナカ</t>
    </rPh>
    <phoneticPr fontId="1"/>
  </si>
  <si>
    <t>下富田</t>
    <rPh sb="0" eb="1">
      <t>シモ</t>
    </rPh>
    <rPh sb="1" eb="2">
      <t>トミ</t>
    </rPh>
    <rPh sb="2" eb="3">
      <t>タ</t>
    </rPh>
    <phoneticPr fontId="1"/>
  </si>
  <si>
    <t>女形谷</t>
  </si>
  <si>
    <t>一本田</t>
    <rPh sb="0" eb="2">
      <t>イッポン</t>
    </rPh>
    <rPh sb="2" eb="3">
      <t>デン</t>
    </rPh>
    <phoneticPr fontId="1"/>
  </si>
  <si>
    <t>上石城戸</t>
    <rPh sb="0" eb="1">
      <t>カミ</t>
    </rPh>
    <phoneticPr fontId="1"/>
  </si>
  <si>
    <t>かすみが丘学園</t>
    <rPh sb="4" eb="5">
      <t>オカ</t>
    </rPh>
    <rPh sb="5" eb="7">
      <t>ガクエン</t>
    </rPh>
    <phoneticPr fontId="1"/>
  </si>
  <si>
    <t>笹和田</t>
    <rPh sb="0" eb="1">
      <t>ササ</t>
    </rPh>
    <rPh sb="1" eb="3">
      <t>ワダ</t>
    </rPh>
    <phoneticPr fontId="1"/>
  </si>
  <si>
    <t>中石城戸</t>
    <rPh sb="0" eb="1">
      <t>ナカ</t>
    </rPh>
    <phoneticPr fontId="1"/>
  </si>
  <si>
    <t>赤坂</t>
  </si>
  <si>
    <t>舟寄1区</t>
    <rPh sb="0" eb="2">
      <t>フナヨセ</t>
    </rPh>
    <rPh sb="3" eb="4">
      <t>ク</t>
    </rPh>
    <phoneticPr fontId="1"/>
  </si>
  <si>
    <t>下石城戸</t>
    <rPh sb="0" eb="1">
      <t>シモ</t>
    </rPh>
    <rPh sb="1" eb="2">
      <t>イシ</t>
    </rPh>
    <rPh sb="2" eb="4">
      <t>キド</t>
    </rPh>
    <phoneticPr fontId="1"/>
  </si>
  <si>
    <t>伏屋</t>
  </si>
  <si>
    <t>舟寄2区</t>
    <rPh sb="0" eb="2">
      <t>フナヨセ</t>
    </rPh>
    <rPh sb="3" eb="4">
      <t>ク</t>
    </rPh>
    <phoneticPr fontId="1"/>
  </si>
  <si>
    <t>三ケ町</t>
  </si>
  <si>
    <t>三本木</t>
  </si>
  <si>
    <t>舟寄3区</t>
    <rPh sb="0" eb="2">
      <t>フナヨセ</t>
    </rPh>
    <rPh sb="3" eb="4">
      <t>ク</t>
    </rPh>
    <phoneticPr fontId="1"/>
  </si>
  <si>
    <t>竹田口</t>
  </si>
  <si>
    <t>与河</t>
  </si>
  <si>
    <t>舟寄4区</t>
    <rPh sb="0" eb="2">
      <t>フナヨセ</t>
    </rPh>
    <rPh sb="3" eb="4">
      <t>ク</t>
    </rPh>
    <phoneticPr fontId="1"/>
  </si>
  <si>
    <t>東組</t>
  </si>
  <si>
    <t>畑中</t>
  </si>
  <si>
    <t>舟寄5区</t>
    <rPh sb="0" eb="2">
      <t>フナヨセ</t>
    </rPh>
    <rPh sb="3" eb="4">
      <t>ク</t>
    </rPh>
    <phoneticPr fontId="1"/>
  </si>
  <si>
    <t>東陽2丁目</t>
  </si>
  <si>
    <t>田屋</t>
  </si>
  <si>
    <t>舟寄新</t>
    <rPh sb="0" eb="2">
      <t>フナヨセ</t>
    </rPh>
    <rPh sb="2" eb="3">
      <t>シン</t>
    </rPh>
    <phoneticPr fontId="1"/>
  </si>
  <si>
    <t>新町</t>
  </si>
  <si>
    <t>豊原</t>
  </si>
  <si>
    <t>長崎</t>
    <rPh sb="0" eb="2">
      <t>ナガサキ</t>
    </rPh>
    <phoneticPr fontId="1"/>
  </si>
  <si>
    <t>上本町</t>
    <rPh sb="0" eb="1">
      <t>カミ</t>
    </rPh>
    <phoneticPr fontId="1"/>
  </si>
  <si>
    <t>曽々木</t>
  </si>
  <si>
    <t>長崎新</t>
    <rPh sb="0" eb="2">
      <t>ナガサキ</t>
    </rPh>
    <rPh sb="2" eb="3">
      <t>シン</t>
    </rPh>
    <phoneticPr fontId="1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</si>
  <si>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</si>
  <si>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</si>
  <si>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</si>
  <si>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</si>
  <si>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</si>
  <si>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</si>
  <si>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乾町</t>
    <rPh sb="0" eb="1">
      <t>カワ</t>
    </rPh>
    <phoneticPr fontId="1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</si>
  <si>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</si>
  <si>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</si>
  <si>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</si>
  <si>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</si>
  <si>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</si>
  <si>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荒町</t>
  </si>
  <si>
    <t>石上</t>
  </si>
  <si>
    <t>共栄</t>
    <rPh sb="0" eb="2">
      <t>キョウエイ</t>
    </rPh>
    <phoneticPr fontId="1"/>
  </si>
  <si>
    <t>松川町</t>
    <rPh sb="0" eb="2">
      <t>マツカワ</t>
    </rPh>
    <phoneticPr fontId="1"/>
  </si>
  <si>
    <t>里丸岡</t>
  </si>
  <si>
    <t>今福</t>
    <rPh sb="0" eb="2">
      <t>イマフク</t>
    </rPh>
    <phoneticPr fontId="1"/>
  </si>
  <si>
    <t>新松川町</t>
  </si>
  <si>
    <t>今町</t>
  </si>
  <si>
    <t>今福2区</t>
    <rPh sb="0" eb="2">
      <t>イマフク</t>
    </rPh>
    <rPh sb="3" eb="4">
      <t>ク</t>
    </rPh>
    <phoneticPr fontId="1"/>
  </si>
  <si>
    <t>北霞1区</t>
  </si>
  <si>
    <t>東陽</t>
  </si>
  <si>
    <t>八ツ口</t>
    <rPh sb="0" eb="1">
      <t>ヤ</t>
    </rPh>
    <rPh sb="2" eb="3">
      <t>クチ</t>
    </rPh>
    <phoneticPr fontId="1"/>
  </si>
  <si>
    <t>北霞2区</t>
  </si>
  <si>
    <t>愛宕</t>
  </si>
  <si>
    <t>高柳</t>
    <rPh sb="0" eb="2">
      <t>タカヤナギ</t>
    </rPh>
    <phoneticPr fontId="1"/>
  </si>
  <si>
    <t>北霞3区</t>
  </si>
  <si>
    <t>文京</t>
  </si>
  <si>
    <t>高柳2区</t>
    <rPh sb="0" eb="2">
      <t>タカヤナギ</t>
    </rPh>
    <rPh sb="3" eb="4">
      <t>ク</t>
    </rPh>
    <phoneticPr fontId="1"/>
  </si>
  <si>
    <t>北霞4区</t>
  </si>
  <si>
    <t>八ヶ郷１区</t>
  </si>
  <si>
    <t>吉政</t>
  </si>
  <si>
    <t>南霞1区</t>
  </si>
  <si>
    <t>川上</t>
  </si>
  <si>
    <t>儀間</t>
  </si>
  <si>
    <t>南霞2区</t>
  </si>
  <si>
    <t>坪江</t>
  </si>
  <si>
    <t>牛ケ島</t>
    <rPh sb="0" eb="1">
      <t>ウシ</t>
    </rPh>
    <rPh sb="2" eb="3">
      <t>シマ</t>
    </rPh>
    <phoneticPr fontId="1"/>
  </si>
  <si>
    <t>南霞3区</t>
  </si>
  <si>
    <t>乗兼</t>
  </si>
  <si>
    <t>高瀬</t>
  </si>
  <si>
    <t>南霞4区</t>
  </si>
  <si>
    <t>堀水</t>
  </si>
  <si>
    <t>豊原高瀬</t>
  </si>
  <si>
    <t>城南</t>
  </si>
  <si>
    <t>里竹田</t>
  </si>
  <si>
    <t>筑後清水</t>
  </si>
  <si>
    <t>城東</t>
  </si>
  <si>
    <t>曽谷</t>
  </si>
  <si>
    <t>四ツ柳</t>
    <rPh sb="0" eb="1">
      <t>ヨ</t>
    </rPh>
    <rPh sb="2" eb="3">
      <t>ヤナギ</t>
    </rPh>
    <phoneticPr fontId="1"/>
  </si>
  <si>
    <t>霞ケ丘1区</t>
  </si>
  <si>
    <t>岡</t>
  </si>
  <si>
    <t>北四ツ柳</t>
  </si>
  <si>
    <t>霞ケ丘2区</t>
  </si>
  <si>
    <t>山口</t>
  </si>
  <si>
    <t>高田</t>
  </si>
  <si>
    <t>霞ケ丘3区</t>
  </si>
  <si>
    <t>山竹田</t>
  </si>
  <si>
    <t>油為頭</t>
  </si>
  <si>
    <t>霞ケ丘4区</t>
  </si>
  <si>
    <t>その他</t>
    <rPh sb="2" eb="3">
      <t>タ</t>
    </rPh>
    <phoneticPr fontId="6"/>
  </si>
  <si>
    <t>板倉</t>
  </si>
  <si>
    <t>一本田福所</t>
    <phoneticPr fontId="1"/>
  </si>
  <si>
    <t>葉咲野</t>
  </si>
  <si>
    <t>一本田福所2区</t>
  </si>
  <si>
    <t>江留上大和</t>
  </si>
  <si>
    <t>野中山王</t>
  </si>
  <si>
    <t>乾下田</t>
  </si>
  <si>
    <t>江留上本町</t>
  </si>
  <si>
    <t>大森</t>
  </si>
  <si>
    <t>田町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</si>
  <si>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1"/>
  </si>
  <si>
    <t>山崎三ケ</t>
    <rPh sb="0" eb="2">
      <t>ヤマサキ</t>
    </rPh>
    <rPh sb="2" eb="3">
      <t>サン</t>
    </rPh>
    <phoneticPr fontId="1"/>
  </si>
  <si>
    <t>朝陽</t>
  </si>
  <si>
    <t>江留上日の出</t>
  </si>
  <si>
    <t>末政</t>
    <rPh sb="0" eb="2">
      <t>スエマサ</t>
    </rPh>
    <phoneticPr fontId="1"/>
  </si>
  <si>
    <t>栄</t>
  </si>
  <si>
    <t>江留上旭</t>
  </si>
  <si>
    <t>末政2区</t>
    <rPh sb="0" eb="2">
      <t>スエマサ</t>
    </rPh>
    <rPh sb="3" eb="4">
      <t>ク</t>
    </rPh>
    <phoneticPr fontId="1"/>
  </si>
  <si>
    <t>グリーン栄</t>
  </si>
  <si>
    <t>江留上中央</t>
  </si>
  <si>
    <t>新間</t>
    <rPh sb="0" eb="1">
      <t>シン</t>
    </rPh>
    <rPh sb="1" eb="2">
      <t>マ</t>
    </rPh>
    <phoneticPr fontId="1"/>
  </si>
  <si>
    <t>針ノ木</t>
  </si>
  <si>
    <t>江留上昭和</t>
  </si>
  <si>
    <t>寅国</t>
    <rPh sb="0" eb="2">
      <t>トラクニ</t>
    </rPh>
    <phoneticPr fontId="1"/>
  </si>
  <si>
    <t>朝陽2丁目</t>
  </si>
  <si>
    <t>江留上新町</t>
  </si>
  <si>
    <t>竜北</t>
    <rPh sb="0" eb="2">
      <t>リュウホク</t>
    </rPh>
    <phoneticPr fontId="1"/>
  </si>
  <si>
    <t>御幸</t>
  </si>
  <si>
    <t>江留上錦</t>
  </si>
  <si>
    <t>泉</t>
    <rPh sb="0" eb="1">
      <t>イズミ</t>
    </rPh>
    <phoneticPr fontId="1"/>
  </si>
  <si>
    <t>松川</t>
    <rPh sb="0" eb="2">
      <t>マツカワ</t>
    </rPh>
    <phoneticPr fontId="1"/>
  </si>
  <si>
    <t>為国幸</t>
  </si>
  <si>
    <t>為国中区</t>
  </si>
  <si>
    <t>中筋駅前</t>
  </si>
  <si>
    <t>大関大正</t>
    <rPh sb="0" eb="2">
      <t>オオゼキ</t>
    </rPh>
    <rPh sb="2" eb="4">
      <t>タイショウ</t>
    </rPh>
    <phoneticPr fontId="1"/>
  </si>
  <si>
    <t>為国西の宮</t>
  </si>
  <si>
    <t>中筋三ツ屋</t>
  </si>
  <si>
    <t>東</t>
    <rPh sb="0" eb="1">
      <t>ヒガシ</t>
    </rPh>
    <phoneticPr fontId="1"/>
  </si>
  <si>
    <t>為国亀ケ久保</t>
    <rPh sb="0" eb="2">
      <t>タメクニ</t>
    </rPh>
    <rPh sb="2" eb="3">
      <t>カメ</t>
    </rPh>
    <rPh sb="4" eb="6">
      <t>クボ</t>
    </rPh>
    <phoneticPr fontId="1"/>
  </si>
  <si>
    <t>中筋北浦南</t>
  </si>
  <si>
    <t>下蔵</t>
    <rPh sb="0" eb="1">
      <t>シモ</t>
    </rPh>
    <rPh sb="1" eb="2">
      <t>クラ</t>
    </rPh>
    <phoneticPr fontId="1"/>
  </si>
  <si>
    <t>新為国</t>
    <rPh sb="0" eb="1">
      <t>シン</t>
    </rPh>
    <rPh sb="1" eb="2">
      <t>タメ</t>
    </rPh>
    <rPh sb="2" eb="3">
      <t>クニ</t>
    </rPh>
    <phoneticPr fontId="6"/>
  </si>
  <si>
    <t>中筋北浦北</t>
    <rPh sb="0" eb="2">
      <t>ナカスジ</t>
    </rPh>
    <rPh sb="2" eb="4">
      <t>キタウラ</t>
    </rPh>
    <rPh sb="4" eb="5">
      <t>キタ</t>
    </rPh>
    <phoneticPr fontId="1"/>
  </si>
  <si>
    <t>上蔵</t>
    <rPh sb="0" eb="1">
      <t>カミ</t>
    </rPh>
    <rPh sb="1" eb="2">
      <t>クラ</t>
    </rPh>
    <phoneticPr fontId="1"/>
  </si>
  <si>
    <t>境上町</t>
  </si>
  <si>
    <t>中筋大手</t>
  </si>
  <si>
    <t>南蔵垣内</t>
    <rPh sb="0" eb="1">
      <t>ミナミ</t>
    </rPh>
    <rPh sb="1" eb="4">
      <t>クラガイチ</t>
    </rPh>
    <phoneticPr fontId="1"/>
  </si>
  <si>
    <t>境元町</t>
  </si>
  <si>
    <t>正蓮花</t>
    <rPh sb="1" eb="2">
      <t>レン</t>
    </rPh>
    <phoneticPr fontId="1"/>
  </si>
  <si>
    <t>鯉</t>
    <rPh sb="0" eb="1">
      <t>コイ</t>
    </rPh>
    <phoneticPr fontId="1"/>
  </si>
  <si>
    <t>江留下西</t>
  </si>
  <si>
    <t>寄安</t>
    <phoneticPr fontId="1"/>
  </si>
  <si>
    <t>西</t>
    <rPh sb="0" eb="1">
      <t>ニシ</t>
    </rPh>
    <phoneticPr fontId="1"/>
  </si>
  <si>
    <t>江留下宇和江</t>
  </si>
  <si>
    <t>寄安金戸</t>
  </si>
  <si>
    <t>東中野</t>
    <rPh sb="0" eb="1">
      <t>ヒガシ</t>
    </rPh>
    <rPh sb="1" eb="3">
      <t>ナカノ</t>
    </rPh>
    <phoneticPr fontId="1"/>
  </si>
  <si>
    <t>江留下屋敷</t>
  </si>
  <si>
    <t>定重</t>
    <phoneticPr fontId="1"/>
  </si>
  <si>
    <t>新東中野</t>
    <rPh sb="0" eb="1">
      <t>シン</t>
    </rPh>
    <rPh sb="1" eb="2">
      <t>ヒガシ</t>
    </rPh>
    <rPh sb="2" eb="4">
      <t>ナカノ</t>
    </rPh>
    <phoneticPr fontId="1"/>
  </si>
  <si>
    <t>沖布目</t>
  </si>
  <si>
    <t>石仏</t>
    <phoneticPr fontId="1"/>
  </si>
  <si>
    <t>大味上</t>
    <rPh sb="0" eb="2">
      <t>オオミ</t>
    </rPh>
    <rPh sb="2" eb="3">
      <t>カミ</t>
    </rPh>
    <phoneticPr fontId="1"/>
  </si>
  <si>
    <t>沖布目豊島</t>
    <rPh sb="3" eb="5">
      <t>トヨシマ</t>
    </rPh>
    <phoneticPr fontId="1"/>
  </si>
  <si>
    <t>いちい野</t>
  </si>
  <si>
    <t>大味中</t>
    <rPh sb="0" eb="2">
      <t>オオミ</t>
    </rPh>
    <rPh sb="2" eb="3">
      <t>ナカ</t>
    </rPh>
    <phoneticPr fontId="1"/>
  </si>
  <si>
    <t>大針</t>
    <rPh sb="0" eb="1">
      <t>オオ</t>
    </rPh>
    <rPh sb="1" eb="2">
      <t>ハリ</t>
    </rPh>
    <phoneticPr fontId="1"/>
  </si>
  <si>
    <t>いちい野北</t>
  </si>
  <si>
    <t>大味下</t>
    <rPh sb="0" eb="2">
      <t>オオミ</t>
    </rPh>
    <rPh sb="2" eb="3">
      <t>シタ</t>
    </rPh>
    <phoneticPr fontId="1"/>
  </si>
  <si>
    <t>藤鷲塚</t>
  </si>
  <si>
    <t>いちい野中央</t>
  </si>
  <si>
    <t>新大味</t>
    <rPh sb="0" eb="1">
      <t>シン</t>
    </rPh>
    <rPh sb="1" eb="3">
      <t>オオミ</t>
    </rPh>
    <phoneticPr fontId="1"/>
  </si>
  <si>
    <t>江留中</t>
  </si>
  <si>
    <t>花の町1丁目</t>
    <rPh sb="0" eb="1">
      <t>ハナ</t>
    </rPh>
    <rPh sb="2" eb="3">
      <t>マチ</t>
    </rPh>
    <rPh sb="4" eb="6">
      <t>チョウメ</t>
    </rPh>
    <phoneticPr fontId="1"/>
  </si>
  <si>
    <t>随応寺</t>
  </si>
  <si>
    <t>坂井町</t>
    <rPh sb="0" eb="3">
      <t>サカイチョウ</t>
    </rPh>
    <phoneticPr fontId="5"/>
  </si>
  <si>
    <t>花のまち2丁目</t>
    <rPh sb="0" eb="1">
      <t>ハナ</t>
    </rPh>
    <rPh sb="5" eb="7">
      <t>チョウメ</t>
    </rPh>
    <phoneticPr fontId="1"/>
  </si>
  <si>
    <t>東太郎丸</t>
  </si>
  <si>
    <t>宮領</t>
    <rPh sb="0" eb="1">
      <t>ミヤ</t>
    </rPh>
    <rPh sb="1" eb="2">
      <t>リョウ</t>
    </rPh>
    <phoneticPr fontId="1"/>
  </si>
  <si>
    <t>大味春日</t>
    <rPh sb="0" eb="2">
      <t>オオミ</t>
    </rPh>
    <rPh sb="2" eb="4">
      <t>カスガ</t>
    </rPh>
    <phoneticPr fontId="1"/>
  </si>
  <si>
    <t>本堂</t>
    <phoneticPr fontId="1"/>
  </si>
  <si>
    <t>北宮領</t>
    <rPh sb="0" eb="2">
      <t>キタミヤ</t>
    </rPh>
    <rPh sb="2" eb="3">
      <t>リョウ</t>
    </rPh>
    <phoneticPr fontId="1"/>
  </si>
  <si>
    <t>上兵庫</t>
    <rPh sb="0" eb="1">
      <t>カミ</t>
    </rPh>
    <rPh sb="1" eb="3">
      <t>ヒョウゴ</t>
    </rPh>
    <phoneticPr fontId="1"/>
  </si>
  <si>
    <t>西太郎丸</t>
  </si>
  <si>
    <t>中宮領</t>
    <rPh sb="0" eb="1">
      <t>ナカ</t>
    </rPh>
    <rPh sb="1" eb="2">
      <t>ミヤ</t>
    </rPh>
    <rPh sb="2" eb="3">
      <t>リョウ</t>
    </rPh>
    <phoneticPr fontId="1"/>
  </si>
  <si>
    <t>けやき野</t>
    <rPh sb="3" eb="4">
      <t>ノ</t>
    </rPh>
    <phoneticPr fontId="1"/>
  </si>
  <si>
    <t>矢島</t>
    <phoneticPr fontId="1"/>
  </si>
  <si>
    <t>西宮領</t>
    <rPh sb="0" eb="2">
      <t>ニシミヤ</t>
    </rPh>
    <rPh sb="2" eb="3">
      <t>リョウ</t>
    </rPh>
    <phoneticPr fontId="1"/>
  </si>
  <si>
    <t>中の江</t>
    <rPh sb="0" eb="1">
      <t>ナカ</t>
    </rPh>
    <rPh sb="2" eb="3">
      <t>エ</t>
    </rPh>
    <phoneticPr fontId="1"/>
  </si>
  <si>
    <t>千歩寺</t>
  </si>
  <si>
    <t>田島　</t>
    <rPh sb="0" eb="2">
      <t>タジマ</t>
    </rPh>
    <phoneticPr fontId="1"/>
  </si>
  <si>
    <t>下兵庫</t>
    <rPh sb="0" eb="1">
      <t>シモ</t>
    </rPh>
    <rPh sb="1" eb="3">
      <t>ヒョウゴ</t>
    </rPh>
    <phoneticPr fontId="1"/>
  </si>
  <si>
    <t>中庄</t>
    <phoneticPr fontId="1"/>
  </si>
  <si>
    <t>田島新</t>
    <rPh sb="0" eb="2">
      <t>タジマ</t>
    </rPh>
    <rPh sb="2" eb="3">
      <t>シン</t>
    </rPh>
    <phoneticPr fontId="1"/>
  </si>
  <si>
    <t>相生</t>
    <rPh sb="0" eb="2">
      <t>アイオイ</t>
    </rPh>
    <phoneticPr fontId="1"/>
  </si>
  <si>
    <t>針原東</t>
  </si>
  <si>
    <t>華水木</t>
    <rPh sb="0" eb="1">
      <t>ハナ</t>
    </rPh>
    <rPh sb="1" eb="3">
      <t>ミズキ</t>
    </rPh>
    <phoneticPr fontId="1"/>
  </si>
  <si>
    <t>清永</t>
    <rPh sb="0" eb="2">
      <t>キヨナガ</t>
    </rPh>
    <phoneticPr fontId="1"/>
  </si>
  <si>
    <t>針原西</t>
  </si>
  <si>
    <t>田島窪</t>
    <rPh sb="0" eb="2">
      <t>タジマ</t>
    </rPh>
    <rPh sb="2" eb="3">
      <t>クボ</t>
    </rPh>
    <phoneticPr fontId="1"/>
  </si>
  <si>
    <t>島</t>
    <rPh sb="0" eb="1">
      <t>シマ</t>
    </rPh>
    <phoneticPr fontId="1"/>
  </si>
  <si>
    <t>針原平柳</t>
  </si>
  <si>
    <t>若宮</t>
    <rPh sb="0" eb="2">
      <t>ワカミヤ</t>
    </rPh>
    <phoneticPr fontId="1"/>
  </si>
  <si>
    <t>木部東</t>
    <rPh sb="0" eb="2">
      <t>キベ</t>
    </rPh>
    <rPh sb="2" eb="3">
      <t>ヒガシ</t>
    </rPh>
    <phoneticPr fontId="1"/>
  </si>
  <si>
    <t>ガーデンハイツ春江</t>
    <rPh sb="7" eb="8">
      <t>ハル</t>
    </rPh>
    <rPh sb="8" eb="9">
      <t>エ</t>
    </rPh>
    <phoneticPr fontId="1"/>
  </si>
  <si>
    <t>若宮新</t>
    <rPh sb="0" eb="2">
      <t>ワカミヤ</t>
    </rPh>
    <rPh sb="2" eb="3">
      <t>シン</t>
    </rPh>
    <phoneticPr fontId="1"/>
  </si>
  <si>
    <t>東荒井</t>
    <rPh sb="0" eb="1">
      <t>ヒガシ</t>
    </rPh>
    <rPh sb="1" eb="3">
      <t>アライ</t>
    </rPh>
    <phoneticPr fontId="1"/>
  </si>
  <si>
    <t>田端</t>
    <rPh sb="0" eb="2">
      <t>タバタ</t>
    </rPh>
    <phoneticPr fontId="1"/>
  </si>
  <si>
    <t>東若宮</t>
    <rPh sb="0" eb="1">
      <t>ヒガシ</t>
    </rPh>
    <rPh sb="1" eb="3">
      <t>ワカミヤ</t>
    </rPh>
    <phoneticPr fontId="1"/>
  </si>
  <si>
    <t>蛸</t>
    <rPh sb="0" eb="1">
      <t>タコ</t>
    </rPh>
    <phoneticPr fontId="1"/>
  </si>
  <si>
    <t>高江</t>
    <rPh sb="0" eb="1">
      <t>タカ</t>
    </rPh>
    <rPh sb="1" eb="2">
      <t>エ</t>
    </rPh>
    <phoneticPr fontId="1"/>
  </si>
  <si>
    <t>福島</t>
    <rPh sb="0" eb="2">
      <t>フクシマ</t>
    </rPh>
    <phoneticPr fontId="1"/>
  </si>
  <si>
    <t>京町</t>
    <phoneticPr fontId="1"/>
  </si>
  <si>
    <t>新福島</t>
    <rPh sb="0" eb="1">
      <t>シン</t>
    </rPh>
    <rPh sb="1" eb="3">
      <t>フクシマ</t>
    </rPh>
    <phoneticPr fontId="1"/>
  </si>
  <si>
    <t>今井</t>
    <rPh sb="0" eb="2">
      <t>イマイ</t>
    </rPh>
    <phoneticPr fontId="1"/>
  </si>
  <si>
    <t>京町南</t>
    <phoneticPr fontId="1"/>
  </si>
  <si>
    <t>東長田</t>
    <rPh sb="0" eb="1">
      <t>ヒガシ</t>
    </rPh>
    <rPh sb="1" eb="3">
      <t>ナガタ</t>
    </rPh>
    <phoneticPr fontId="1"/>
  </si>
  <si>
    <t>折戸</t>
    <rPh sb="0" eb="2">
      <t>オリト</t>
    </rPh>
    <phoneticPr fontId="1"/>
  </si>
  <si>
    <t>松木</t>
    <rPh sb="0" eb="2">
      <t>マツキ</t>
    </rPh>
    <phoneticPr fontId="1"/>
  </si>
  <si>
    <t>徳分田</t>
    <rPh sb="0" eb="1">
      <t>トク</t>
    </rPh>
    <rPh sb="1" eb="2">
      <t>ブン</t>
    </rPh>
    <rPh sb="2" eb="3">
      <t>デン</t>
    </rPh>
    <phoneticPr fontId="1"/>
  </si>
  <si>
    <t>木部新保</t>
    <rPh sb="0" eb="2">
      <t>キベ</t>
    </rPh>
    <rPh sb="2" eb="4">
      <t>シンボ</t>
    </rPh>
    <phoneticPr fontId="1"/>
  </si>
  <si>
    <t>金剛寺</t>
    <rPh sb="0" eb="3">
      <t>コンゴウジ</t>
    </rPh>
    <phoneticPr fontId="1"/>
  </si>
  <si>
    <t>上新庄</t>
    <rPh sb="0" eb="3">
      <t>カミシンジョウ</t>
    </rPh>
    <phoneticPr fontId="1"/>
  </si>
  <si>
    <t>安沢</t>
    <rPh sb="0" eb="1">
      <t>ヤス</t>
    </rPh>
    <rPh sb="1" eb="2">
      <t>サワ</t>
    </rPh>
    <phoneticPr fontId="1"/>
  </si>
  <si>
    <t>駅前</t>
    <rPh sb="0" eb="2">
      <t>エキマエ</t>
    </rPh>
    <phoneticPr fontId="1"/>
  </si>
  <si>
    <t>総数</t>
    <rPh sb="0" eb="2">
      <t>ソウスウ</t>
    </rPh>
    <phoneticPr fontId="1"/>
  </si>
  <si>
    <t>福町</t>
    <rPh sb="0" eb="1">
      <t>フク</t>
    </rPh>
    <rPh sb="1" eb="2">
      <t>マチ</t>
    </rPh>
    <phoneticPr fontId="1"/>
  </si>
  <si>
    <t>上新庄新町</t>
    <rPh sb="0" eb="3">
      <t>カミシンジョウ</t>
    </rPh>
    <rPh sb="3" eb="5">
      <t>シンマチ</t>
    </rPh>
    <phoneticPr fontId="1"/>
  </si>
  <si>
    <t>春日野</t>
    <phoneticPr fontId="1"/>
  </si>
  <si>
    <t>新庄</t>
    <rPh sb="0" eb="2">
      <t>シンジョウ</t>
    </rPh>
    <phoneticPr fontId="1"/>
  </si>
  <si>
    <t>大牧</t>
    <rPh sb="0" eb="2">
      <t>オオマキ</t>
    </rPh>
    <phoneticPr fontId="1"/>
  </si>
  <si>
    <t>下新庄</t>
    <rPh sb="0" eb="3">
      <t>シモシンジョウ</t>
    </rPh>
    <phoneticPr fontId="1"/>
  </si>
  <si>
    <t>リリータウン</t>
    <phoneticPr fontId="1"/>
  </si>
  <si>
    <t>日の出</t>
    <rPh sb="0" eb="1">
      <t>ヒ</t>
    </rPh>
    <rPh sb="2" eb="3">
      <t>デ</t>
    </rPh>
    <phoneticPr fontId="1"/>
  </si>
  <si>
    <t>井向</t>
    <rPh sb="0" eb="2">
      <t>イノムカイ</t>
    </rPh>
    <phoneticPr fontId="1"/>
  </si>
  <si>
    <t>夢咲の街</t>
    <rPh sb="0" eb="1">
      <t>ユメ</t>
    </rPh>
    <rPh sb="1" eb="2">
      <t>サキ</t>
    </rPh>
    <rPh sb="3" eb="4">
      <t>マチ</t>
    </rPh>
    <phoneticPr fontId="6"/>
  </si>
  <si>
    <t>西長田</t>
    <phoneticPr fontId="1"/>
  </si>
  <si>
    <t>長畑</t>
    <rPh sb="0" eb="1">
      <t>ナガ</t>
    </rPh>
    <rPh sb="1" eb="2">
      <t>ハタケ</t>
    </rPh>
    <phoneticPr fontId="1"/>
  </si>
  <si>
    <t>石塚</t>
    <rPh sb="0" eb="2">
      <t>イシヅカ</t>
    </rPh>
    <phoneticPr fontId="1"/>
  </si>
  <si>
    <t>定旨</t>
    <rPh sb="0" eb="1">
      <t>サダ</t>
    </rPh>
    <rPh sb="1" eb="2">
      <t>ムネ</t>
    </rPh>
    <phoneticPr fontId="1"/>
  </si>
  <si>
    <t>取次</t>
    <rPh sb="0" eb="2">
      <t>トリツギ</t>
    </rPh>
    <phoneticPr fontId="1"/>
  </si>
  <si>
    <t>五本</t>
    <rPh sb="0" eb="2">
      <t>ゴホン</t>
    </rPh>
    <phoneticPr fontId="1"/>
  </si>
  <si>
    <t>正善</t>
    <rPh sb="0" eb="2">
      <t>ショウゼン</t>
    </rPh>
    <phoneticPr fontId="1"/>
  </si>
  <si>
    <t>河和田</t>
    <rPh sb="0" eb="1">
      <t>カ</t>
    </rPh>
    <rPh sb="1" eb="3">
      <t>ワダ</t>
    </rPh>
    <phoneticPr fontId="1"/>
  </si>
  <si>
    <t>布施田新</t>
    <phoneticPr fontId="1"/>
  </si>
  <si>
    <t>長屋</t>
    <rPh sb="0" eb="2">
      <t>ナガヤ</t>
    </rPh>
    <phoneticPr fontId="1"/>
  </si>
  <si>
    <t>姫王</t>
    <rPh sb="0" eb="1">
      <t>ヒメ</t>
    </rPh>
    <rPh sb="1" eb="2">
      <t>オウ</t>
    </rPh>
    <phoneticPr fontId="1"/>
  </si>
  <si>
    <t>長屋さくら台</t>
    <rPh sb="0" eb="2">
      <t>ナガヤ</t>
    </rPh>
    <rPh sb="5" eb="6">
      <t>ダイ</t>
    </rPh>
    <phoneticPr fontId="1"/>
  </si>
  <si>
    <t>定広</t>
    <rPh sb="0" eb="2">
      <t>サダヒロ</t>
    </rPh>
    <phoneticPr fontId="1"/>
  </si>
  <si>
    <t>御油田</t>
    <rPh sb="0" eb="1">
      <t>ゴ</t>
    </rPh>
    <rPh sb="1" eb="3">
      <t>ユデン</t>
    </rPh>
    <phoneticPr fontId="1"/>
  </si>
  <si>
    <t>木部西方寺</t>
    <phoneticPr fontId="1"/>
  </si>
  <si>
    <t>朝日</t>
    <rPh sb="0" eb="2">
      <t>アサヒ</t>
    </rPh>
    <phoneticPr fontId="1"/>
  </si>
  <si>
    <t>辻</t>
    <phoneticPr fontId="1"/>
  </si>
  <si>
    <t>朝日住宅</t>
    <rPh sb="0" eb="2">
      <t>アサヒ</t>
    </rPh>
    <rPh sb="2" eb="4">
      <t>ジュウタク</t>
    </rPh>
    <phoneticPr fontId="1"/>
  </si>
  <si>
    <t>上小森</t>
    <phoneticPr fontId="1"/>
  </si>
  <si>
    <t>舘</t>
    <rPh sb="0" eb="1">
      <t>タチ</t>
    </rPh>
    <phoneticPr fontId="1"/>
  </si>
  <si>
    <t>上小森室町</t>
    <rPh sb="3" eb="5">
      <t>ムロマチ</t>
    </rPh>
    <phoneticPr fontId="1"/>
  </si>
  <si>
    <t>小路</t>
    <rPh sb="0" eb="2">
      <t>ショウジ</t>
    </rPh>
    <phoneticPr fontId="1"/>
  </si>
  <si>
    <t>下小森</t>
    <phoneticPr fontId="1"/>
  </si>
  <si>
    <t>関中</t>
    <rPh sb="0" eb="1">
      <t>セキ</t>
    </rPh>
    <rPh sb="1" eb="2">
      <t>ナカ</t>
    </rPh>
    <phoneticPr fontId="1"/>
  </si>
  <si>
    <t>堀越</t>
    <rPh sb="0" eb="2">
      <t>ホリコシ</t>
    </rPh>
    <phoneticPr fontId="1"/>
  </si>
  <si>
    <t>安光</t>
    <rPh sb="0" eb="1">
      <t>アン</t>
    </rPh>
    <rPh sb="1" eb="2">
      <t>コウ</t>
    </rPh>
    <phoneticPr fontId="1"/>
  </si>
  <si>
    <t>中筋</t>
    <rPh sb="0" eb="2">
      <t>ナカスジ</t>
    </rPh>
    <phoneticPr fontId="1"/>
  </si>
  <si>
    <t>豊楽園</t>
    <rPh sb="0" eb="3">
      <t>ホウラクエン</t>
    </rPh>
    <phoneticPr fontId="1"/>
  </si>
  <si>
    <t>中筋西</t>
  </si>
  <si>
    <t>上関</t>
    <rPh sb="0" eb="1">
      <t>カミ</t>
    </rPh>
    <rPh sb="1" eb="2">
      <t>ゼキ</t>
    </rPh>
    <phoneticPr fontId="1"/>
  </si>
  <si>
    <t>中筋東</t>
  </si>
  <si>
    <t>島田</t>
    <rPh sb="0" eb="2">
      <t>シマダ</t>
    </rPh>
    <phoneticPr fontId="6"/>
  </si>
  <si>
    <t>資料：市民生活課</t>
    <phoneticPr fontId="6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</si>
  <si>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5"/>
  </si>
  <si>
    <t>単位：人</t>
    <rPh sb="0" eb="2">
      <t>タンイ</t>
    </rPh>
    <rPh sb="3" eb="4">
      <t>ヒト</t>
    </rPh>
    <phoneticPr fontId="5"/>
  </si>
  <si>
    <t>年次</t>
    <rPh sb="0" eb="2">
      <t>ネンジ</t>
    </rPh>
    <phoneticPr fontId="5"/>
  </si>
  <si>
    <t>合計</t>
    <rPh sb="0" eb="2">
      <t>ゴウケイ</t>
    </rPh>
    <phoneticPr fontId="5"/>
  </si>
  <si>
    <t>オーストラリア</t>
  </si>
  <si>
    <t>バングラデシュ</t>
    <phoneticPr fontId="5"/>
  </si>
  <si>
    <t>ブラジル</t>
    <phoneticPr fontId="5"/>
  </si>
  <si>
    <t>カナダ</t>
  </si>
  <si>
    <t>チリ</t>
    <phoneticPr fontId="5"/>
  </si>
  <si>
    <t>中国</t>
    <rPh sb="0" eb="2">
      <t>チュウゴク</t>
    </rPh>
    <phoneticPr fontId="5"/>
  </si>
  <si>
    <t>フランス</t>
    <phoneticPr fontId="5"/>
  </si>
  <si>
    <t>ドイツ</t>
  </si>
  <si>
    <t>インドネシア</t>
  </si>
  <si>
    <t>韓国又は</t>
    <rPh sb="0" eb="2">
      <t>カンコク</t>
    </rPh>
    <rPh sb="2" eb="3">
      <t>マタ</t>
    </rPh>
    <phoneticPr fontId="5"/>
  </si>
  <si>
    <t>朝鮮</t>
    <rPh sb="0" eb="2">
      <t>チョウセン</t>
    </rPh>
    <phoneticPr fontId="5"/>
  </si>
  <si>
    <t>モンゴル</t>
  </si>
  <si>
    <t>モルドバ</t>
    <phoneticPr fontId="5"/>
  </si>
  <si>
    <t>ニュージーランド</t>
    <phoneticPr fontId="5"/>
  </si>
  <si>
    <t>ペルー</t>
  </si>
  <si>
    <t>フィリピン</t>
  </si>
  <si>
    <t>ルーマニア</t>
    <phoneticPr fontId="5"/>
  </si>
  <si>
    <t>ロシア</t>
  </si>
  <si>
    <t>タイ</t>
  </si>
  <si>
    <t>ウガンダ</t>
  </si>
  <si>
    <t>英国</t>
    <rPh sb="0" eb="2">
      <t>エイコク</t>
    </rPh>
    <phoneticPr fontId="5"/>
  </si>
  <si>
    <t>米国</t>
    <rPh sb="0" eb="2">
      <t>ベイコク</t>
    </rPh>
    <phoneticPr fontId="5"/>
  </si>
  <si>
    <t>ベトナム</t>
  </si>
  <si>
    <t>その他</t>
    <rPh sb="2" eb="3">
      <t>タ</t>
    </rPh>
    <phoneticPr fontId="5"/>
  </si>
  <si>
    <t>平成11年</t>
    <rPh sb="0" eb="2">
      <t>ヘイセイ</t>
    </rPh>
    <rPh sb="4" eb="5">
      <t>ネン</t>
    </rPh>
    <phoneticPr fontId="5"/>
  </si>
  <si>
    <t>-</t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</si>
  <si>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</si>
  <si>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</si>
  <si>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</si>
  <si>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</si>
  <si>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</si>
  <si>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</si>
  <si>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</si>
  <si>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</si>
  <si>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</si>
  <si>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</si>
  <si>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</si>
  <si>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</si>
  <si>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</si>
  <si>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</si>
  <si>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</si>
  <si>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</si>
  <si>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</si>
  <si>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</si>
  <si>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</si>
  <si>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</si>
  <si>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</si>
  <si>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t>※平成17年までは12月31日基準日　平成18年からは4月1日基準日</t>
    <rPh sb="1" eb="3">
      <t>ヘイセイ</t>
    </rPh>
    <rPh sb="5" eb="6">
      <t>ネン</t>
    </rPh>
    <rPh sb="11" eb="12">
      <t>ガツ</t>
    </rPh>
    <rPh sb="14" eb="15">
      <t>ニチ</t>
    </rPh>
    <rPh sb="15" eb="18">
      <t>キジュンビ</t>
    </rPh>
    <phoneticPr fontId="5"/>
  </si>
  <si>
    <t>資料：市民生活課</t>
    <phoneticPr fontId="5"/>
  </si>
  <si>
    <t>B-6．世帯数の推移</t>
    <rPh sb="4" eb="7">
      <t>セタイスウ</t>
    </rPh>
    <rPh sb="8" eb="10">
      <t>スイイ</t>
    </rPh>
    <phoneticPr fontId="5"/>
  </si>
  <si>
    <t>各年10月1日現在</t>
    <rPh sb="0" eb="2">
      <t>カクネン</t>
    </rPh>
    <rPh sb="4" eb="5">
      <t>ガツ</t>
    </rPh>
    <rPh sb="6" eb="7">
      <t>ニチ</t>
    </rPh>
    <phoneticPr fontId="5"/>
  </si>
  <si>
    <t>世帯数</t>
    <rPh sb="0" eb="3">
      <t>セタイスウ</t>
    </rPh>
    <phoneticPr fontId="6"/>
  </si>
  <si>
    <t>（％）</t>
    <phoneticPr fontId="5"/>
  </si>
  <si>
    <t>丸岡町</t>
    <rPh sb="0" eb="2">
      <t>マルオカ</t>
    </rPh>
    <rPh sb="2" eb="3">
      <t>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</si>
  <si>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</si>
  <si>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</si>
  <si>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資料：総務省統計局　「国勢調査」</t>
    <phoneticPr fontId="5"/>
  </si>
  <si>
    <t>B-7．老年人口（65歳以上）の推移</t>
    <rPh sb="4" eb="6">
      <t>ロウネン</t>
    </rPh>
    <rPh sb="11" eb="14">
      <t>サイイジョウ</t>
    </rPh>
    <phoneticPr fontId="5"/>
  </si>
  <si>
    <t>総人口
            （人）</t>
    <rPh sb="0" eb="3">
      <t>ソウジンコウ</t>
    </rPh>
    <rPh sb="17" eb="18">
      <t>ニン</t>
    </rPh>
    <phoneticPr fontId="5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</si>
  <si>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5"/>
  </si>
  <si>
    <t>高齢化率</t>
    <rPh sb="0" eb="3">
      <t>コウレイカ</t>
    </rPh>
    <rPh sb="3" eb="4">
      <t>リツ</t>
    </rPh>
    <phoneticPr fontId="5"/>
  </si>
  <si>
    <t>(％)</t>
    <phoneticPr fontId="5"/>
  </si>
  <si>
    <t>春江町</t>
    <rPh sb="0" eb="1">
      <t>ハル</t>
    </rPh>
    <rPh sb="1" eb="2">
      <t>エ</t>
    </rPh>
    <rPh sb="2" eb="3">
      <t>チョウ</t>
    </rPh>
    <phoneticPr fontId="5"/>
  </si>
  <si>
    <t>※高齢化率：総人口にしめる高齢人口の割合</t>
    <rPh sb="1" eb="4">
      <t>コウレイカ</t>
    </rPh>
    <rPh sb="4" eb="5">
      <t>リツ</t>
    </rPh>
    <rPh sb="6" eb="9">
      <t>ソウジンコウ</t>
    </rPh>
    <rPh sb="13" eb="15">
      <t>コウレイ</t>
    </rPh>
    <rPh sb="15" eb="17">
      <t>ジンコウ</t>
    </rPh>
    <rPh sb="18" eb="20">
      <t>ワリアイ</t>
    </rPh>
    <phoneticPr fontId="5"/>
  </si>
  <si>
    <t>B-8．本籍人口</t>
    <rPh sb="4" eb="6">
      <t>ホンセキ</t>
    </rPh>
    <rPh sb="6" eb="8">
      <t>ジンコウ</t>
    </rPh>
    <phoneticPr fontId="6"/>
  </si>
  <si>
    <r>
      <t>各年3月</t>
    </r>
    <r>
      <rPr>
        <sz val="11"/>
        <color theme="1"/>
        <rFont val="游ゴシック"/>
        <family val="2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phoneticPr fontId="6"/>
  </si>
  <si>
    <t>年次</t>
    <rPh sb="0" eb="2">
      <t>ネンジ</t>
    </rPh>
    <phoneticPr fontId="6"/>
  </si>
  <si>
    <t>本籍</t>
  </si>
  <si>
    <t>住民基本台帳</t>
    <rPh sb="2" eb="4">
      <t>キホン</t>
    </rPh>
    <rPh sb="4" eb="6">
      <t>ダイチョウ</t>
    </rPh>
    <phoneticPr fontId="6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</si>
  <si>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6"/>
  </si>
  <si>
    <t>本籍数</t>
  </si>
  <si>
    <t>人口</t>
  </si>
  <si>
    <t>世帯数</t>
  </si>
  <si>
    <t>合計</t>
    <phoneticPr fontId="6"/>
  </si>
  <si>
    <t>平成10年</t>
  </si>
  <si>
    <t>-</t>
    <phoneticPr fontId="6"/>
  </si>
  <si>
    <t>丸岡町</t>
    <rPh sb="0" eb="3">
      <t>マルオカチョウ</t>
    </rPh>
    <phoneticPr fontId="6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</si>
  <si>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</si>
  <si>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</si>
  <si>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</si>
  <si>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</si>
  <si>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</si>
  <si>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</si>
  <si>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</si>
  <si>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6"/>
  </si>
  <si>
    <t>平成19年</t>
    <phoneticPr fontId="6"/>
  </si>
  <si>
    <t>平成20年</t>
    <phoneticPr fontId="6"/>
  </si>
  <si>
    <t>平成21年</t>
    <phoneticPr fontId="6"/>
  </si>
  <si>
    <t>平成22年</t>
    <phoneticPr fontId="6"/>
  </si>
  <si>
    <t>平成23年</t>
    <phoneticPr fontId="6"/>
  </si>
  <si>
    <t>平成24年</t>
    <phoneticPr fontId="6"/>
  </si>
  <si>
    <t>平成25年</t>
    <phoneticPr fontId="6"/>
  </si>
  <si>
    <t>平成26年</t>
    <phoneticPr fontId="6"/>
  </si>
  <si>
    <t>三国町</t>
    <rPh sb="0" eb="2">
      <t>ミクニ</t>
    </rPh>
    <rPh sb="2" eb="3">
      <t>チョウ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</si>
  <si>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</si>
  <si>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</si>
  <si>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</si>
  <si>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</si>
  <si>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</si>
  <si>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r>
      <t>B-9．</t>
    </r>
    <r>
      <rPr>
        <sz val="20"/>
        <color indexed="64"/>
        <rFont val="ＭＳ Ｐゴシック"/>
        <family val="3"/>
        <charset val="128"/>
      </rPr>
      <t>福井坂井地区広域市町村圏人口</t>
    </r>
    <phoneticPr fontId="6"/>
  </si>
  <si>
    <r>
      <t>各年1</t>
    </r>
    <r>
      <rPr>
        <sz val="11"/>
        <color theme="1"/>
        <rFont val="游ゴシック"/>
        <family val="2"/>
        <scheme val="minor"/>
      </rPr>
      <t>0</t>
    </r>
    <r>
      <rPr>
        <sz val="11"/>
        <rFont val="ＭＳ Ｐゴシック"/>
        <family val="3"/>
        <charset val="128"/>
      </rPr>
      <t>月1日現在</t>
    </r>
    <rPh sb="0" eb="2">
      <t>カクネン</t>
    </rPh>
    <rPh sb="4" eb="5">
      <t>ガツ</t>
    </rPh>
    <rPh sb="6" eb="7">
      <t>ニチ</t>
    </rPh>
    <rPh sb="7" eb="9">
      <t>ゲンザイ</t>
    </rPh>
    <phoneticPr fontId="6"/>
  </si>
  <si>
    <t xml:space="preserve">    年  次</t>
    <rPh sb="4" eb="5">
      <t>トシ</t>
    </rPh>
    <rPh sb="7" eb="8">
      <t>ツギ</t>
    </rPh>
    <phoneticPr fontId="12"/>
  </si>
  <si>
    <t>　　　人　　　　　口　　　（人）</t>
    <rPh sb="14" eb="15">
      <t>ニン</t>
    </rPh>
    <phoneticPr fontId="6"/>
  </si>
  <si>
    <t>世帯数</t>
    <phoneticPr fontId="12"/>
  </si>
  <si>
    <t>面積</t>
  </si>
  <si>
    <t>人口密度</t>
    <phoneticPr fontId="12"/>
  </si>
  <si>
    <t>市町村名</t>
    <phoneticPr fontId="12"/>
  </si>
  <si>
    <t>総数</t>
  </si>
  <si>
    <t>男</t>
    <phoneticPr fontId="12"/>
  </si>
  <si>
    <t>女</t>
    <phoneticPr fontId="12"/>
  </si>
  <si>
    <t>(ｋ㎡)</t>
    <phoneticPr fontId="12"/>
  </si>
  <si>
    <t>(人/ｋ㎡)</t>
    <rPh sb="1" eb="2">
      <t>ヒト</t>
    </rPh>
    <phoneticPr fontId="12"/>
  </si>
  <si>
    <t>平成16年</t>
    <rPh sb="0" eb="2">
      <t>ヘイセイ</t>
    </rPh>
    <rPh sb="4" eb="5">
      <t>ネン</t>
    </rPh>
    <phoneticPr fontId="12"/>
  </si>
  <si>
    <t>福井市</t>
    <phoneticPr fontId="12"/>
  </si>
  <si>
    <t>あわら市</t>
    <rPh sb="3" eb="4">
      <t>シ</t>
    </rPh>
    <phoneticPr fontId="12"/>
  </si>
  <si>
    <t>美山町</t>
    <phoneticPr fontId="12"/>
  </si>
  <si>
    <t>松岡町</t>
    <phoneticPr fontId="12"/>
  </si>
  <si>
    <t>永平寺町</t>
    <phoneticPr fontId="12"/>
  </si>
  <si>
    <t>上志比村</t>
    <phoneticPr fontId="12"/>
  </si>
  <si>
    <t>三国町</t>
    <phoneticPr fontId="12"/>
  </si>
  <si>
    <t>丸岡町</t>
    <phoneticPr fontId="12"/>
  </si>
  <si>
    <t>春江町</t>
    <phoneticPr fontId="12"/>
  </si>
  <si>
    <t>坂井町</t>
    <phoneticPr fontId="12"/>
  </si>
  <si>
    <t>越廼村</t>
    <phoneticPr fontId="12"/>
  </si>
  <si>
    <t>清水町</t>
    <phoneticPr fontId="12"/>
  </si>
  <si>
    <t>平成17年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</si>
  <si>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</si>
  <si>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坂井市</t>
    <rPh sb="0" eb="2">
      <t>サカイ</t>
    </rPh>
    <rPh sb="2" eb="3">
      <t>シ</t>
    </rPh>
    <phoneticPr fontId="6"/>
  </si>
  <si>
    <t>平成19年</t>
    <rPh sb="0" eb="2">
      <t>ヘイセイ</t>
    </rPh>
    <rPh sb="4" eb="5">
      <t>ネン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</si>
  <si>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</si>
  <si>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</si>
  <si>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</si>
  <si>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</si>
  <si>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</si>
  <si>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</si>
  <si>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</si>
  <si>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</si>
  <si>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坂井市</t>
    <rPh sb="0" eb="3">
      <t>サカイシ</t>
    </rPh>
    <phoneticPr fontId="12"/>
  </si>
  <si>
    <t>永平寺町</t>
    <rPh sb="0" eb="3">
      <t>エイヘイジ</t>
    </rPh>
    <rPh sb="3" eb="4">
      <t>チョウ</t>
    </rPh>
    <phoneticPr fontId="12"/>
  </si>
  <si>
    <t>平成28年</t>
    <rPh sb="0" eb="2">
      <t>ヘイセイ</t>
    </rPh>
    <rPh sb="4" eb="5">
      <t>ネン</t>
    </rPh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</si>
  <si>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</si>
  <si>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</si>
  <si>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</si>
  <si>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令和 2年</t>
    <rPh sb="0" eb="2">
      <t>レイワ</t>
    </rPh>
    <rPh sb="4" eb="5">
      <t>ネン</t>
    </rPh>
    <phoneticPr fontId="12"/>
  </si>
  <si>
    <t>資料：福井県の推計人口</t>
    <rPh sb="0" eb="2">
      <t>シリョウ</t>
    </rPh>
    <phoneticPr fontId="12"/>
  </si>
  <si>
    <t>B-10．既婚・未婚人口</t>
    <rPh sb="5" eb="7">
      <t>キコン</t>
    </rPh>
    <rPh sb="8" eb="10">
      <t>ミコン</t>
    </rPh>
    <rPh sb="10" eb="12">
      <t>ジンコウ</t>
    </rPh>
    <phoneticPr fontId="5"/>
  </si>
  <si>
    <t>平成27年10月1日現在</t>
    <rPh sb="0" eb="1">
      <t>ヘイセイ</t>
    </rPh>
    <rPh sb="3" eb="4">
      <t>ネン</t>
    </rPh>
    <rPh sb="5" eb="6">
      <t>ガツ</t>
    </rPh>
    <rPh sb="7" eb="8">
      <t>ニチ</t>
    </rPh>
    <phoneticPr fontId="12"/>
  </si>
  <si>
    <t>（5歳階級）</t>
  </si>
  <si>
    <t>未婚</t>
  </si>
  <si>
    <t>有配偶</t>
  </si>
  <si>
    <t>死別</t>
  </si>
  <si>
    <t>離別</t>
  </si>
  <si>
    <t>15～19</t>
    <phoneticPr fontId="12"/>
  </si>
  <si>
    <t>-</t>
    <phoneticPr fontId="11"/>
  </si>
  <si>
    <t>20～24</t>
    <phoneticPr fontId="12"/>
  </si>
  <si>
    <t>25～29</t>
    <phoneticPr fontId="12"/>
  </si>
  <si>
    <t>30～34</t>
    <phoneticPr fontId="12"/>
  </si>
  <si>
    <t>35～39</t>
    <phoneticPr fontId="12"/>
  </si>
  <si>
    <t>40～44</t>
    <phoneticPr fontId="12"/>
  </si>
  <si>
    <t>45～49</t>
    <phoneticPr fontId="12"/>
  </si>
  <si>
    <t>50～54</t>
    <phoneticPr fontId="12"/>
  </si>
  <si>
    <t>55～59</t>
    <phoneticPr fontId="12"/>
  </si>
  <si>
    <t>60～64</t>
    <phoneticPr fontId="12"/>
  </si>
  <si>
    <t>65～69</t>
    <phoneticPr fontId="12"/>
  </si>
  <si>
    <t>70～74</t>
    <phoneticPr fontId="12"/>
  </si>
  <si>
    <t>75～79</t>
    <phoneticPr fontId="12"/>
  </si>
  <si>
    <t>80～84</t>
    <phoneticPr fontId="12"/>
  </si>
  <si>
    <t>85～89</t>
    <phoneticPr fontId="12"/>
  </si>
  <si>
    <t>90～94</t>
    <phoneticPr fontId="12"/>
  </si>
  <si>
    <t>95～99</t>
    <phoneticPr fontId="12"/>
  </si>
  <si>
    <t>集　　計</t>
    <rPh sb="0" eb="1">
      <t>シュウ</t>
    </rPh>
    <rPh sb="3" eb="4">
      <t>ケイ</t>
    </rPh>
    <phoneticPr fontId="12"/>
  </si>
  <si>
    <t>75歳以上</t>
    <phoneticPr fontId="12"/>
  </si>
  <si>
    <t>85歳以上</t>
    <phoneticPr fontId="12"/>
  </si>
  <si>
    <t>資料：総務省統計局　「国勢調査」</t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</si>
  <si>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</si>
  <si>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11"/>
  </si>
  <si>
    <t>年次</t>
    <rPh sb="0" eb="2">
      <t>ネンジ</t>
    </rPh>
    <phoneticPr fontId="11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</si>
  <si>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11"/>
  </si>
  <si>
    <t>その他の世帯</t>
    <rPh sb="2" eb="3">
      <t>タ</t>
    </rPh>
    <rPh sb="4" eb="6">
      <t>セタイ</t>
    </rPh>
    <phoneticPr fontId="11"/>
  </si>
  <si>
    <t>世帯人員数</t>
    <rPh sb="0" eb="2">
      <t>セタイ</t>
    </rPh>
    <rPh sb="2" eb="4">
      <t>ジンイン</t>
    </rPh>
    <rPh sb="4" eb="5">
      <t>スウ</t>
    </rPh>
    <phoneticPr fontId="11"/>
  </si>
  <si>
    <t>世帯人員</t>
  </si>
  <si>
    <t>1世帯
当たり
人員</t>
    <phoneticPr fontId="11"/>
  </si>
  <si>
    <t>間借り・下宿などの
単身者</t>
    <phoneticPr fontId="11"/>
  </si>
  <si>
    <t>会社などの独身寮
の単身者</t>
    <phoneticPr fontId="11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</si>
  <si>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</si>
  <si>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</si>
  <si>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</si>
  <si>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</si>
  <si>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</si>
  <si>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</si>
  <si>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</si>
  <si>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</si>
  <si>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</si>
  <si>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11"/>
  </si>
  <si>
    <t>三国町</t>
  </si>
  <si>
    <t>丸岡町</t>
  </si>
  <si>
    <t>春江町</t>
  </si>
  <si>
    <t>坂井町</t>
  </si>
  <si>
    <t>平成27年</t>
    <rPh sb="0" eb="2">
      <t>ヘイセイ</t>
    </rPh>
    <rPh sb="4" eb="5">
      <t>ネン</t>
    </rPh>
    <phoneticPr fontId="11"/>
  </si>
  <si>
    <t>人口集中地区</t>
    <rPh sb="0" eb="2">
      <t>ジンコウ</t>
    </rPh>
    <rPh sb="2" eb="4">
      <t>シュウチュウ</t>
    </rPh>
    <rPh sb="4" eb="6">
      <t>チク</t>
    </rPh>
    <phoneticPr fontId="11"/>
  </si>
  <si>
    <t>平成１７年</t>
    <rPh sb="0" eb="2">
      <t>ヘイセイ</t>
    </rPh>
    <rPh sb="4" eb="5">
      <t>ネン</t>
    </rPh>
    <phoneticPr fontId="11"/>
  </si>
  <si>
    <t>三国町</t>
    <phoneticPr fontId="11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</si>
  <si>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</si>
  <si>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12"/>
  </si>
  <si>
    <t>項目</t>
    <rPh sb="0" eb="2">
      <t>コウモク</t>
    </rPh>
    <phoneticPr fontId="11"/>
  </si>
  <si>
    <t>一般世帯総数</t>
    <rPh sb="0" eb="2">
      <t>イッパン</t>
    </rPh>
    <rPh sb="2" eb="4">
      <t>セタイ</t>
    </rPh>
    <phoneticPr fontId="11"/>
  </si>
  <si>
    <t>親族人員数</t>
    <rPh sb="0" eb="2">
      <t>シンゾク</t>
    </rPh>
    <rPh sb="2" eb="4">
      <t>ジンイン</t>
    </rPh>
    <rPh sb="4" eb="5">
      <t>スウ</t>
    </rPh>
    <phoneticPr fontId="11"/>
  </si>
  <si>
    <t>1人</t>
    <rPh sb="1" eb="2">
      <t>ニン</t>
    </rPh>
    <phoneticPr fontId="11"/>
  </si>
  <si>
    <t>2人</t>
    <rPh sb="1" eb="2">
      <t>ニン</t>
    </rPh>
    <phoneticPr fontId="12"/>
  </si>
  <si>
    <t>3人</t>
    <rPh sb="1" eb="2">
      <t>ニン</t>
    </rPh>
    <phoneticPr fontId="12"/>
  </si>
  <si>
    <t>4人</t>
    <rPh sb="1" eb="2">
      <t>ニン</t>
    </rPh>
    <phoneticPr fontId="12"/>
  </si>
  <si>
    <t>5人</t>
    <rPh sb="1" eb="2">
      <t>ニン</t>
    </rPh>
    <phoneticPr fontId="12"/>
  </si>
  <si>
    <t>6人</t>
    <rPh sb="1" eb="2">
      <t>ニン</t>
    </rPh>
    <phoneticPr fontId="12"/>
  </si>
  <si>
    <t>7人以上</t>
    <rPh sb="1" eb="2">
      <t>ニン</t>
    </rPh>
    <rPh sb="2" eb="4">
      <t>イジョウ</t>
    </rPh>
    <phoneticPr fontId="12"/>
  </si>
  <si>
    <t>65歳以上
親族人員</t>
    <phoneticPr fontId="12"/>
  </si>
  <si>
    <t>65歳以上親族人員</t>
    <phoneticPr fontId="12"/>
  </si>
  <si>
    <t>丸岡町</t>
    <phoneticPr fontId="11"/>
  </si>
  <si>
    <t>春江町</t>
    <phoneticPr fontId="11"/>
  </si>
  <si>
    <t>坂井町</t>
    <phoneticPr fontId="11"/>
  </si>
  <si>
    <t>資料：総務省統計局　「国勢調査」</t>
    <phoneticPr fontId="12"/>
  </si>
  <si>
    <t>B-13．高齢単身者数</t>
    <rPh sb="5" eb="7">
      <t>コウレイ</t>
    </rPh>
    <rPh sb="7" eb="10">
      <t>タンシンシャ</t>
    </rPh>
    <rPh sb="10" eb="11">
      <t>スウ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</si>
  <si>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</si>
  <si>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　65歳以上人口　　　　　　　　</t>
    <rPh sb="3" eb="6">
      <t>サイイジョウ</t>
    </rPh>
    <rPh sb="6" eb="8">
      <t>ジンコウ</t>
    </rPh>
    <phoneticPr fontId="11"/>
  </si>
  <si>
    <t>60歳以上</t>
    <phoneticPr fontId="12"/>
  </si>
  <si>
    <t>計</t>
    <rPh sb="0" eb="1">
      <t>ケイ</t>
    </rPh>
    <phoneticPr fontId="12"/>
  </si>
  <si>
    <t>65～69歳</t>
    <phoneticPr fontId="12"/>
  </si>
  <si>
    <t>70～74歳</t>
    <rPh sb="5" eb="6">
      <t>サイ</t>
    </rPh>
    <phoneticPr fontId="11"/>
  </si>
  <si>
    <t>75～79歳</t>
    <rPh sb="5" eb="6">
      <t>サイ</t>
    </rPh>
    <phoneticPr fontId="11"/>
  </si>
  <si>
    <t>80～84歳</t>
    <rPh sb="5" eb="6">
      <t>サイ</t>
    </rPh>
    <phoneticPr fontId="11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</si>
  <si>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6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</si>
  <si>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6"/>
  </si>
  <si>
    <t>調査年</t>
    <rPh sb="0" eb="2">
      <t>チョウサ</t>
    </rPh>
    <rPh sb="2" eb="3">
      <t>ネン</t>
    </rPh>
    <phoneticPr fontId="6"/>
  </si>
  <si>
    <t>総数</t>
    <rPh sb="0" eb="1">
      <t>フサ</t>
    </rPh>
    <rPh sb="1" eb="2">
      <t>カズ</t>
    </rPh>
    <phoneticPr fontId="6"/>
  </si>
  <si>
    <t>第1次産業</t>
    <rPh sb="0" eb="1">
      <t>ダイ</t>
    </rPh>
    <rPh sb="2" eb="3">
      <t>ジ</t>
    </rPh>
    <rPh sb="3" eb="5">
      <t>サンギョウ</t>
    </rPh>
    <phoneticPr fontId="6"/>
  </si>
  <si>
    <t>第2次産業</t>
    <rPh sb="0" eb="1">
      <t>ダイ</t>
    </rPh>
    <rPh sb="2" eb="3">
      <t>ジ</t>
    </rPh>
    <rPh sb="3" eb="5">
      <t>サンギョウ</t>
    </rPh>
    <phoneticPr fontId="6"/>
  </si>
  <si>
    <t>第3次産業</t>
    <rPh sb="0" eb="1">
      <t>ダイ</t>
    </rPh>
    <rPh sb="2" eb="3">
      <t>ジ</t>
    </rPh>
    <rPh sb="3" eb="5">
      <t>サンギョウ</t>
    </rPh>
    <phoneticPr fontId="6"/>
  </si>
  <si>
    <t>分類不能</t>
    <rPh sb="0" eb="2">
      <t>ブンルイ</t>
    </rPh>
    <rPh sb="2" eb="4">
      <t>フノウ</t>
    </rPh>
    <phoneticPr fontId="6"/>
  </si>
  <si>
    <t>計</t>
    <phoneticPr fontId="6"/>
  </si>
  <si>
    <t>男</t>
    <phoneticPr fontId="6"/>
  </si>
  <si>
    <t>女</t>
    <phoneticPr fontId="6"/>
  </si>
  <si>
    <t>平成2年</t>
    <rPh sb="0" eb="2">
      <t>ヘイセイ</t>
    </rPh>
    <rPh sb="3" eb="4">
      <t>ネン</t>
    </rPh>
    <phoneticPr fontId="6"/>
  </si>
  <si>
    <t>三国町</t>
    <phoneticPr fontId="6"/>
  </si>
  <si>
    <t>丸岡町</t>
    <phoneticPr fontId="6"/>
  </si>
  <si>
    <t>春江町</t>
    <phoneticPr fontId="6"/>
  </si>
  <si>
    <t>坂井町</t>
    <phoneticPr fontId="6"/>
  </si>
  <si>
    <t>平成7年</t>
    <rPh sb="0" eb="2">
      <t>ヘイセイ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</si>
</sst>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&quot;△ &quot;#,##0"/>
    <numFmt numFmtId="177" formatCode="0.0;&quot;△ &quot;0.0"/>
    <numFmt numFmtId="178" formatCode="0.0_ ;[Red]\-0.0\ "/>
    <numFmt numFmtId="179" formatCode="#,##0;&quot;▲ &quot;#,##0"/>
    <numFmt numFmtId="180" formatCode="\ ###,###,##0;&quot;-&quot;###,###,##0"/>
    <numFmt numFmtId="181" formatCode="#,###,###,##0;&quot; -&quot;###,###,##0"/>
    <numFmt numFmtId="182" formatCode="\ ###,##0.0;&quot;-&quot;###,##0.0"/>
    <numFmt numFmtId="183" formatCode="#,##0_ "/>
    <numFmt numFmtId="184" formatCode="0.0%"/>
    <numFmt numFmtId="185" formatCode="0_ "/>
    <numFmt numFmtId="186" formatCode="#,##0.0;&quot;△ &quot;#,##0.0"/>
    <numFmt numFmtId="187" formatCode="###,###,##0;&quot;-&quot;##,###,##0"/>
    <numFmt numFmtId="188" formatCode="##,###,##0;&quot;-&quot;#,###,##0"/>
    <numFmt numFmtId="189" formatCode="#,##0.00;&quot;△ &quot;#,##0.00"/>
    <numFmt numFmtId="190" formatCode="#,###,##0;&quot; -&quot;###,##0"/>
    <numFmt numFmtId="191" formatCode="\ ###,##0;&quot;-&quot;###,##0"/>
  </numFmts>
  <fonts count="3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sz val="10.5"/>
      <name val="ＭＳ 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9" fillId="0" borderId="0" applyFont="0"/>
    <xf numFmtId="0" fontId="27" fillId="0" borderId="0"/>
    <xf numFmtId="0" fontId="34" fillId="0" borderId="0"/>
    <xf numFmtId="38" fontId="34" fillId="0" borderId="0" applyFont="0" applyFill="0" applyBorder="0" applyAlignment="0" applyProtection="0"/>
  </cellStyleXfs>
  <cellXfs count="927">
    <xf numFmtId="0" fontId="0" fillId="0" borderId="0" xfId="0"/>
    <xf numFmtId="0" fontId="2" fillId="0" borderId="0" xfId="1" applyFont="1" applyFill="1" applyAlignment="1" applyProtection="1">
      <alignment vertical="center"/>
      <protection locked="0"/>
    </xf>
    <xf numFmtId="0" fontId="1" fillId="0" borderId="0" xfId="1" applyFont="1" applyFill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1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distributed" justifyLastLine="1" shrinkToFit="1"/>
    </xf>
    <xf numFmtId="0" fontId="4" fillId="0" borderId="3" xfId="1" applyFont="1" applyFill="1" applyBorder="1" applyAlignment="1">
      <alignment horizontal="distributed" justifyLastLine="1" shrinkToFit="1"/>
    </xf>
    <xf numFmtId="176" fontId="4" fillId="0" borderId="1" xfId="1" applyNumberFormat="1" applyFont="1" applyFill="1" applyBorder="1" applyAlignment="1">
      <alignment horizontal="distributed" justifyLastLine="1" shrinkToFit="1"/>
    </xf>
    <xf numFmtId="0" fontId="4" fillId="0" borderId="1" xfId="1" applyFont="1" applyFill="1" applyBorder="1" applyAlignment="1">
      <alignment horizontal="distributed" justifyLastLine="1" shrinkToFit="1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vertical="center" shrinkToFit="1"/>
    </xf>
    <xf numFmtId="38" fontId="7" fillId="0" borderId="2" xfId="2" applyFont="1" applyFill="1" applyBorder="1" applyAlignment="1">
      <alignment vertical="center" shrinkToFit="1"/>
    </xf>
    <xf numFmtId="38" fontId="7" fillId="0" borderId="3" xfId="2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178" fontId="7" fillId="0" borderId="1" xfId="1" applyNumberFormat="1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right" vertical="center" shrinkToFit="1"/>
    </xf>
    <xf numFmtId="38" fontId="4" fillId="0" borderId="8" xfId="2" applyFont="1" applyFill="1" applyBorder="1" applyAlignment="1">
      <alignment vertical="center" shrinkToFit="1"/>
    </xf>
    <xf numFmtId="38" fontId="4" fillId="0" borderId="9" xfId="2" applyFont="1" applyFill="1" applyBorder="1" applyAlignment="1">
      <alignment vertical="center" shrinkToFit="1"/>
    </xf>
    <xf numFmtId="38" fontId="4" fillId="0" borderId="10" xfId="2" applyFont="1" applyFill="1" applyBorder="1" applyAlignment="1">
      <alignment vertical="center" shrinkToFit="1"/>
    </xf>
    <xf numFmtId="176" fontId="4" fillId="0" borderId="8" xfId="2" applyNumberFormat="1" applyFont="1" applyFill="1" applyBorder="1" applyAlignment="1">
      <alignment horizontal="right"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178" fontId="4" fillId="0" borderId="8" xfId="1" applyNumberFormat="1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vertical="center" shrinkToFit="1"/>
    </xf>
    <xf numFmtId="38" fontId="4" fillId="0" borderId="7" xfId="2" applyFont="1" applyFill="1" applyBorder="1" applyAlignment="1">
      <alignment vertical="center" shrinkToFit="1"/>
    </xf>
    <xf numFmtId="38" fontId="4" fillId="0" borderId="6" xfId="2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horizontal="right" vertical="center" shrinkToFit="1"/>
    </xf>
    <xf numFmtId="177" fontId="4" fillId="0" borderId="4" xfId="1" applyNumberFormat="1" applyFont="1" applyFill="1" applyBorder="1" applyAlignment="1">
      <alignment horizontal="right" vertical="center" shrinkToFit="1"/>
    </xf>
    <xf numFmtId="178" fontId="4" fillId="0" borderId="4" xfId="1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 shrinkToFit="1"/>
    </xf>
    <xf numFmtId="177" fontId="7" fillId="0" borderId="1" xfId="1" applyNumberFormat="1" applyFont="1" applyFill="1" applyBorder="1" applyAlignment="1">
      <alignment vertical="center" shrinkToFit="1"/>
    </xf>
    <xf numFmtId="176" fontId="4" fillId="0" borderId="8" xfId="2" applyNumberFormat="1" applyFont="1" applyFill="1" applyBorder="1" applyAlignment="1">
      <alignment vertical="center" shrinkToFit="1"/>
    </xf>
    <xf numFmtId="177" fontId="4" fillId="0" borderId="8" xfId="1" applyNumberFormat="1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vertical="center" shrinkToFit="1"/>
    </xf>
    <xf numFmtId="177" fontId="4" fillId="0" borderId="4" xfId="1" applyNumberFormat="1" applyFont="1" applyFill="1" applyBorder="1" applyAlignment="1">
      <alignment vertical="center" shrinkToFit="1"/>
    </xf>
    <xf numFmtId="0" fontId="4" fillId="0" borderId="11" xfId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right" vertical="center" shrinkToFit="1"/>
    </xf>
    <xf numFmtId="38" fontId="7" fillId="0" borderId="8" xfId="2" applyFont="1" applyFill="1" applyBorder="1" applyAlignment="1">
      <alignment vertical="center" shrinkToFit="1"/>
    </xf>
    <xf numFmtId="38" fontId="7" fillId="0" borderId="9" xfId="2" applyFont="1" applyFill="1" applyBorder="1" applyAlignment="1">
      <alignment vertical="center" shrinkToFit="1"/>
    </xf>
    <xf numFmtId="38" fontId="7" fillId="0" borderId="10" xfId="2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38" fontId="4" fillId="0" borderId="8" xfId="2" applyFont="1" applyFill="1" applyBorder="1" applyAlignment="1">
      <alignment horizontal="right" vertical="center" shrinkToFit="1"/>
    </xf>
    <xf numFmtId="38" fontId="4" fillId="0" borderId="9" xfId="2" applyFont="1" applyFill="1" applyBorder="1" applyAlignment="1">
      <alignment horizontal="right" vertical="center" shrinkToFit="1"/>
    </xf>
    <xf numFmtId="38" fontId="4" fillId="0" borderId="10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0" fontId="7" fillId="0" borderId="8" xfId="1" applyFont="1" applyFill="1" applyBorder="1" applyAlignment="1">
      <alignment horizontal="center" vertical="center" shrinkToFit="1"/>
    </xf>
    <xf numFmtId="176" fontId="7" fillId="0" borderId="8" xfId="2" applyNumberFormat="1" applyFont="1" applyFill="1" applyBorder="1" applyAlignment="1">
      <alignment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179" fontId="4" fillId="0" borderId="8" xfId="1" applyNumberFormat="1" applyFont="1" applyFill="1" applyBorder="1" applyAlignment="1">
      <alignment horizontal="right" vertical="center" shrinkToFit="1"/>
    </xf>
    <xf numFmtId="180" fontId="8" fillId="0" borderId="9" xfId="3" quotePrefix="1" applyNumberFormat="1" applyFont="1" applyFill="1" applyBorder="1" applyAlignment="1">
      <alignment horizontal="right" vertical="center"/>
    </xf>
    <xf numFmtId="180" fontId="8" fillId="0" borderId="10" xfId="3" quotePrefix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 shrinkToFit="1"/>
    </xf>
    <xf numFmtId="180" fontId="8" fillId="0" borderId="7" xfId="3" quotePrefix="1" applyNumberFormat="1" applyFont="1" applyFill="1" applyBorder="1" applyAlignment="1">
      <alignment horizontal="right" vertical="center"/>
    </xf>
    <xf numFmtId="180" fontId="8" fillId="0" borderId="6" xfId="3" quotePrefix="1" applyNumberFormat="1" applyFont="1" applyFill="1" applyBorder="1" applyAlignment="1">
      <alignment horizontal="right" vertical="center"/>
    </xf>
    <xf numFmtId="180" fontId="8" fillId="0" borderId="9" xfId="3" applyNumberFormat="1" applyFont="1" applyFill="1" applyBorder="1" applyAlignment="1">
      <alignment horizontal="right" vertical="center"/>
    </xf>
    <xf numFmtId="180" fontId="8" fillId="0" borderId="10" xfId="3" applyNumberFormat="1" applyFont="1" applyFill="1" applyBorder="1" applyAlignment="1">
      <alignment horizontal="right" vertical="center"/>
    </xf>
    <xf numFmtId="180" fontId="8" fillId="0" borderId="7" xfId="3" applyNumberFormat="1" applyFont="1" applyFill="1" applyBorder="1" applyAlignment="1">
      <alignment horizontal="right" vertical="center"/>
    </xf>
    <xf numFmtId="180" fontId="8" fillId="0" borderId="6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2" fillId="0" borderId="0" xfId="4" applyFont="1" applyFill="1" applyAlignment="1" applyProtection="1">
      <alignment vertical="center"/>
      <protection locked="0"/>
    </xf>
    <xf numFmtId="0" fontId="4" fillId="0" borderId="0" xfId="4" applyFont="1" applyFill="1" applyAlignment="1">
      <alignment horizontal="center" shrinkToFit="1"/>
    </xf>
    <xf numFmtId="0" fontId="4" fillId="0" borderId="0" xfId="4" applyFont="1" applyFill="1" applyBorder="1"/>
    <xf numFmtId="0" fontId="4" fillId="0" borderId="0" xfId="4" applyFont="1" applyFill="1"/>
    <xf numFmtId="0" fontId="1" fillId="0" borderId="0" xfId="4" applyFont="1" applyFill="1" applyBorder="1"/>
    <xf numFmtId="49" fontId="10" fillId="0" borderId="0" xfId="3" quotePrefix="1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left" vertical="center"/>
    </xf>
    <xf numFmtId="180" fontId="10" fillId="0" borderId="0" xfId="3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 applyProtection="1">
      <alignment vertical="center"/>
      <protection locked="0"/>
    </xf>
    <xf numFmtId="49" fontId="10" fillId="0" borderId="0" xfId="3" applyNumberFormat="1" applyFont="1" applyFill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49" fontId="8" fillId="0" borderId="12" xfId="3" applyNumberFormat="1" applyFont="1" applyFill="1" applyBorder="1" applyAlignment="1">
      <alignment horizontal="center" vertical="center" shrinkToFit="1"/>
    </xf>
    <xf numFmtId="181" fontId="8" fillId="0" borderId="12" xfId="3" applyNumberFormat="1" applyFont="1" applyFill="1" applyBorder="1" applyAlignment="1">
      <alignment horizontal="distributed" vertical="center" justifyLastLine="1"/>
    </xf>
    <xf numFmtId="180" fontId="8" fillId="0" borderId="13" xfId="3" applyNumberFormat="1" applyFont="1" applyFill="1" applyBorder="1" applyAlignment="1">
      <alignment horizontal="distributed" vertical="center" justifyLastLine="1"/>
    </xf>
    <xf numFmtId="180" fontId="8" fillId="0" borderId="14" xfId="3" applyNumberFormat="1" applyFont="1" applyFill="1" applyBorder="1" applyAlignment="1">
      <alignment horizontal="distributed" vertical="center" justifyLastLine="1"/>
    </xf>
    <xf numFmtId="180" fontId="8" fillId="0" borderId="0" xfId="3" applyNumberFormat="1" applyFont="1" applyFill="1" applyBorder="1" applyAlignment="1">
      <alignment horizontal="distributed" vertical="center" justifyLastLine="1"/>
    </xf>
    <xf numFmtId="0" fontId="4" fillId="0" borderId="0" xfId="4" applyFont="1" applyFill="1" applyAlignment="1">
      <alignment vertical="center"/>
    </xf>
    <xf numFmtId="49" fontId="8" fillId="0" borderId="5" xfId="3" applyNumberFormat="1" applyFont="1" applyFill="1" applyBorder="1" applyAlignment="1">
      <alignment horizontal="center" vertical="center" shrinkToFit="1"/>
    </xf>
    <xf numFmtId="181" fontId="13" fillId="0" borderId="12" xfId="3" quotePrefix="1" applyNumberFormat="1" applyFont="1" applyFill="1" applyBorder="1" applyAlignment="1">
      <alignment horizontal="right" vertical="center"/>
    </xf>
    <xf numFmtId="180" fontId="8" fillId="0" borderId="13" xfId="3" quotePrefix="1" applyNumberFormat="1" applyFont="1" applyFill="1" applyBorder="1" applyAlignment="1">
      <alignment horizontal="right" vertical="center"/>
    </xf>
    <xf numFmtId="180" fontId="8" fillId="0" borderId="14" xfId="3" quotePrefix="1" applyNumberFormat="1" applyFont="1" applyFill="1" applyBorder="1" applyAlignment="1">
      <alignment horizontal="right" vertical="center"/>
    </xf>
    <xf numFmtId="180" fontId="8" fillId="0" borderId="0" xfId="3" quotePrefix="1" applyNumberFormat="1" applyFont="1" applyFill="1" applyBorder="1" applyAlignment="1">
      <alignment horizontal="right" vertical="center"/>
    </xf>
    <xf numFmtId="49" fontId="8" fillId="0" borderId="15" xfId="3" applyNumberFormat="1" applyFont="1" applyFill="1" applyBorder="1" applyAlignment="1">
      <alignment horizontal="center" vertical="center" shrinkToFit="1"/>
    </xf>
    <xf numFmtId="181" fontId="13" fillId="0" borderId="16" xfId="3" quotePrefix="1" applyNumberFormat="1" applyFont="1" applyFill="1" applyBorder="1" applyAlignment="1">
      <alignment horizontal="right" vertical="center"/>
    </xf>
    <xf numFmtId="180" fontId="8" fillId="0" borderId="17" xfId="3" quotePrefix="1" applyNumberFormat="1" applyFont="1" applyFill="1" applyBorder="1" applyAlignment="1">
      <alignment horizontal="right" vertical="center"/>
    </xf>
    <xf numFmtId="180" fontId="8" fillId="0" borderId="18" xfId="3" quotePrefix="1" applyNumberFormat="1" applyFont="1" applyFill="1" applyBorder="1" applyAlignment="1">
      <alignment horizontal="right" vertical="center"/>
    </xf>
    <xf numFmtId="49" fontId="8" fillId="0" borderId="19" xfId="3" applyNumberFormat="1" applyFont="1" applyFill="1" applyBorder="1" applyAlignment="1">
      <alignment horizontal="center" vertical="center" shrinkToFit="1"/>
    </xf>
    <xf numFmtId="181" fontId="13" fillId="0" borderId="20" xfId="3" quotePrefix="1" applyNumberFormat="1" applyFont="1" applyFill="1" applyBorder="1" applyAlignment="1">
      <alignment horizontal="right" vertical="center"/>
    </xf>
    <xf numFmtId="180" fontId="8" fillId="0" borderId="21" xfId="3" quotePrefix="1" applyNumberFormat="1" applyFont="1" applyFill="1" applyBorder="1" applyAlignment="1">
      <alignment horizontal="right" vertical="center"/>
    </xf>
    <xf numFmtId="180" fontId="8" fillId="0" borderId="22" xfId="3" quotePrefix="1" applyNumberFormat="1" applyFont="1" applyFill="1" applyBorder="1" applyAlignment="1">
      <alignment horizontal="right" vertical="center"/>
    </xf>
    <xf numFmtId="49" fontId="8" fillId="0" borderId="23" xfId="3" applyNumberFormat="1" applyFont="1" applyFill="1" applyBorder="1" applyAlignment="1">
      <alignment horizontal="center" vertical="center" shrinkToFit="1"/>
    </xf>
    <xf numFmtId="181" fontId="13" fillId="0" borderId="23" xfId="3" quotePrefix="1" applyNumberFormat="1" applyFont="1" applyFill="1" applyBorder="1" applyAlignment="1">
      <alignment horizontal="right" vertical="center"/>
    </xf>
    <xf numFmtId="180" fontId="8" fillId="0" borderId="24" xfId="3" quotePrefix="1" applyNumberFormat="1" applyFont="1" applyFill="1" applyBorder="1" applyAlignment="1">
      <alignment horizontal="right" vertical="center"/>
    </xf>
    <xf numFmtId="180" fontId="8" fillId="0" borderId="25" xfId="3" quotePrefix="1" applyNumberFormat="1" applyFont="1" applyFill="1" applyBorder="1" applyAlignment="1">
      <alignment horizontal="right" vertical="center"/>
    </xf>
    <xf numFmtId="49" fontId="8" fillId="0" borderId="20" xfId="3" applyNumberFormat="1" applyFont="1" applyFill="1" applyBorder="1" applyAlignment="1">
      <alignment horizontal="center" vertical="center" shrinkToFit="1"/>
    </xf>
    <xf numFmtId="180" fontId="8" fillId="0" borderId="26" xfId="3" quotePrefix="1" applyNumberFormat="1" applyFont="1" applyFill="1" applyBorder="1" applyAlignment="1">
      <alignment horizontal="right" vertical="center"/>
    </xf>
    <xf numFmtId="49" fontId="8" fillId="0" borderId="27" xfId="3" applyNumberFormat="1" applyFont="1" applyFill="1" applyBorder="1" applyAlignment="1">
      <alignment horizontal="center" vertical="center" shrinkToFit="1"/>
    </xf>
    <xf numFmtId="180" fontId="8" fillId="0" borderId="28" xfId="3" quotePrefix="1" applyNumberFormat="1" applyFont="1" applyFill="1" applyBorder="1" applyAlignment="1">
      <alignment horizontal="right" vertical="center"/>
    </xf>
    <xf numFmtId="49" fontId="8" fillId="0" borderId="29" xfId="3" applyNumberFormat="1" applyFont="1" applyFill="1" applyBorder="1" applyAlignment="1">
      <alignment horizontal="center" vertical="center" shrinkToFit="1"/>
    </xf>
    <xf numFmtId="181" fontId="13" fillId="0" borderId="29" xfId="3" quotePrefix="1" applyNumberFormat="1" applyFont="1" applyFill="1" applyBorder="1" applyAlignment="1">
      <alignment horizontal="right" vertical="center"/>
    </xf>
    <xf numFmtId="180" fontId="8" fillId="0" borderId="30" xfId="3" quotePrefix="1" applyNumberFormat="1" applyFont="1" applyFill="1" applyBorder="1" applyAlignment="1">
      <alignment horizontal="right" vertical="center"/>
    </xf>
    <xf numFmtId="180" fontId="8" fillId="0" borderId="31" xfId="3" quotePrefix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 applyProtection="1">
      <alignment vertical="top"/>
      <protection locked="0"/>
    </xf>
    <xf numFmtId="49" fontId="8" fillId="0" borderId="0" xfId="3" applyNumberFormat="1" applyFont="1" applyFill="1" applyBorder="1" applyAlignment="1">
      <alignment vertical="top"/>
    </xf>
    <xf numFmtId="181" fontId="8" fillId="0" borderId="0" xfId="3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horizontal="right" vertical="center"/>
    </xf>
    <xf numFmtId="181" fontId="8" fillId="0" borderId="32" xfId="3" applyNumberFormat="1" applyFont="1" applyFill="1" applyBorder="1" applyAlignment="1">
      <alignment horizontal="distributed" vertical="center" justifyLastLine="1"/>
    </xf>
    <xf numFmtId="180" fontId="8" fillId="0" borderId="33" xfId="3" applyNumberFormat="1" applyFont="1" applyFill="1" applyBorder="1" applyAlignment="1">
      <alignment horizontal="distributed" vertical="center" justifyLastLine="1"/>
    </xf>
    <xf numFmtId="180" fontId="8" fillId="0" borderId="3" xfId="3" applyNumberFormat="1" applyFont="1" applyFill="1" applyBorder="1" applyAlignment="1">
      <alignment horizontal="distributed" vertical="center" justifyLastLine="1"/>
    </xf>
    <xf numFmtId="49" fontId="8" fillId="0" borderId="34" xfId="3" applyNumberFormat="1" applyFont="1" applyFill="1" applyBorder="1" applyAlignment="1">
      <alignment horizontal="center" vertical="center" shrinkToFit="1"/>
    </xf>
    <xf numFmtId="180" fontId="8" fillId="0" borderId="35" xfId="3" quotePrefix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vertical="center"/>
      <protection locked="0"/>
    </xf>
    <xf numFmtId="181" fontId="8" fillId="0" borderId="1" xfId="3" applyNumberFormat="1" applyFont="1" applyFill="1" applyBorder="1" applyAlignment="1">
      <alignment horizontal="distributed" vertical="center" justifyLastLine="1"/>
    </xf>
    <xf numFmtId="182" fontId="13" fillId="0" borderId="16" xfId="3" quotePrefix="1" applyNumberFormat="1" applyFont="1" applyFill="1" applyBorder="1" applyAlignment="1">
      <alignment horizontal="right" vertical="center"/>
    </xf>
    <xf numFmtId="182" fontId="8" fillId="0" borderId="17" xfId="3" quotePrefix="1" applyNumberFormat="1" applyFont="1" applyFill="1" applyBorder="1" applyAlignment="1">
      <alignment horizontal="right" vertical="center"/>
    </xf>
    <xf numFmtId="182" fontId="8" fillId="0" borderId="18" xfId="3" quotePrefix="1" applyNumberFormat="1" applyFont="1" applyFill="1" applyBorder="1" applyAlignment="1">
      <alignment horizontal="right" vertical="center"/>
    </xf>
    <xf numFmtId="182" fontId="13" fillId="0" borderId="20" xfId="3" quotePrefix="1" applyNumberFormat="1" applyFont="1" applyFill="1" applyBorder="1" applyAlignment="1">
      <alignment horizontal="right" vertical="center"/>
    </xf>
    <xf numFmtId="182" fontId="8" fillId="0" borderId="21" xfId="3" quotePrefix="1" applyNumberFormat="1" applyFont="1" applyFill="1" applyBorder="1" applyAlignment="1">
      <alignment horizontal="right" vertical="center"/>
    </xf>
    <xf numFmtId="182" fontId="8" fillId="0" borderId="22" xfId="3" quotePrefix="1" applyNumberFormat="1" applyFont="1" applyFill="1" applyBorder="1" applyAlignment="1">
      <alignment horizontal="right" vertical="center"/>
    </xf>
    <xf numFmtId="182" fontId="13" fillId="0" borderId="29" xfId="3" quotePrefix="1" applyNumberFormat="1" applyFont="1" applyFill="1" applyBorder="1" applyAlignment="1">
      <alignment horizontal="right" vertical="center"/>
    </xf>
    <xf numFmtId="182" fontId="8" fillId="0" borderId="30" xfId="3" quotePrefix="1" applyNumberFormat="1" applyFont="1" applyFill="1" applyBorder="1" applyAlignment="1">
      <alignment horizontal="right" vertical="center"/>
    </xf>
    <xf numFmtId="182" fontId="8" fillId="0" borderId="35" xfId="3" quotePrefix="1" applyNumberFormat="1" applyFont="1" applyFill="1" applyBorder="1" applyAlignment="1">
      <alignment horizontal="right" vertical="center"/>
    </xf>
    <xf numFmtId="182" fontId="13" fillId="0" borderId="0" xfId="3" quotePrefix="1" applyNumberFormat="1" applyFont="1" applyFill="1" applyBorder="1" applyAlignment="1">
      <alignment horizontal="right" vertical="center"/>
    </xf>
    <xf numFmtId="182" fontId="8" fillId="0" borderId="0" xfId="3" quotePrefix="1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vertical="center" shrinkToFit="1"/>
    </xf>
    <xf numFmtId="182" fontId="13" fillId="0" borderId="4" xfId="3" quotePrefix="1" applyNumberFormat="1" applyFont="1" applyFill="1" applyBorder="1" applyAlignment="1">
      <alignment horizontal="right" vertical="center"/>
    </xf>
    <xf numFmtId="182" fontId="8" fillId="0" borderId="36" xfId="3" quotePrefix="1" applyNumberFormat="1" applyFont="1" applyFill="1" applyBorder="1" applyAlignment="1">
      <alignment horizontal="right" vertical="center"/>
    </xf>
    <xf numFmtId="182" fontId="8" fillId="0" borderId="6" xfId="3" quotePrefix="1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0" fontId="4" fillId="0" borderId="0" xfId="4" applyFont="1" applyFill="1" applyAlignment="1">
      <alignment horizontal="center" vertical="center" shrinkToFit="1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Border="1" applyAlignment="1">
      <alignment horizontal="right"/>
    </xf>
    <xf numFmtId="0" fontId="2" fillId="0" borderId="0" xfId="5" applyFont="1" applyFill="1" applyAlignment="1" applyProtection="1">
      <alignment vertical="center"/>
      <protection locked="0"/>
    </xf>
    <xf numFmtId="0" fontId="4" fillId="0" borderId="0" xfId="5" applyFont="1" applyFill="1" applyAlignment="1">
      <alignment horizontal="center" shrinkToFit="1"/>
    </xf>
    <xf numFmtId="183" fontId="4" fillId="0" borderId="0" xfId="5" applyNumberFormat="1" applyFont="1" applyFill="1" applyBorder="1"/>
    <xf numFmtId="0" fontId="4" fillId="0" borderId="0" xfId="5" applyFont="1" applyFill="1"/>
    <xf numFmtId="0" fontId="14" fillId="0" borderId="0" xfId="5" applyFont="1" applyFill="1" applyBorder="1" applyAlignment="1" applyProtection="1">
      <alignment vertical="center"/>
      <protection locked="0"/>
    </xf>
    <xf numFmtId="183" fontId="15" fillId="0" borderId="0" xfId="3" applyNumberFormat="1" applyFont="1" applyFill="1" applyBorder="1" applyAlignment="1">
      <alignment horizontal="left" vertical="center"/>
    </xf>
    <xf numFmtId="183" fontId="15" fillId="0" borderId="0" xfId="3" applyNumberFormat="1" applyFont="1" applyFill="1" applyBorder="1" applyAlignment="1">
      <alignment horizontal="right" vertical="center"/>
    </xf>
    <xf numFmtId="183" fontId="8" fillId="0" borderId="0" xfId="3" applyNumberFormat="1" applyFont="1" applyFill="1" applyBorder="1" applyAlignment="1">
      <alignment horizontal="right"/>
    </xf>
    <xf numFmtId="0" fontId="4" fillId="0" borderId="0" xfId="5" applyFont="1" applyFill="1" applyBorder="1"/>
    <xf numFmtId="49" fontId="8" fillId="0" borderId="0" xfId="3" applyNumberFormat="1" applyFont="1" applyFill="1" applyBorder="1" applyAlignment="1">
      <alignment horizontal="center" vertical="center"/>
    </xf>
    <xf numFmtId="183" fontId="8" fillId="0" borderId="13" xfId="3" applyNumberFormat="1" applyFont="1" applyFill="1" applyBorder="1" applyAlignment="1">
      <alignment horizontal="distributed" vertical="center" justifyLastLine="1"/>
    </xf>
    <xf numFmtId="183" fontId="8" fillId="0" borderId="14" xfId="3" applyNumberFormat="1" applyFont="1" applyFill="1" applyBorder="1" applyAlignment="1">
      <alignment horizontal="distributed" vertical="center" justifyLastLine="1"/>
    </xf>
    <xf numFmtId="183" fontId="8" fillId="0" borderId="37" xfId="3" applyNumberFormat="1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horizontal="center" vertical="center"/>
    </xf>
    <xf numFmtId="49" fontId="8" fillId="0" borderId="38" xfId="3" applyNumberFormat="1" applyFont="1" applyFill="1" applyBorder="1" applyAlignment="1">
      <alignment vertical="top"/>
    </xf>
    <xf numFmtId="49" fontId="13" fillId="0" borderId="39" xfId="3" applyNumberFormat="1" applyFont="1" applyFill="1" applyBorder="1" applyAlignment="1">
      <alignment horizontal="center" vertical="center" shrinkToFit="1"/>
    </xf>
    <xf numFmtId="49" fontId="13" fillId="0" borderId="32" xfId="3" applyNumberFormat="1" applyFont="1" applyFill="1" applyBorder="1" applyAlignment="1">
      <alignment horizontal="center" vertical="center" shrinkToFit="1"/>
    </xf>
    <xf numFmtId="176" fontId="13" fillId="0" borderId="33" xfId="3" quotePrefix="1" applyNumberFormat="1" applyFont="1" applyFill="1" applyBorder="1" applyAlignment="1">
      <alignment vertical="center"/>
    </xf>
    <xf numFmtId="176" fontId="13" fillId="0" borderId="2" xfId="3" quotePrefix="1" applyNumberFormat="1" applyFont="1" applyFill="1" applyBorder="1" applyAlignment="1">
      <alignment vertical="center"/>
    </xf>
    <xf numFmtId="176" fontId="13" fillId="0" borderId="32" xfId="3" quotePrefix="1" applyNumberFormat="1" applyFont="1" applyFill="1" applyBorder="1" applyAlignment="1">
      <alignment vertical="center"/>
    </xf>
    <xf numFmtId="49" fontId="8" fillId="0" borderId="11" xfId="3" applyNumberFormat="1" applyFont="1" applyFill="1" applyBorder="1" applyAlignment="1">
      <alignment vertical="top"/>
    </xf>
    <xf numFmtId="176" fontId="8" fillId="0" borderId="41" xfId="3" quotePrefix="1" applyNumberFormat="1" applyFont="1" applyFill="1" applyBorder="1" applyAlignment="1">
      <alignment vertical="center"/>
    </xf>
    <xf numFmtId="176" fontId="8" fillId="0" borderId="10" xfId="3" quotePrefix="1" applyNumberFormat="1" applyFont="1" applyFill="1" applyBorder="1" applyAlignment="1">
      <alignment vertical="center"/>
    </xf>
    <xf numFmtId="176" fontId="8" fillId="0" borderId="9" xfId="3" quotePrefix="1" applyNumberFormat="1" applyFont="1" applyFill="1" applyBorder="1" applyAlignment="1">
      <alignment vertical="center"/>
    </xf>
    <xf numFmtId="49" fontId="8" fillId="0" borderId="5" xfId="3" applyNumberFormat="1" applyFont="1" applyFill="1" applyBorder="1" applyAlignment="1">
      <alignment vertical="top"/>
    </xf>
    <xf numFmtId="176" fontId="8" fillId="0" borderId="36" xfId="3" quotePrefix="1" applyNumberFormat="1" applyFont="1" applyFill="1" applyBorder="1" applyAlignment="1">
      <alignment vertical="center"/>
    </xf>
    <xf numFmtId="176" fontId="8" fillId="0" borderId="6" xfId="3" quotePrefix="1" applyNumberFormat="1" applyFont="1" applyFill="1" applyBorder="1" applyAlignment="1">
      <alignment vertical="center"/>
    </xf>
    <xf numFmtId="176" fontId="8" fillId="0" borderId="7" xfId="3" quotePrefix="1" applyNumberFormat="1" applyFont="1" applyFill="1" applyBorder="1" applyAlignment="1">
      <alignment vertical="center"/>
    </xf>
    <xf numFmtId="183" fontId="8" fillId="0" borderId="41" xfId="3" quotePrefix="1" applyNumberFormat="1" applyFont="1" applyFill="1" applyBorder="1" applyAlignment="1">
      <alignment vertical="center"/>
    </xf>
    <xf numFmtId="183" fontId="8" fillId="0" borderId="10" xfId="3" quotePrefix="1" applyNumberFormat="1" applyFont="1" applyFill="1" applyBorder="1" applyAlignment="1">
      <alignment vertical="center"/>
    </xf>
    <xf numFmtId="183" fontId="8" fillId="0" borderId="9" xfId="3" quotePrefix="1" applyNumberFormat="1" applyFont="1" applyFill="1" applyBorder="1" applyAlignment="1">
      <alignment vertical="center"/>
    </xf>
    <xf numFmtId="183" fontId="8" fillId="0" borderId="36" xfId="3" quotePrefix="1" applyNumberFormat="1" applyFont="1" applyFill="1" applyBorder="1" applyAlignment="1">
      <alignment vertical="center"/>
    </xf>
    <xf numFmtId="183" fontId="8" fillId="0" borderId="6" xfId="3" quotePrefix="1" applyNumberFormat="1" applyFont="1" applyFill="1" applyBorder="1" applyAlignment="1">
      <alignment vertical="center"/>
    </xf>
    <xf numFmtId="183" fontId="8" fillId="0" borderId="7" xfId="3" quotePrefix="1" applyNumberFormat="1" applyFont="1" applyFill="1" applyBorder="1" applyAlignment="1">
      <alignment vertical="center"/>
    </xf>
    <xf numFmtId="49" fontId="13" fillId="0" borderId="44" xfId="3" applyNumberFormat="1" applyFont="1" applyFill="1" applyBorder="1" applyAlignment="1">
      <alignment horizontal="center" vertical="center" shrinkToFit="1"/>
    </xf>
    <xf numFmtId="49" fontId="13" fillId="0" borderId="45" xfId="3" applyNumberFormat="1" applyFont="1" applyFill="1" applyBorder="1" applyAlignment="1">
      <alignment horizontal="center" vertical="center" shrinkToFit="1"/>
    </xf>
    <xf numFmtId="176" fontId="13" fillId="0" borderId="37" xfId="3" quotePrefix="1" applyNumberFormat="1" applyFont="1" applyFill="1" applyBorder="1" applyAlignment="1">
      <alignment vertical="center"/>
    </xf>
    <xf numFmtId="176" fontId="13" fillId="0" borderId="13" xfId="3" quotePrefix="1" applyNumberFormat="1" applyFont="1" applyFill="1" applyBorder="1" applyAlignment="1">
      <alignment vertical="center"/>
    </xf>
    <xf numFmtId="176" fontId="13" fillId="0" borderId="45" xfId="3" quotePrefix="1" applyNumberFormat="1" applyFont="1" applyFill="1" applyBorder="1" applyAlignment="1">
      <alignment vertical="center"/>
    </xf>
    <xf numFmtId="49" fontId="13" fillId="0" borderId="0" xfId="3" applyNumberFormat="1" applyFont="1" applyFill="1" applyBorder="1" applyAlignment="1">
      <alignment horizontal="center" vertical="center" shrinkToFit="1"/>
    </xf>
    <xf numFmtId="49" fontId="13" fillId="0" borderId="40" xfId="3" applyNumberFormat="1" applyFont="1" applyFill="1" applyBorder="1" applyAlignment="1">
      <alignment horizontal="center" vertical="center" shrinkToFit="1"/>
    </xf>
    <xf numFmtId="176" fontId="13" fillId="0" borderId="41" xfId="3" quotePrefix="1" applyNumberFormat="1" applyFont="1" applyFill="1" applyBorder="1" applyAlignment="1">
      <alignment vertical="center"/>
    </xf>
    <xf numFmtId="176" fontId="13" fillId="0" borderId="9" xfId="3" quotePrefix="1" applyNumberFormat="1" applyFont="1" applyFill="1" applyBorder="1" applyAlignment="1">
      <alignment vertical="center"/>
    </xf>
    <xf numFmtId="176" fontId="13" fillId="0" borderId="40" xfId="3" quotePrefix="1" applyNumberFormat="1" applyFont="1" applyFill="1" applyBorder="1" applyAlignment="1">
      <alignment vertical="center"/>
    </xf>
    <xf numFmtId="49" fontId="8" fillId="0" borderId="46" xfId="3" applyNumberFormat="1" applyFont="1" applyFill="1" applyBorder="1" applyAlignment="1">
      <alignment vertical="top"/>
    </xf>
    <xf numFmtId="49" fontId="13" fillId="0" borderId="0" xfId="3" applyNumberFormat="1" applyFont="1" applyFill="1" applyBorder="1" applyAlignment="1">
      <alignment vertical="top"/>
    </xf>
    <xf numFmtId="49" fontId="13" fillId="0" borderId="46" xfId="3" applyNumberFormat="1" applyFont="1" applyFill="1" applyBorder="1" applyAlignment="1">
      <alignment vertical="top"/>
    </xf>
    <xf numFmtId="0" fontId="7" fillId="0" borderId="0" xfId="5" applyFont="1" applyFill="1"/>
    <xf numFmtId="49" fontId="13" fillId="0" borderId="38" xfId="3" applyNumberFormat="1" applyFont="1" applyFill="1" applyBorder="1" applyAlignment="1">
      <alignment vertical="top"/>
    </xf>
    <xf numFmtId="176" fontId="17" fillId="0" borderId="37" xfId="3" quotePrefix="1" applyNumberFormat="1" applyFont="1" applyFill="1" applyBorder="1" applyAlignment="1">
      <alignment vertical="center"/>
    </xf>
    <xf numFmtId="176" fontId="17" fillId="0" borderId="45" xfId="3" quotePrefix="1" applyNumberFormat="1" applyFont="1" applyFill="1" applyBorder="1" applyAlignment="1">
      <alignment vertical="center"/>
    </xf>
    <xf numFmtId="176" fontId="8" fillId="0" borderId="9" xfId="3" quotePrefix="1" applyNumberFormat="1" applyFont="1" applyFill="1" applyBorder="1" applyAlignment="1">
      <alignment horizontal="right" vertical="center"/>
    </xf>
    <xf numFmtId="176" fontId="8" fillId="0" borderId="10" xfId="3" quotePrefix="1" applyNumberFormat="1" applyFont="1" applyFill="1" applyBorder="1" applyAlignment="1">
      <alignment horizontal="right" vertical="center"/>
    </xf>
    <xf numFmtId="176" fontId="8" fillId="0" borderId="7" xfId="3" quotePrefix="1" applyNumberFormat="1" applyFont="1" applyFill="1" applyBorder="1" applyAlignment="1">
      <alignment horizontal="right" vertical="center"/>
    </xf>
    <xf numFmtId="176" fontId="8" fillId="0" borderId="6" xfId="3" quotePrefix="1" applyNumberFormat="1" applyFont="1" applyFill="1" applyBorder="1" applyAlignment="1">
      <alignment horizontal="right" vertical="center"/>
    </xf>
    <xf numFmtId="176" fontId="17" fillId="0" borderId="40" xfId="3" quotePrefix="1" applyNumberFormat="1" applyFont="1" applyFill="1" applyBorder="1" applyAlignment="1">
      <alignment vertical="center"/>
    </xf>
    <xf numFmtId="176" fontId="7" fillId="0" borderId="40" xfId="3" quotePrefix="1" applyNumberFormat="1" applyFont="1" applyFill="1" applyBorder="1" applyAlignment="1">
      <alignment vertical="center"/>
    </xf>
    <xf numFmtId="183" fontId="18" fillId="0" borderId="0" xfId="3" applyNumberFormat="1" applyFont="1" applyFill="1" applyBorder="1" applyAlignment="1">
      <alignment horizontal="left" vertical="center"/>
    </xf>
    <xf numFmtId="49" fontId="16" fillId="0" borderId="0" xfId="3" applyNumberFormat="1" applyFont="1" applyFill="1" applyBorder="1" applyAlignment="1">
      <alignment horizontal="center" vertical="top" shrinkToFit="1"/>
    </xf>
    <xf numFmtId="183" fontId="13" fillId="0" borderId="0" xfId="3" quotePrefix="1" applyNumberFormat="1" applyFont="1" applyFill="1" applyBorder="1" applyAlignment="1">
      <alignment horizontal="right" vertical="top"/>
    </xf>
    <xf numFmtId="183" fontId="8" fillId="0" borderId="0" xfId="3" quotePrefix="1" applyNumberFormat="1" applyFont="1" applyFill="1" applyBorder="1" applyAlignment="1">
      <alignment horizontal="right" vertical="top"/>
    </xf>
    <xf numFmtId="183" fontId="18" fillId="0" borderId="0" xfId="3" applyNumberFormat="1" applyFont="1" applyFill="1" applyBorder="1" applyAlignment="1">
      <alignment horizontal="right" vertical="center"/>
    </xf>
    <xf numFmtId="38" fontId="1" fillId="0" borderId="0" xfId="2" applyFont="1" applyFill="1" applyAlignment="1">
      <alignment vertical="center" shrinkToFit="1"/>
    </xf>
    <xf numFmtId="0" fontId="1" fillId="0" borderId="0" xfId="1" applyFill="1" applyAlignment="1">
      <alignment vertical="center"/>
    </xf>
    <xf numFmtId="0" fontId="19" fillId="0" borderId="0" xfId="1" applyFont="1" applyFill="1" applyAlignment="1">
      <alignment horizontal="center" vertical="center" shrinkToFit="1"/>
    </xf>
    <xf numFmtId="38" fontId="19" fillId="0" borderId="46" xfId="2" applyFont="1" applyFill="1" applyBorder="1" applyAlignment="1">
      <alignment horizontal="center" vertical="center" shrinkToFit="1"/>
    </xf>
    <xf numFmtId="38" fontId="19" fillId="0" borderId="14" xfId="2" applyFont="1" applyFill="1" applyBorder="1" applyAlignment="1">
      <alignment horizontal="center" vertical="center" shrinkToFit="1"/>
    </xf>
    <xf numFmtId="38" fontId="19" fillId="0" borderId="32" xfId="2" applyFont="1" applyFill="1" applyBorder="1" applyAlignment="1">
      <alignment horizontal="center" vertical="center" shrinkToFit="1"/>
    </xf>
    <xf numFmtId="38" fontId="19" fillId="0" borderId="12" xfId="2" applyFont="1" applyFill="1" applyBorder="1" applyAlignment="1">
      <alignment horizontal="center" vertical="center" shrinkToFit="1"/>
    </xf>
    <xf numFmtId="38" fontId="19" fillId="0" borderId="37" xfId="2" applyFont="1" applyFill="1" applyBorder="1" applyAlignment="1">
      <alignment horizontal="center" vertical="center" shrinkToFit="1"/>
    </xf>
    <xf numFmtId="38" fontId="19" fillId="0" borderId="45" xfId="2" applyFont="1" applyFill="1" applyBorder="1" applyAlignment="1">
      <alignment horizontal="center" vertical="center" shrinkToFit="1"/>
    </xf>
    <xf numFmtId="38" fontId="19" fillId="0" borderId="38" xfId="2" applyFont="1" applyFill="1" applyBorder="1" applyAlignment="1">
      <alignment horizontal="center" vertical="center" shrinkToFit="1"/>
    </xf>
    <xf numFmtId="38" fontId="19" fillId="0" borderId="2" xfId="2" applyFont="1" applyFill="1" applyBorder="1" applyAlignment="1">
      <alignment horizontal="center" vertical="center" shrinkToFit="1"/>
    </xf>
    <xf numFmtId="38" fontId="19" fillId="0" borderId="3" xfId="2" applyFont="1" applyFill="1" applyBorder="1" applyAlignment="1">
      <alignment horizontal="center" vertical="center" shrinkToFit="1"/>
    </xf>
    <xf numFmtId="38" fontId="19" fillId="0" borderId="1" xfId="2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vertical="center" shrinkToFit="1"/>
    </xf>
    <xf numFmtId="0" fontId="20" fillId="0" borderId="46" xfId="1" applyFont="1" applyFill="1" applyBorder="1" applyAlignment="1">
      <alignment vertical="center"/>
    </xf>
    <xf numFmtId="0" fontId="20" fillId="0" borderId="45" xfId="1" applyFont="1" applyFill="1" applyBorder="1" applyAlignment="1">
      <alignment vertical="center" shrinkToFit="1"/>
    </xf>
    <xf numFmtId="38" fontId="19" fillId="0" borderId="37" xfId="2" applyFont="1" applyFill="1" applyBorder="1" applyAlignment="1">
      <alignment vertical="center" shrinkToFit="1"/>
    </xf>
    <xf numFmtId="38" fontId="19" fillId="0" borderId="46" xfId="2" applyFont="1" applyFill="1" applyBorder="1" applyAlignment="1">
      <alignment vertical="center" shrinkToFit="1"/>
    </xf>
    <xf numFmtId="38" fontId="19" fillId="0" borderId="14" xfId="2" applyFont="1" applyFill="1" applyBorder="1" applyAlignment="1">
      <alignment vertical="center" shrinkToFit="1"/>
    </xf>
    <xf numFmtId="38" fontId="19" fillId="0" borderId="12" xfId="2" applyFont="1" applyFill="1" applyBorder="1" applyAlignment="1">
      <alignment vertical="center" shrinkToFit="1"/>
    </xf>
    <xf numFmtId="0" fontId="20" fillId="0" borderId="15" xfId="1" applyFont="1" applyFill="1" applyBorder="1" applyAlignment="1">
      <alignment vertical="center"/>
    </xf>
    <xf numFmtId="0" fontId="19" fillId="0" borderId="47" xfId="1" applyFont="1" applyFill="1" applyBorder="1" applyAlignment="1">
      <alignment vertical="center" shrinkToFit="1"/>
    </xf>
    <xf numFmtId="38" fontId="19" fillId="0" borderId="16" xfId="2" applyFont="1" applyFill="1" applyBorder="1" applyAlignment="1">
      <alignment vertical="center" shrinkToFit="1"/>
    </xf>
    <xf numFmtId="0" fontId="21" fillId="0" borderId="15" xfId="1" applyFont="1" applyBorder="1" applyAlignment="1"/>
    <xf numFmtId="0" fontId="21" fillId="0" borderId="18" xfId="1" applyFont="1" applyBorder="1" applyAlignment="1"/>
    <xf numFmtId="0" fontId="21" fillId="0" borderId="16" xfId="1" applyFont="1" applyBorder="1" applyAlignment="1"/>
    <xf numFmtId="0" fontId="19" fillId="0" borderId="15" xfId="1" applyFont="1" applyFill="1" applyBorder="1" applyAlignment="1">
      <alignment vertical="center" shrinkToFit="1"/>
    </xf>
    <xf numFmtId="183" fontId="19" fillId="0" borderId="48" xfId="1" applyNumberFormat="1" applyFont="1" applyFill="1" applyBorder="1" applyAlignment="1">
      <alignment vertical="center" shrinkToFit="1"/>
    </xf>
    <xf numFmtId="0" fontId="19" fillId="0" borderId="0" xfId="1" applyFont="1" applyFill="1" applyAlignment="1">
      <alignment vertical="center" shrinkToFit="1"/>
    </xf>
    <xf numFmtId="0" fontId="20" fillId="0" borderId="27" xfId="1" applyFont="1" applyFill="1" applyBorder="1" applyAlignment="1">
      <alignment vertical="center"/>
    </xf>
    <xf numFmtId="0" fontId="19" fillId="0" borderId="25" xfId="1" applyFont="1" applyFill="1" applyBorder="1" applyAlignment="1">
      <alignment vertical="center" shrinkToFit="1"/>
    </xf>
    <xf numFmtId="38" fontId="19" fillId="0" borderId="49" xfId="2" applyFont="1" applyFill="1" applyBorder="1" applyAlignment="1">
      <alignment vertical="center" shrinkToFit="1"/>
    </xf>
    <xf numFmtId="0" fontId="21" fillId="0" borderId="27" xfId="1" applyFont="1" applyBorder="1" applyAlignment="1"/>
    <xf numFmtId="0" fontId="21" fillId="0" borderId="28" xfId="1" applyFont="1" applyBorder="1" applyAlignment="1"/>
    <xf numFmtId="0" fontId="21" fillId="0" borderId="23" xfId="1" applyFont="1" applyBorder="1" applyAlignment="1"/>
    <xf numFmtId="0" fontId="20" fillId="0" borderId="11" xfId="1" applyFont="1" applyFill="1" applyBorder="1" applyAlignment="1">
      <alignment vertical="center"/>
    </xf>
    <xf numFmtId="0" fontId="19" fillId="0" borderId="40" xfId="1" applyFont="1" applyFill="1" applyBorder="1" applyAlignment="1">
      <alignment vertical="center" shrinkToFit="1"/>
    </xf>
    <xf numFmtId="38" fontId="19" fillId="0" borderId="0" xfId="2" applyFont="1" applyFill="1" applyBorder="1" applyAlignment="1">
      <alignment vertical="center" shrinkToFit="1"/>
    </xf>
    <xf numFmtId="0" fontId="21" fillId="0" borderId="11" xfId="1" applyFont="1" applyBorder="1" applyAlignment="1"/>
    <xf numFmtId="0" fontId="21" fillId="0" borderId="10" xfId="1" applyFont="1" applyBorder="1" applyAlignment="1"/>
    <xf numFmtId="0" fontId="21" fillId="0" borderId="8" xfId="1" applyFont="1" applyBorder="1" applyAlignment="1"/>
    <xf numFmtId="0" fontId="19" fillId="0" borderId="19" xfId="1" applyFont="1" applyFill="1" applyBorder="1" applyAlignment="1">
      <alignment vertical="center"/>
    </xf>
    <xf numFmtId="183" fontId="19" fillId="0" borderId="50" xfId="1" applyNumberFormat="1" applyFont="1" applyFill="1" applyBorder="1" applyAlignment="1">
      <alignment vertical="center" shrinkToFit="1"/>
    </xf>
    <xf numFmtId="38" fontId="19" fillId="0" borderId="20" xfId="2" applyFont="1" applyFill="1" applyBorder="1" applyAlignment="1">
      <alignment vertical="center" shrinkToFit="1"/>
    </xf>
    <xf numFmtId="0" fontId="21" fillId="0" borderId="19" xfId="1" applyFont="1" applyBorder="1" applyAlignment="1"/>
    <xf numFmtId="0" fontId="21" fillId="0" borderId="22" xfId="1" applyFont="1" applyBorder="1" applyAlignment="1"/>
    <xf numFmtId="0" fontId="21" fillId="0" borderId="20" xfId="1" applyFont="1" applyBorder="1" applyAlignment="1"/>
    <xf numFmtId="0" fontId="20" fillId="0" borderId="19" xfId="1" applyFont="1" applyFill="1" applyBorder="1" applyAlignment="1">
      <alignment vertical="center"/>
    </xf>
    <xf numFmtId="0" fontId="19" fillId="0" borderId="26" xfId="1" applyFont="1" applyFill="1" applyBorder="1" applyAlignment="1">
      <alignment vertical="center" shrinkToFit="1"/>
    </xf>
    <xf numFmtId="38" fontId="19" fillId="0" borderId="50" xfId="2" applyFont="1" applyFill="1" applyBorder="1" applyAlignment="1">
      <alignment vertical="center" shrinkToFit="1"/>
    </xf>
    <xf numFmtId="0" fontId="19" fillId="0" borderId="50" xfId="1" applyFont="1" applyFill="1" applyBorder="1" applyAlignment="1">
      <alignment vertical="center" shrinkToFit="1"/>
    </xf>
    <xf numFmtId="0" fontId="19" fillId="0" borderId="50" xfId="1" applyFont="1" applyBorder="1">
      <alignment vertical="center"/>
    </xf>
    <xf numFmtId="38" fontId="19" fillId="0" borderId="20" xfId="2" applyFont="1" applyBorder="1">
      <alignment vertical="center"/>
    </xf>
    <xf numFmtId="0" fontId="19" fillId="0" borderId="11" xfId="1" applyFont="1" applyFill="1" applyBorder="1" applyAlignment="1">
      <alignment vertical="center"/>
    </xf>
    <xf numFmtId="0" fontId="19" fillId="0" borderId="0" xfId="1" applyFont="1" applyBorder="1">
      <alignment vertical="center"/>
    </xf>
    <xf numFmtId="38" fontId="19" fillId="0" borderId="8" xfId="2" applyFont="1" applyBorder="1">
      <alignment vertical="center"/>
    </xf>
    <xf numFmtId="38" fontId="19" fillId="0" borderId="11" xfId="2" applyFont="1" applyFill="1" applyBorder="1" applyAlignment="1">
      <alignment vertical="center" shrinkToFit="1"/>
    </xf>
    <xf numFmtId="38" fontId="19" fillId="0" borderId="10" xfId="2" applyFont="1" applyFill="1" applyBorder="1" applyAlignment="1">
      <alignment vertical="center" shrinkToFit="1"/>
    </xf>
    <xf numFmtId="38" fontId="19" fillId="0" borderId="4" xfId="2" applyFont="1" applyBorder="1">
      <alignment vertical="center"/>
    </xf>
    <xf numFmtId="0" fontId="19" fillId="0" borderId="44" xfId="1" applyFont="1" applyBorder="1">
      <alignment vertical="center"/>
    </xf>
    <xf numFmtId="38" fontId="19" fillId="0" borderId="12" xfId="2" applyFont="1" applyBorder="1">
      <alignment vertical="center"/>
    </xf>
    <xf numFmtId="38" fontId="19" fillId="0" borderId="46" xfId="2" applyFont="1" applyBorder="1">
      <alignment vertical="center"/>
    </xf>
    <xf numFmtId="38" fontId="19" fillId="0" borderId="14" xfId="2" applyFont="1" applyBorder="1">
      <alignment vertical="center"/>
    </xf>
    <xf numFmtId="0" fontId="19" fillId="0" borderId="27" xfId="1" applyFont="1" applyFill="1" applyBorder="1" applyAlignment="1">
      <alignment vertical="center"/>
    </xf>
    <xf numFmtId="0" fontId="19" fillId="0" borderId="49" xfId="1" applyFont="1" applyBorder="1">
      <alignment vertical="center"/>
    </xf>
    <xf numFmtId="38" fontId="19" fillId="0" borderId="8" xfId="2" applyFont="1" applyFill="1" applyBorder="1">
      <alignment vertical="center"/>
    </xf>
    <xf numFmtId="0" fontId="21" fillId="0" borderId="38" xfId="1" applyFont="1" applyBorder="1" applyAlignment="1"/>
    <xf numFmtId="0" fontId="21" fillId="0" borderId="3" xfId="1" applyFont="1" applyBorder="1" applyAlignment="1"/>
    <xf numFmtId="0" fontId="21" fillId="0" borderId="1" xfId="1" applyFont="1" applyBorder="1" applyAlignment="1"/>
    <xf numFmtId="38" fontId="19" fillId="0" borderId="20" xfId="2" applyFont="1" applyFill="1" applyBorder="1">
      <alignment vertical="center"/>
    </xf>
    <xf numFmtId="0" fontId="19" fillId="0" borderId="49" xfId="1" applyFont="1" applyBorder="1" applyAlignment="1">
      <alignment vertical="center" shrinkToFit="1"/>
    </xf>
    <xf numFmtId="38" fontId="19" fillId="0" borderId="23" xfId="2" applyFont="1" applyFill="1" applyBorder="1" applyAlignment="1">
      <alignment vertical="center" shrinkToFit="1"/>
    </xf>
    <xf numFmtId="0" fontId="19" fillId="0" borderId="50" xfId="1" applyFont="1" applyBorder="1" applyAlignment="1">
      <alignment vertical="center" shrinkToFit="1"/>
    </xf>
    <xf numFmtId="38" fontId="19" fillId="0" borderId="20" xfId="2" applyFont="1" applyBorder="1" applyAlignment="1">
      <alignment vertical="center" shrinkToFit="1"/>
    </xf>
    <xf numFmtId="0" fontId="19" fillId="0" borderId="19" xfId="1" applyFont="1" applyFill="1" applyBorder="1" applyAlignment="1">
      <alignment vertical="center" shrinkToFit="1"/>
    </xf>
    <xf numFmtId="0" fontId="19" fillId="0" borderId="25" xfId="1" applyFont="1" applyBorder="1" applyAlignment="1">
      <alignment vertical="center" shrinkToFit="1"/>
    </xf>
    <xf numFmtId="38" fontId="19" fillId="0" borderId="23" xfId="2" applyFont="1" applyBorder="1" applyAlignment="1">
      <alignment vertical="center" shrinkToFit="1"/>
    </xf>
    <xf numFmtId="0" fontId="19" fillId="0" borderId="26" xfId="1" applyFont="1" applyBorder="1" applyAlignment="1">
      <alignment vertical="center" shrinkToFit="1"/>
    </xf>
    <xf numFmtId="38" fontId="19" fillId="0" borderId="19" xfId="2" applyFont="1" applyBorder="1" applyAlignment="1">
      <alignment vertical="center" shrinkToFit="1"/>
    </xf>
    <xf numFmtId="0" fontId="19" fillId="2" borderId="50" xfId="1" applyFont="1" applyFill="1" applyBorder="1" applyAlignment="1">
      <alignment vertical="center" shrinkToFit="1"/>
    </xf>
    <xf numFmtId="38" fontId="19" fillId="2" borderId="20" xfId="2" applyFont="1" applyFill="1" applyBorder="1" applyAlignment="1">
      <alignment vertical="center" shrinkToFit="1"/>
    </xf>
    <xf numFmtId="0" fontId="21" fillId="2" borderId="19" xfId="1" applyFont="1" applyFill="1" applyBorder="1" applyAlignment="1"/>
    <xf numFmtId="0" fontId="21" fillId="2" borderId="22" xfId="1" applyFont="1" applyFill="1" applyBorder="1" applyAlignment="1"/>
    <xf numFmtId="38" fontId="19" fillId="2" borderId="26" xfId="2" applyFont="1" applyFill="1" applyBorder="1" applyAlignment="1">
      <alignment vertical="center" shrinkToFit="1"/>
    </xf>
    <xf numFmtId="38" fontId="19" fillId="0" borderId="19" xfId="2" applyFont="1" applyFill="1" applyBorder="1" applyAlignment="1">
      <alignment vertical="center" shrinkToFit="1"/>
    </xf>
    <xf numFmtId="0" fontId="20" fillId="0" borderId="34" xfId="1" applyFont="1" applyFill="1" applyBorder="1" applyAlignment="1">
      <alignment vertical="center"/>
    </xf>
    <xf numFmtId="0" fontId="19" fillId="0" borderId="31" xfId="1" applyFont="1" applyFill="1" applyBorder="1" applyAlignment="1">
      <alignment vertical="center" shrinkToFit="1"/>
    </xf>
    <xf numFmtId="38" fontId="19" fillId="0" borderId="51" xfId="2" applyFont="1" applyFill="1" applyBorder="1" applyAlignment="1">
      <alignment vertical="center" shrinkToFit="1"/>
    </xf>
    <xf numFmtId="0" fontId="21" fillId="0" borderId="34" xfId="1" applyFont="1" applyBorder="1" applyAlignment="1"/>
    <xf numFmtId="0" fontId="21" fillId="0" borderId="35" xfId="1" applyFont="1" applyBorder="1" applyAlignment="1"/>
    <xf numFmtId="0" fontId="21" fillId="0" borderId="29" xfId="1" applyFont="1" applyBorder="1" applyAlignment="1"/>
    <xf numFmtId="0" fontId="19" fillId="0" borderId="5" xfId="1" applyFont="1" applyFill="1" applyBorder="1" applyAlignment="1">
      <alignment vertical="center" shrinkToFit="1"/>
    </xf>
    <xf numFmtId="183" fontId="19" fillId="0" borderId="42" xfId="1" applyNumberFormat="1" applyFont="1" applyFill="1" applyBorder="1" applyAlignment="1">
      <alignment vertical="center" shrinkToFit="1"/>
    </xf>
    <xf numFmtId="38" fontId="19" fillId="0" borderId="4" xfId="2" applyFont="1" applyFill="1" applyBorder="1" applyAlignment="1">
      <alignment vertical="center" shrinkToFit="1"/>
    </xf>
    <xf numFmtId="0" fontId="21" fillId="0" borderId="5" xfId="1" applyFont="1" applyBorder="1" applyAlignment="1"/>
    <xf numFmtId="0" fontId="21" fillId="0" borderId="6" xfId="1" applyFont="1" applyBorder="1" applyAlignment="1"/>
    <xf numFmtId="0" fontId="21" fillId="0" borderId="4" xfId="1" applyFont="1" applyBorder="1" applyAlignment="1"/>
    <xf numFmtId="0" fontId="19" fillId="0" borderId="34" xfId="1" applyFont="1" applyFill="1" applyBorder="1" applyAlignment="1">
      <alignment vertical="center"/>
    </xf>
    <xf numFmtId="38" fontId="19" fillId="0" borderId="34" xfId="2" applyFont="1" applyFill="1" applyBorder="1" applyAlignment="1">
      <alignment vertical="center" shrinkToFit="1"/>
    </xf>
    <xf numFmtId="38" fontId="19" fillId="0" borderId="0" xfId="2" applyFont="1" applyFill="1" applyAlignment="1">
      <alignment vertical="center" shrinkToFit="1"/>
    </xf>
    <xf numFmtId="176" fontId="19" fillId="0" borderId="0" xfId="1" applyNumberFormat="1" applyFont="1" applyFill="1" applyAlignment="1">
      <alignment vertical="center" shrinkToFit="1"/>
    </xf>
    <xf numFmtId="38" fontId="19" fillId="0" borderId="0" xfId="1" applyNumberFormat="1" applyFont="1" applyFill="1" applyAlignment="1">
      <alignment vertical="center" shrinkToFit="1"/>
    </xf>
    <xf numFmtId="0" fontId="19" fillId="0" borderId="15" xfId="1" applyFont="1" applyFill="1" applyBorder="1" applyAlignment="1">
      <alignment vertical="center"/>
    </xf>
    <xf numFmtId="38" fontId="19" fillId="0" borderId="15" xfId="2" applyFont="1" applyFill="1" applyBorder="1" applyAlignment="1">
      <alignment vertical="center" shrinkToFit="1"/>
    </xf>
    <xf numFmtId="38" fontId="19" fillId="0" borderId="26" xfId="2" applyFont="1" applyBorder="1" applyAlignment="1">
      <alignment vertical="center" shrinkToFit="1"/>
    </xf>
    <xf numFmtId="38" fontId="19" fillId="0" borderId="27" xfId="2" applyFont="1" applyFill="1" applyBorder="1" applyAlignment="1">
      <alignment vertical="center" shrinkToFit="1"/>
    </xf>
    <xf numFmtId="0" fontId="19" fillId="0" borderId="27" xfId="1" applyFont="1" applyFill="1" applyBorder="1" applyAlignment="1">
      <alignment vertical="center" shrinkToFit="1"/>
    </xf>
    <xf numFmtId="183" fontId="19" fillId="0" borderId="26" xfId="1" applyNumberFormat="1" applyFont="1" applyFill="1" applyBorder="1" applyAlignment="1">
      <alignment vertical="center" shrinkToFit="1"/>
    </xf>
    <xf numFmtId="38" fontId="19" fillId="0" borderId="26" xfId="2" applyFont="1" applyFill="1" applyBorder="1" applyAlignment="1">
      <alignment vertical="center" shrinkToFit="1"/>
    </xf>
    <xf numFmtId="38" fontId="19" fillId="0" borderId="50" xfId="2" applyFont="1" applyBorder="1" applyAlignment="1">
      <alignment vertical="center" shrinkToFit="1"/>
    </xf>
    <xf numFmtId="38" fontId="19" fillId="0" borderId="27" xfId="2" applyFont="1" applyBorder="1" applyAlignment="1">
      <alignment vertical="center" shrinkToFit="1"/>
    </xf>
    <xf numFmtId="0" fontId="19" fillId="0" borderId="40" xfId="1" applyFont="1" applyBorder="1" applyAlignment="1">
      <alignment vertical="center" shrinkToFit="1"/>
    </xf>
    <xf numFmtId="38" fontId="19" fillId="0" borderId="40" xfId="2" applyFont="1" applyBorder="1" applyAlignment="1">
      <alignment vertical="center" shrinkToFit="1"/>
    </xf>
    <xf numFmtId="38" fontId="19" fillId="0" borderId="5" xfId="2" applyFont="1" applyFill="1" applyBorder="1" applyAlignment="1">
      <alignment vertical="center" shrinkToFit="1"/>
    </xf>
    <xf numFmtId="38" fontId="19" fillId="0" borderId="6" xfId="2" applyFont="1" applyFill="1" applyBorder="1" applyAlignment="1">
      <alignment vertical="center" shrinkToFit="1"/>
    </xf>
    <xf numFmtId="38" fontId="19" fillId="0" borderId="4" xfId="2" applyFont="1" applyBorder="1" applyAlignment="1">
      <alignment vertical="center" shrinkToFit="1"/>
    </xf>
    <xf numFmtId="0" fontId="19" fillId="0" borderId="45" xfId="1" applyFont="1" applyFill="1" applyBorder="1" applyAlignment="1">
      <alignment vertical="center" shrinkToFit="1"/>
    </xf>
    <xf numFmtId="0" fontId="19" fillId="0" borderId="52" xfId="1" applyFont="1" applyFill="1" applyBorder="1" applyAlignment="1">
      <alignment vertical="center" shrinkToFit="1"/>
    </xf>
    <xf numFmtId="0" fontId="19" fillId="0" borderId="53" xfId="1" applyFont="1" applyBorder="1" applyAlignment="1">
      <alignment vertical="center" shrinkToFit="1"/>
    </xf>
    <xf numFmtId="38" fontId="19" fillId="0" borderId="54" xfId="2" applyFont="1" applyBorder="1" applyAlignment="1">
      <alignment vertical="center" shrinkToFit="1"/>
    </xf>
    <xf numFmtId="0" fontId="19" fillId="0" borderId="31" xfId="1" applyFont="1" applyBorder="1" applyAlignment="1">
      <alignment vertical="center" shrinkToFit="1"/>
    </xf>
    <xf numFmtId="38" fontId="19" fillId="0" borderId="31" xfId="2" applyFont="1" applyBorder="1" applyAlignment="1">
      <alignment vertical="center" shrinkToFit="1"/>
    </xf>
    <xf numFmtId="0" fontId="19" fillId="0" borderId="34" xfId="1" applyFont="1" applyFill="1" applyBorder="1" applyAlignment="1">
      <alignment vertical="center" shrinkToFit="1"/>
    </xf>
    <xf numFmtId="38" fontId="19" fillId="0" borderId="51" xfId="2" applyFont="1" applyBorder="1" applyAlignment="1">
      <alignment vertical="center" shrinkToFi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Border="1" applyAlignment="1">
      <alignment vertical="center" shrinkToFit="1"/>
    </xf>
    <xf numFmtId="38" fontId="19" fillId="0" borderId="0" xfId="2" applyFont="1" applyBorder="1" applyAlignment="1">
      <alignment vertical="center" shrinkToFit="1"/>
    </xf>
    <xf numFmtId="0" fontId="19" fillId="0" borderId="0" xfId="1" applyFont="1" applyFill="1" applyBorder="1" applyAlignment="1">
      <alignment vertical="center" shrinkToFit="1"/>
    </xf>
    <xf numFmtId="183" fontId="19" fillId="0" borderId="0" xfId="1" applyNumberFormat="1" applyFont="1" applyFill="1" applyBorder="1" applyAlignment="1">
      <alignment vertical="center" shrinkToFit="1"/>
    </xf>
    <xf numFmtId="38" fontId="19" fillId="0" borderId="49" xfId="2" applyFont="1" applyBorder="1" applyAlignment="1">
      <alignment vertical="center" shrinkToFit="1"/>
    </xf>
    <xf numFmtId="0" fontId="19" fillId="0" borderId="19" xfId="1" applyFont="1" applyFill="1" applyBorder="1" applyAlignment="1">
      <alignment horizontal="center" vertical="center" shrinkToFit="1"/>
    </xf>
    <xf numFmtId="176" fontId="19" fillId="0" borderId="19" xfId="1" applyNumberFormat="1" applyFont="1" applyFill="1" applyBorder="1" applyAlignment="1">
      <alignment vertical="center" shrinkToFit="1"/>
    </xf>
    <xf numFmtId="0" fontId="20" fillId="0" borderId="5" xfId="1" applyFont="1" applyFill="1" applyBorder="1" applyAlignment="1">
      <alignment vertical="center"/>
    </xf>
    <xf numFmtId="0" fontId="19" fillId="0" borderId="43" xfId="1" applyFont="1" applyBorder="1" applyAlignment="1">
      <alignment vertical="center" shrinkToFit="1"/>
    </xf>
    <xf numFmtId="38" fontId="19" fillId="0" borderId="43" xfId="2" applyFont="1" applyFill="1" applyBorder="1" applyAlignment="1">
      <alignment vertical="center" shrinkToFit="1"/>
    </xf>
    <xf numFmtId="38" fontId="19" fillId="0" borderId="25" xfId="2" applyFont="1" applyBorder="1" applyAlignment="1">
      <alignment vertical="center" shrinkToFit="1"/>
    </xf>
    <xf numFmtId="38" fontId="19" fillId="0" borderId="45" xfId="2" applyFont="1" applyFill="1" applyBorder="1" applyAlignment="1">
      <alignment vertical="center" shrinkToFit="1"/>
    </xf>
    <xf numFmtId="0" fontId="19" fillId="0" borderId="52" xfId="1" applyFont="1" applyFill="1" applyBorder="1" applyAlignment="1">
      <alignment vertical="center"/>
    </xf>
    <xf numFmtId="38" fontId="19" fillId="0" borderId="53" xfId="2" applyFont="1" applyBorder="1" applyAlignment="1">
      <alignment vertical="center" shrinkToFit="1"/>
    </xf>
    <xf numFmtId="0" fontId="19" fillId="0" borderId="53" xfId="1" applyFont="1" applyFill="1" applyBorder="1" applyAlignment="1">
      <alignment vertical="center" shrinkToFit="1"/>
    </xf>
    <xf numFmtId="38" fontId="19" fillId="0" borderId="54" xfId="2" applyFont="1" applyFill="1" applyBorder="1" applyAlignment="1">
      <alignment vertical="center" shrinkToFit="1"/>
    </xf>
    <xf numFmtId="0" fontId="19" fillId="0" borderId="51" xfId="1" applyFont="1" applyFill="1" applyBorder="1" applyAlignment="1">
      <alignment vertical="center" shrinkToFit="1"/>
    </xf>
    <xf numFmtId="38" fontId="19" fillId="0" borderId="29" xfId="2" applyFont="1" applyBorder="1" applyAlignment="1">
      <alignment vertical="center" shrinkToFit="1"/>
    </xf>
    <xf numFmtId="0" fontId="19" fillId="0" borderId="36" xfId="1" applyFont="1" applyFill="1" applyBorder="1" applyAlignment="1">
      <alignment vertical="center" shrinkToFit="1"/>
    </xf>
    <xf numFmtId="0" fontId="19" fillId="0" borderId="6" xfId="1" applyFont="1" applyFill="1" applyBorder="1" applyAlignment="1">
      <alignment vertical="center" shrinkToFit="1"/>
    </xf>
    <xf numFmtId="38" fontId="19" fillId="0" borderId="25" xfId="2" applyFont="1" applyFill="1" applyBorder="1" applyAlignment="1">
      <alignment vertical="center" shrinkToFit="1"/>
    </xf>
    <xf numFmtId="38" fontId="19" fillId="0" borderId="7" xfId="2" applyFont="1" applyBorder="1" applyAlignment="1">
      <alignment vertical="center" shrinkToFit="1"/>
    </xf>
    <xf numFmtId="38" fontId="19" fillId="0" borderId="37" xfId="2" applyFont="1" applyBorder="1" applyAlignment="1">
      <alignment vertical="center" shrinkToFit="1"/>
    </xf>
    <xf numFmtId="38" fontId="19" fillId="0" borderId="36" xfId="2" applyFont="1" applyBorder="1" applyAlignment="1">
      <alignment vertical="center" shrinkToFit="1"/>
    </xf>
    <xf numFmtId="38" fontId="19" fillId="0" borderId="12" xfId="2" applyFont="1" applyBorder="1" applyAlignment="1">
      <alignment vertical="center" shrinkToFit="1"/>
    </xf>
    <xf numFmtId="183" fontId="19" fillId="0" borderId="53" xfId="1" applyNumberFormat="1" applyFont="1" applyFill="1" applyBorder="1" applyAlignment="1">
      <alignment vertical="center" shrinkToFit="1"/>
    </xf>
    <xf numFmtId="38" fontId="19" fillId="0" borderId="53" xfId="2" applyFont="1" applyFill="1" applyBorder="1" applyAlignment="1">
      <alignment vertical="center" shrinkToFit="1"/>
    </xf>
    <xf numFmtId="0" fontId="19" fillId="0" borderId="34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horizontal="right"/>
    </xf>
    <xf numFmtId="0" fontId="4" fillId="0" borderId="12" xfId="1" applyFont="1" applyFill="1" applyBorder="1" applyAlignment="1">
      <alignment horizontal="distributed" vertical="center" justifyLastLine="1" shrinkToFit="1"/>
    </xf>
    <xf numFmtId="176" fontId="19" fillId="0" borderId="46" xfId="1" applyNumberFormat="1" applyFont="1" applyFill="1" applyBorder="1" applyAlignment="1">
      <alignment horizontal="center" vertical="center" textRotation="255" shrinkToFit="1"/>
    </xf>
    <xf numFmtId="176" fontId="19" fillId="0" borderId="55" xfId="1" applyNumberFormat="1" applyFont="1" applyFill="1" applyBorder="1" applyAlignment="1">
      <alignment horizontal="center" vertical="center" textRotation="255" shrinkToFit="1"/>
    </xf>
    <xf numFmtId="0" fontId="19" fillId="0" borderId="55" xfId="1" applyFont="1" applyFill="1" applyBorder="1" applyAlignment="1">
      <alignment horizontal="center" vertical="center" textRotation="255" shrinkToFit="1"/>
    </xf>
    <xf numFmtId="0" fontId="19" fillId="0" borderId="56" xfId="1" applyFont="1" applyFill="1" applyBorder="1" applyAlignment="1">
      <alignment horizontal="center" vertical="center" textRotation="255" shrinkToFit="1"/>
    </xf>
    <xf numFmtId="0" fontId="19" fillId="0" borderId="13" xfId="1" applyFont="1" applyFill="1" applyBorder="1" applyAlignment="1">
      <alignment horizontal="center" vertical="center" textRotation="255" shrinkToFit="1"/>
    </xf>
    <xf numFmtId="0" fontId="19" fillId="0" borderId="14" xfId="1" applyFont="1" applyFill="1" applyBorder="1" applyAlignment="1">
      <alignment horizontal="center" vertical="center" textRotation="255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vertical="center" shrinkToFit="1"/>
    </xf>
    <xf numFmtId="176" fontId="7" fillId="0" borderId="38" xfId="1" applyNumberFormat="1" applyFont="1" applyFill="1" applyBorder="1" applyAlignment="1">
      <alignment horizontal="right" vertical="center" shrinkToFit="1"/>
    </xf>
    <xf numFmtId="176" fontId="7" fillId="0" borderId="57" xfId="1" applyNumberFormat="1" applyFont="1" applyFill="1" applyBorder="1" applyAlignment="1">
      <alignment horizontal="right" vertical="center" shrinkToFit="1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vertical="center"/>
    </xf>
    <xf numFmtId="176" fontId="4" fillId="0" borderId="59" xfId="1" applyNumberFormat="1" applyFont="1" applyFill="1" applyBorder="1" applyAlignment="1">
      <alignment horizontal="right"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41" xfId="1" applyNumberFormat="1" applyFont="1" applyFill="1" applyBorder="1" applyAlignment="1">
      <alignment horizontal="right" vertical="center" shrinkToFit="1"/>
    </xf>
    <xf numFmtId="176" fontId="4" fillId="0" borderId="10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vertical="center"/>
    </xf>
    <xf numFmtId="176" fontId="4" fillId="0" borderId="61" xfId="1" applyNumberFormat="1" applyFont="1" applyFill="1" applyBorder="1" applyAlignment="1">
      <alignment horizontal="right"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36" xfId="1" applyNumberFormat="1" applyFont="1" applyFill="1" applyBorder="1" applyAlignment="1">
      <alignment horizontal="right" vertical="center" shrinkToFit="1"/>
    </xf>
    <xf numFmtId="176" fontId="4" fillId="0" borderId="6" xfId="1" applyNumberFormat="1" applyFont="1" applyFill="1" applyBorder="1" applyAlignment="1">
      <alignment horizontal="right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right" vertical="center" shrinkToFit="1"/>
    </xf>
    <xf numFmtId="0" fontId="4" fillId="0" borderId="60" xfId="1" applyFont="1" applyFill="1" applyBorder="1" applyAlignment="1">
      <alignment horizontal="right" vertical="center" shrinkToFit="1"/>
    </xf>
    <xf numFmtId="0" fontId="4" fillId="0" borderId="41" xfId="1" applyFont="1" applyFill="1" applyBorder="1" applyAlignment="1">
      <alignment horizontal="right" vertical="center" shrinkToFit="1"/>
    </xf>
    <xf numFmtId="0" fontId="4" fillId="0" borderId="10" xfId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0" fontId="4" fillId="0" borderId="61" xfId="1" applyFont="1" applyFill="1" applyBorder="1" applyAlignment="1">
      <alignment horizontal="right" vertical="center" shrinkToFit="1"/>
    </xf>
    <xf numFmtId="0" fontId="4" fillId="0" borderId="62" xfId="1" applyFont="1" applyFill="1" applyBorder="1" applyAlignment="1">
      <alignment horizontal="right" vertical="center" shrinkToFit="1"/>
    </xf>
    <xf numFmtId="0" fontId="4" fillId="0" borderId="36" xfId="1" applyFont="1" applyFill="1" applyBorder="1" applyAlignment="1">
      <alignment horizontal="right" vertical="center" shrinkToFit="1"/>
    </xf>
    <xf numFmtId="0" fontId="4" fillId="0" borderId="6" xfId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6" fontId="7" fillId="0" borderId="33" xfId="1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textRotation="255" shrinkToFit="1"/>
    </xf>
    <xf numFmtId="184" fontId="4" fillId="0" borderId="0" xfId="1" applyNumberFormat="1" applyFont="1" applyFill="1" applyBorder="1" applyAlignment="1">
      <alignment vertical="center" shrinkToFit="1"/>
    </xf>
    <xf numFmtId="176" fontId="4" fillId="0" borderId="5" xfId="1" applyNumberFormat="1" applyFont="1" applyFill="1" applyBorder="1" applyAlignment="1">
      <alignment horizontal="right" vertical="center" shrinkToFit="1"/>
    </xf>
    <xf numFmtId="185" fontId="4" fillId="0" borderId="0" xfId="1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7" fillId="0" borderId="12" xfId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37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55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0" fontId="7" fillId="0" borderId="12" xfId="1" applyFont="1" applyFill="1" applyBorder="1" applyAlignment="1">
      <alignment horizontal="center" vertical="center" shrinkToFit="1"/>
    </xf>
    <xf numFmtId="176" fontId="7" fillId="0" borderId="46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59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textRotation="255" shrinkToFit="1"/>
    </xf>
    <xf numFmtId="185" fontId="22" fillId="0" borderId="0" xfId="1" applyNumberFormat="1" applyFont="1" applyFill="1" applyBorder="1" applyAlignment="1">
      <alignment vertical="center" shrinkToFit="1"/>
    </xf>
    <xf numFmtId="0" fontId="22" fillId="0" borderId="0" xfId="1" applyFont="1" applyFill="1" applyAlignment="1">
      <alignment vertical="center" shrinkToFit="1"/>
    </xf>
    <xf numFmtId="176" fontId="22" fillId="0" borderId="0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textRotation="255" shrinkToFit="1"/>
    </xf>
    <xf numFmtId="176" fontId="1" fillId="0" borderId="0" xfId="1" applyNumberFormat="1" applyFont="1" applyFill="1" applyBorder="1" applyAlignment="1">
      <alignment vertical="center" textRotation="255" shrinkToFit="1"/>
    </xf>
    <xf numFmtId="0" fontId="1" fillId="0" borderId="0" xfId="1" applyFont="1" applyFill="1" applyBorder="1" applyAlignment="1">
      <alignment horizontal="center" vertical="center" shrinkToFit="1"/>
    </xf>
    <xf numFmtId="184" fontId="1" fillId="0" borderId="0" xfId="1" applyNumberFormat="1" applyFont="1" applyFill="1" applyBorder="1" applyAlignment="1">
      <alignment vertical="center" shrinkToFit="1"/>
    </xf>
    <xf numFmtId="38" fontId="1" fillId="0" borderId="0" xfId="1" applyNumberFormat="1" applyFont="1" applyFill="1" applyBorder="1" applyAlignment="1">
      <alignment vertical="center" shrinkToFit="1"/>
    </xf>
    <xf numFmtId="0" fontId="7" fillId="0" borderId="38" xfId="1" applyFont="1" applyFill="1" applyBorder="1" applyAlignment="1">
      <alignment vertical="center" shrinkToFit="1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40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shrinkToFit="1"/>
    </xf>
    <xf numFmtId="38" fontId="4" fillId="0" borderId="8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textRotation="255" shrinkToFit="1"/>
    </xf>
    <xf numFmtId="0" fontId="23" fillId="0" borderId="0" xfId="1" applyFont="1" applyFill="1" applyBorder="1" applyAlignment="1">
      <alignment vertical="center" textRotation="255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0" fontId="4" fillId="0" borderId="37" xfId="1" applyFont="1" applyFill="1" applyBorder="1" applyAlignment="1">
      <alignment horizontal="distributed" vertical="center" justifyLastLine="1" shrinkToFit="1"/>
    </xf>
    <xf numFmtId="0" fontId="4" fillId="0" borderId="14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right" vertical="center" justifyLastLine="1" shrinkToFit="1"/>
    </xf>
    <xf numFmtId="38" fontId="24" fillId="0" borderId="1" xfId="2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distributed" vertical="center" justifyLastLine="1" shrinkToFit="1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0" fontId="4" fillId="0" borderId="1" xfId="1" applyFont="1" applyFill="1" applyBorder="1" applyAlignment="1">
      <alignment horizontal="distributed" vertical="center" justifyLastLine="1" shrinkToFit="1"/>
    </xf>
    <xf numFmtId="0" fontId="7" fillId="0" borderId="8" xfId="1" applyFont="1" applyFill="1" applyBorder="1" applyAlignment="1">
      <alignment horizontal="distributed" vertical="center" justifyLastLine="1" shrinkToFit="1"/>
    </xf>
    <xf numFmtId="0" fontId="4" fillId="0" borderId="9" xfId="1" applyFont="1" applyFill="1" applyBorder="1" applyAlignment="1">
      <alignment horizontal="distributed" vertical="center" justifyLastLine="1" shrinkToFit="1"/>
    </xf>
    <xf numFmtId="0" fontId="4" fillId="0" borderId="10" xfId="1" applyFont="1" applyFill="1" applyBorder="1" applyAlignment="1">
      <alignment horizontal="distributed" vertical="center" justifyLastLine="1" shrinkToFit="1"/>
    </xf>
    <xf numFmtId="176" fontId="4" fillId="0" borderId="8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25" fillId="0" borderId="0" xfId="1" applyFont="1" applyFill="1" applyAlignment="1">
      <alignment vertical="center" shrinkToFit="1"/>
    </xf>
    <xf numFmtId="38" fontId="24" fillId="0" borderId="8" xfId="2" applyFont="1" applyFill="1" applyBorder="1" applyAlignment="1">
      <alignment vertical="center" shrinkToFit="1"/>
    </xf>
    <xf numFmtId="186" fontId="7" fillId="0" borderId="1" xfId="2" applyNumberFormat="1" applyFont="1" applyFill="1" applyBorder="1" applyAlignment="1">
      <alignment vertical="center" shrinkToFit="1"/>
    </xf>
    <xf numFmtId="186" fontId="4" fillId="0" borderId="8" xfId="2" applyNumberFormat="1" applyFont="1" applyFill="1" applyBorder="1" applyAlignment="1">
      <alignment vertical="center" shrinkToFit="1"/>
    </xf>
    <xf numFmtId="186" fontId="4" fillId="0" borderId="4" xfId="2" applyNumberFormat="1" applyFont="1" applyFill="1" applyBorder="1" applyAlignment="1">
      <alignment vertical="center" shrinkToFit="1"/>
    </xf>
    <xf numFmtId="0" fontId="25" fillId="0" borderId="0" xfId="1" applyFont="1" applyFill="1" applyBorder="1" applyAlignment="1">
      <alignment vertical="center" shrinkToFit="1"/>
    </xf>
    <xf numFmtId="176" fontId="7" fillId="0" borderId="32" xfId="2" applyNumberFormat="1" applyFont="1" applyFill="1" applyBorder="1" applyAlignment="1">
      <alignment vertical="center" shrinkToFit="1"/>
    </xf>
    <xf numFmtId="176" fontId="4" fillId="0" borderId="40" xfId="2" applyNumberFormat="1" applyFont="1" applyFill="1" applyBorder="1" applyAlignment="1">
      <alignment vertical="center" shrinkToFit="1"/>
    </xf>
    <xf numFmtId="176" fontId="4" fillId="0" borderId="43" xfId="2" applyNumberFormat="1" applyFont="1" applyFill="1" applyBorder="1" applyAlignment="1">
      <alignment vertical="center" shrinkToFit="1"/>
    </xf>
    <xf numFmtId="181" fontId="26" fillId="0" borderId="0" xfId="3" quotePrefix="1" applyNumberFormat="1" applyFont="1" applyFill="1" applyBorder="1" applyAlignment="1">
      <alignment horizontal="right"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37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38" fontId="4" fillId="0" borderId="8" xfId="2" applyFont="1" applyBorder="1" applyAlignment="1">
      <alignment vertical="center"/>
    </xf>
    <xf numFmtId="38" fontId="4" fillId="0" borderId="9" xfId="2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38" fontId="4" fillId="0" borderId="4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38" fontId="4" fillId="0" borderId="40" xfId="2" applyFont="1" applyFill="1" applyBorder="1" applyAlignment="1">
      <alignment vertical="center"/>
    </xf>
    <xf numFmtId="38" fontId="4" fillId="0" borderId="43" xfId="2" applyFont="1" applyFill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7" fillId="0" borderId="38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28" fillId="0" borderId="0" xfId="6" applyFont="1" applyAlignment="1">
      <alignment vertical="center"/>
    </xf>
    <xf numFmtId="0" fontId="23" fillId="0" borderId="0" xfId="6" applyFont="1"/>
    <xf numFmtId="0" fontId="1" fillId="0" borderId="0" xfId="6" applyFont="1" applyBorder="1" applyAlignment="1">
      <alignment vertical="center"/>
    </xf>
    <xf numFmtId="0" fontId="23" fillId="0" borderId="0" xfId="6" applyFont="1" applyBorder="1"/>
    <xf numFmtId="0" fontId="23" fillId="0" borderId="0" xfId="6" applyFont="1" applyBorder="1" applyAlignment="1">
      <alignment horizontal="right"/>
    </xf>
    <xf numFmtId="0" fontId="23" fillId="0" borderId="38" xfId="6" applyFont="1" applyBorder="1" applyAlignment="1">
      <alignment vertical="center" justifyLastLine="1"/>
    </xf>
    <xf numFmtId="0" fontId="23" fillId="0" borderId="32" xfId="6" applyFont="1" applyBorder="1" applyAlignment="1">
      <alignment vertical="center" justifyLastLine="1"/>
    </xf>
    <xf numFmtId="0" fontId="23" fillId="0" borderId="1" xfId="6" applyFont="1" applyBorder="1" applyAlignment="1">
      <alignment horizontal="distributed" justifyLastLine="1"/>
    </xf>
    <xf numFmtId="0" fontId="23" fillId="0" borderId="5" xfId="6" applyFont="1" applyBorder="1" applyAlignment="1">
      <alignment vertical="center" justifyLastLine="1"/>
    </xf>
    <xf numFmtId="0" fontId="23" fillId="0" borderId="43" xfId="6" applyFont="1" applyBorder="1" applyAlignment="1">
      <alignment horizontal="center" vertical="center" justifyLastLine="1"/>
    </xf>
    <xf numFmtId="0" fontId="23" fillId="0" borderId="4" xfId="6" applyFont="1" applyBorder="1" applyAlignment="1">
      <alignment horizontal="distributed" vertical="center" justifyLastLine="1"/>
    </xf>
    <xf numFmtId="0" fontId="23" fillId="0" borderId="37" xfId="6" applyFont="1" applyBorder="1" applyAlignment="1">
      <alignment horizontal="distributed" vertical="center" justifyLastLine="1"/>
    </xf>
    <xf numFmtId="0" fontId="23" fillId="0" borderId="14" xfId="6" applyFont="1" applyBorder="1" applyAlignment="1">
      <alignment horizontal="distributed" vertical="center" justifyLastLine="1"/>
    </xf>
    <xf numFmtId="0" fontId="23" fillId="0" borderId="4" xfId="6" applyFont="1" applyBorder="1" applyAlignment="1">
      <alignment horizontal="right" vertical="center"/>
    </xf>
    <xf numFmtId="0" fontId="23" fillId="0" borderId="4" xfId="6" applyFont="1" applyBorder="1" applyAlignment="1">
      <alignment horizontal="right" vertical="center" justifyLastLine="1"/>
    </xf>
    <xf numFmtId="0" fontId="7" fillId="0" borderId="0" xfId="1" applyFont="1">
      <alignment vertical="center"/>
    </xf>
    <xf numFmtId="3" fontId="7" fillId="0" borderId="1" xfId="6" applyNumberFormat="1" applyFont="1" applyBorder="1" applyAlignment="1">
      <alignment vertical="center"/>
    </xf>
    <xf numFmtId="3" fontId="7" fillId="0" borderId="2" xfId="6" applyNumberFormat="1" applyFont="1" applyBorder="1" applyAlignment="1">
      <alignment vertical="center"/>
    </xf>
    <xf numFmtId="3" fontId="7" fillId="0" borderId="3" xfId="6" applyNumberFormat="1" applyFont="1" applyBorder="1" applyAlignment="1">
      <alignment vertical="center"/>
    </xf>
    <xf numFmtId="2" fontId="7" fillId="0" borderId="1" xfId="6" applyNumberFormat="1" applyFont="1" applyBorder="1" applyAlignment="1">
      <alignment horizontal="right" vertical="center"/>
    </xf>
    <xf numFmtId="2" fontId="7" fillId="0" borderId="1" xfId="6" applyNumberFormat="1" applyFont="1" applyBorder="1" applyAlignment="1">
      <alignment vertical="center"/>
    </xf>
    <xf numFmtId="0" fontId="1" fillId="0" borderId="11" xfId="1" applyFont="1" applyBorder="1">
      <alignment vertical="center"/>
    </xf>
    <xf numFmtId="0" fontId="4" fillId="0" borderId="40" xfId="6" applyFont="1" applyBorder="1" applyAlignment="1">
      <alignment horizontal="distributed" vertical="center"/>
    </xf>
    <xf numFmtId="3" fontId="4" fillId="0" borderId="8" xfId="6" applyNumberFormat="1" applyFont="1" applyBorder="1" applyAlignment="1">
      <alignment vertical="center"/>
    </xf>
    <xf numFmtId="3" fontId="4" fillId="0" borderId="9" xfId="6" applyNumberFormat="1" applyFont="1" applyBorder="1" applyAlignment="1">
      <alignment vertical="center"/>
    </xf>
    <xf numFmtId="3" fontId="4" fillId="0" borderId="10" xfId="6" applyNumberFormat="1" applyFont="1" applyBorder="1" applyAlignment="1">
      <alignment vertical="center"/>
    </xf>
    <xf numFmtId="2" fontId="4" fillId="0" borderId="8" xfId="6" applyNumberFormat="1" applyFont="1" applyBorder="1" applyAlignment="1">
      <alignment vertical="center"/>
    </xf>
    <xf numFmtId="0" fontId="4" fillId="0" borderId="8" xfId="6" applyFont="1" applyBorder="1" applyAlignment="1">
      <alignment vertical="center"/>
    </xf>
    <xf numFmtId="0" fontId="4" fillId="0" borderId="9" xfId="6" applyFont="1" applyBorder="1" applyAlignment="1">
      <alignment vertical="center"/>
    </xf>
    <xf numFmtId="0" fontId="1" fillId="0" borderId="5" xfId="1" applyFont="1" applyBorder="1">
      <alignment vertical="center"/>
    </xf>
    <xf numFmtId="0" fontId="4" fillId="0" borderId="43" xfId="6" applyFont="1" applyBorder="1" applyAlignment="1">
      <alignment horizontal="distributed" vertical="center"/>
    </xf>
    <xf numFmtId="3" fontId="4" fillId="0" borderId="4" xfId="6" applyNumberFormat="1" applyFont="1" applyBorder="1" applyAlignment="1">
      <alignment vertical="center"/>
    </xf>
    <xf numFmtId="3" fontId="4" fillId="0" borderId="7" xfId="6" applyNumberFormat="1" applyFont="1" applyBorder="1" applyAlignment="1">
      <alignment vertical="center"/>
    </xf>
    <xf numFmtId="3" fontId="4" fillId="0" borderId="6" xfId="6" applyNumberFormat="1" applyFont="1" applyBorder="1" applyAlignment="1">
      <alignment vertical="center"/>
    </xf>
    <xf numFmtId="2" fontId="4" fillId="0" borderId="4" xfId="6" applyNumberFormat="1" applyFont="1" applyBorder="1" applyAlignment="1">
      <alignment vertical="center"/>
    </xf>
    <xf numFmtId="4" fontId="7" fillId="0" borderId="1" xfId="6" applyNumberFormat="1" applyFont="1" applyBorder="1" applyAlignment="1">
      <alignment vertical="center"/>
    </xf>
    <xf numFmtId="0" fontId="4" fillId="0" borderId="0" xfId="6" applyFont="1" applyBorder="1" applyAlignment="1">
      <alignment horizontal="distributed" vertical="center"/>
    </xf>
    <xf numFmtId="0" fontId="4" fillId="0" borderId="42" xfId="6" applyFont="1" applyBorder="1" applyAlignment="1">
      <alignment horizontal="distributed" vertical="center"/>
    </xf>
    <xf numFmtId="3" fontId="7" fillId="0" borderId="38" xfId="6" applyNumberFormat="1" applyFont="1" applyBorder="1" applyAlignment="1">
      <alignment vertical="center"/>
    </xf>
    <xf numFmtId="3" fontId="4" fillId="0" borderId="9" xfId="6" applyNumberFormat="1" applyFont="1" applyBorder="1" applyAlignment="1">
      <alignment horizontal="right" vertical="center"/>
    </xf>
    <xf numFmtId="3" fontId="4" fillId="0" borderId="10" xfId="6" applyNumberFormat="1" applyFont="1" applyBorder="1" applyAlignment="1">
      <alignment horizontal="right" vertical="center"/>
    </xf>
    <xf numFmtId="3" fontId="4" fillId="0" borderId="7" xfId="6" applyNumberFormat="1" applyFont="1" applyBorder="1" applyAlignment="1">
      <alignment horizontal="right" vertical="center"/>
    </xf>
    <xf numFmtId="3" fontId="4" fillId="0" borderId="6" xfId="6" applyNumberFormat="1" applyFont="1" applyBorder="1" applyAlignment="1">
      <alignment horizontal="right" vertical="center"/>
    </xf>
    <xf numFmtId="3" fontId="7" fillId="0" borderId="2" xfId="6" applyNumberFormat="1" applyFont="1" applyBorder="1" applyAlignment="1">
      <alignment horizontal="right" vertical="center"/>
    </xf>
    <xf numFmtId="3" fontId="7" fillId="0" borderId="3" xfId="6" applyNumberFormat="1" applyFont="1" applyBorder="1" applyAlignment="1">
      <alignment horizontal="right" vertical="center"/>
    </xf>
    <xf numFmtId="4" fontId="7" fillId="0" borderId="1" xfId="6" applyNumberFormat="1" applyFont="1" applyFill="1" applyBorder="1" applyAlignment="1">
      <alignment vertical="center"/>
    </xf>
    <xf numFmtId="2" fontId="7" fillId="0" borderId="1" xfId="6" applyNumberFormat="1" applyFont="1" applyFill="1" applyBorder="1" applyAlignment="1">
      <alignment vertical="center"/>
    </xf>
    <xf numFmtId="2" fontId="4" fillId="0" borderId="8" xfId="6" applyNumberFormat="1" applyFont="1" applyFill="1" applyBorder="1" applyAlignment="1">
      <alignment vertical="center"/>
    </xf>
    <xf numFmtId="2" fontId="4" fillId="0" borderId="4" xfId="6" applyNumberFormat="1" applyFont="1" applyFill="1" applyBorder="1" applyAlignment="1">
      <alignment vertical="center"/>
    </xf>
    <xf numFmtId="3" fontId="23" fillId="0" borderId="0" xfId="6" applyNumberFormat="1" applyFont="1"/>
    <xf numFmtId="0" fontId="4" fillId="0" borderId="0" xfId="6" applyFont="1" applyAlignment="1">
      <alignment horizontal="right" vertical="center"/>
    </xf>
    <xf numFmtId="0" fontId="16" fillId="0" borderId="0" xfId="3" applyNumberFormat="1" applyFont="1" applyFill="1" applyAlignment="1"/>
    <xf numFmtId="181" fontId="4" fillId="0" borderId="0" xfId="4" applyNumberFormat="1" applyFont="1" applyFill="1" applyAlignment="1">
      <alignment horizontal="right"/>
    </xf>
    <xf numFmtId="0" fontId="4" fillId="0" borderId="0" xfId="4" applyFont="1" applyFill="1" applyAlignment="1"/>
    <xf numFmtId="187" fontId="4" fillId="0" borderId="0" xfId="4" applyNumberFormat="1" applyFont="1" applyFill="1" applyAlignment="1">
      <alignment horizontal="right"/>
    </xf>
    <xf numFmtId="188" fontId="4" fillId="0" borderId="0" xfId="4" applyNumberFormat="1" applyFont="1" applyFill="1" applyAlignment="1">
      <alignment horizontal="right"/>
    </xf>
    <xf numFmtId="188" fontId="29" fillId="0" borderId="0" xfId="3" applyNumberFormat="1" applyFont="1" applyFill="1" applyBorder="1" applyAlignment="1">
      <alignment horizontal="right"/>
    </xf>
    <xf numFmtId="0" fontId="9" fillId="0" borderId="0" xfId="4"/>
    <xf numFmtId="0" fontId="10" fillId="0" borderId="0" xfId="3" applyNumberFormat="1" applyFont="1" applyFill="1" applyBorder="1" applyAlignment="1"/>
    <xf numFmtId="0" fontId="10" fillId="0" borderId="0" xfId="3" quotePrefix="1" applyNumberFormat="1" applyFont="1" applyFill="1" applyAlignment="1">
      <alignment vertical="center"/>
    </xf>
    <xf numFmtId="0" fontId="1" fillId="0" borderId="0" xfId="4" applyFont="1" applyFill="1" applyAlignment="1"/>
    <xf numFmtId="0" fontId="1" fillId="0" borderId="0" xfId="4" applyFont="1" applyFill="1" applyAlignment="1">
      <alignment horizontal="right"/>
    </xf>
    <xf numFmtId="0" fontId="30" fillId="0" borderId="0" xfId="4" applyFont="1"/>
    <xf numFmtId="0" fontId="16" fillId="0" borderId="0" xfId="3" applyNumberFormat="1" applyFont="1" applyFill="1" applyBorder="1" applyAlignment="1">
      <alignment vertical="center"/>
    </xf>
    <xf numFmtId="180" fontId="8" fillId="0" borderId="5" xfId="3" applyNumberFormat="1" applyFont="1" applyFill="1" applyBorder="1" applyAlignment="1">
      <alignment horizontal="distributed" vertical="center" justifyLastLine="1"/>
    </xf>
    <xf numFmtId="187" fontId="8" fillId="0" borderId="2" xfId="3" applyNumberFormat="1" applyFont="1" applyFill="1" applyBorder="1" applyAlignment="1">
      <alignment horizontal="distributed" vertical="center" justifyLastLine="1"/>
    </xf>
    <xf numFmtId="187" fontId="8" fillId="0" borderId="57" xfId="3" applyNumberFormat="1" applyFont="1" applyFill="1" applyBorder="1" applyAlignment="1">
      <alignment horizontal="distributed" vertical="center" justifyLastLine="1"/>
    </xf>
    <xf numFmtId="188" fontId="8" fillId="0" borderId="57" xfId="3" applyNumberFormat="1" applyFont="1" applyFill="1" applyBorder="1" applyAlignment="1">
      <alignment horizontal="distributed" vertical="center" justifyLastLine="1"/>
    </xf>
    <xf numFmtId="188" fontId="8" fillId="0" borderId="3" xfId="3" applyNumberFormat="1" applyFont="1" applyFill="1" applyBorder="1" applyAlignment="1">
      <alignment horizontal="distributed" vertical="center" justifyLastLine="1"/>
    </xf>
    <xf numFmtId="187" fontId="8" fillId="0" borderId="37" xfId="3" applyNumberFormat="1" applyFont="1" applyFill="1" applyBorder="1" applyAlignment="1">
      <alignment horizontal="distributed" vertical="center" justifyLastLine="1"/>
    </xf>
    <xf numFmtId="187" fontId="8" fillId="0" borderId="55" xfId="3" applyNumberFormat="1" applyFont="1" applyFill="1" applyBorder="1" applyAlignment="1">
      <alignment horizontal="distributed" vertical="center" justifyLastLine="1"/>
    </xf>
    <xf numFmtId="188" fontId="8" fillId="0" borderId="55" xfId="3" applyNumberFormat="1" applyFont="1" applyFill="1" applyBorder="1" applyAlignment="1">
      <alignment horizontal="distributed" vertical="center" justifyLastLine="1"/>
    </xf>
    <xf numFmtId="188" fontId="8" fillId="0" borderId="14" xfId="3" applyNumberFormat="1" applyFont="1" applyFill="1" applyBorder="1" applyAlignment="1">
      <alignment horizontal="distributed" vertical="center" justifyLastLine="1"/>
    </xf>
    <xf numFmtId="0" fontId="8" fillId="0" borderId="0" xfId="3" applyNumberFormat="1" applyFont="1" applyFill="1" applyBorder="1" applyAlignment="1">
      <alignment vertical="center"/>
    </xf>
    <xf numFmtId="181" fontId="13" fillId="0" borderId="45" xfId="3" applyNumberFormat="1" applyFont="1" applyFill="1" applyBorder="1" applyAlignment="1">
      <alignment horizontal="right" vertical="center"/>
    </xf>
    <xf numFmtId="181" fontId="13" fillId="0" borderId="46" xfId="3" applyNumberFormat="1" applyFont="1" applyFill="1" applyBorder="1" applyAlignment="1">
      <alignment horizontal="right" vertical="center"/>
    </xf>
    <xf numFmtId="181" fontId="13" fillId="0" borderId="37" xfId="3" applyNumberFormat="1" applyFont="1" applyFill="1" applyBorder="1" applyAlignment="1">
      <alignment horizontal="right" vertical="center"/>
    </xf>
    <xf numFmtId="181" fontId="13" fillId="0" borderId="55" xfId="3" applyNumberFormat="1" applyFont="1" applyFill="1" applyBorder="1" applyAlignment="1">
      <alignment horizontal="right" vertical="center"/>
    </xf>
    <xf numFmtId="181" fontId="13" fillId="0" borderId="14" xfId="3" applyNumberFormat="1" applyFont="1" applyFill="1" applyBorder="1" applyAlignment="1">
      <alignment horizontal="right" vertical="center"/>
    </xf>
    <xf numFmtId="49" fontId="8" fillId="0" borderId="27" xfId="3" applyNumberFormat="1" applyFont="1" applyFill="1" applyBorder="1" applyAlignment="1">
      <alignment vertical="center"/>
    </xf>
    <xf numFmtId="49" fontId="8" fillId="0" borderId="25" xfId="3" applyNumberFormat="1" applyFont="1" applyFill="1" applyBorder="1" applyAlignment="1">
      <alignment horizontal="center" vertical="center" shrinkToFit="1"/>
    </xf>
    <xf numFmtId="181" fontId="13" fillId="0" borderId="47" xfId="3" applyNumberFormat="1" applyFont="1" applyFill="1" applyBorder="1" applyAlignment="1">
      <alignment horizontal="right" vertical="center"/>
    </xf>
    <xf numFmtId="181" fontId="8" fillId="0" borderId="15" xfId="3" applyNumberFormat="1" applyFont="1" applyFill="1" applyBorder="1" applyAlignment="1">
      <alignment horizontal="right" vertical="center"/>
    </xf>
    <xf numFmtId="181" fontId="8" fillId="0" borderId="63" xfId="3" applyNumberFormat="1" applyFont="1" applyFill="1" applyBorder="1" applyAlignment="1">
      <alignment horizontal="right" vertical="center"/>
    </xf>
    <xf numFmtId="181" fontId="8" fillId="0" borderId="64" xfId="3" applyNumberFormat="1" applyFont="1" applyFill="1" applyBorder="1" applyAlignment="1">
      <alignment horizontal="right" vertical="center"/>
    </xf>
    <xf numFmtId="181" fontId="8" fillId="0" borderId="18" xfId="3" applyNumberFormat="1" applyFont="1" applyFill="1" applyBorder="1" applyAlignment="1">
      <alignment horizontal="right" vertical="center"/>
    </xf>
    <xf numFmtId="49" fontId="8" fillId="0" borderId="19" xfId="3" applyNumberFormat="1" applyFont="1" applyFill="1" applyBorder="1" applyAlignment="1">
      <alignment vertical="center"/>
    </xf>
    <xf numFmtId="49" fontId="8" fillId="0" borderId="26" xfId="3" applyNumberFormat="1" applyFont="1" applyFill="1" applyBorder="1" applyAlignment="1">
      <alignment horizontal="center" vertical="center" shrinkToFit="1"/>
    </xf>
    <xf numFmtId="181" fontId="13" fillId="0" borderId="26" xfId="3" applyNumberFormat="1" applyFont="1" applyFill="1" applyBorder="1" applyAlignment="1">
      <alignment horizontal="right" vertical="center"/>
    </xf>
    <xf numFmtId="181" fontId="8" fillId="0" borderId="19" xfId="3" applyNumberFormat="1" applyFont="1" applyFill="1" applyBorder="1" applyAlignment="1">
      <alignment horizontal="right" vertical="center"/>
    </xf>
    <xf numFmtId="181" fontId="8" fillId="0" borderId="65" xfId="3" applyNumberFormat="1" applyFont="1" applyFill="1" applyBorder="1" applyAlignment="1">
      <alignment horizontal="right" vertical="center"/>
    </xf>
    <xf numFmtId="181" fontId="8" fillId="0" borderId="66" xfId="3" applyNumberFormat="1" applyFont="1" applyFill="1" applyBorder="1" applyAlignment="1">
      <alignment horizontal="right" vertical="center"/>
    </xf>
    <xf numFmtId="181" fontId="8" fillId="0" borderId="22" xfId="3" applyNumberFormat="1" applyFont="1" applyFill="1" applyBorder="1" applyAlignment="1">
      <alignment horizontal="right" vertical="center"/>
    </xf>
    <xf numFmtId="49" fontId="8" fillId="0" borderId="34" xfId="3" applyNumberFormat="1" applyFont="1" applyFill="1" applyBorder="1" applyAlignment="1">
      <alignment vertical="center"/>
    </xf>
    <xf numFmtId="49" fontId="8" fillId="0" borderId="31" xfId="3" applyNumberFormat="1" applyFont="1" applyFill="1" applyBorder="1" applyAlignment="1">
      <alignment horizontal="center" vertical="center" shrinkToFit="1"/>
    </xf>
    <xf numFmtId="181" fontId="13" fillId="0" borderId="31" xfId="3" applyNumberFormat="1" applyFont="1" applyFill="1" applyBorder="1" applyAlignment="1">
      <alignment horizontal="right" vertical="center"/>
    </xf>
    <xf numFmtId="181" fontId="8" fillId="0" borderId="34" xfId="3" applyNumberFormat="1" applyFont="1" applyFill="1" applyBorder="1" applyAlignment="1">
      <alignment horizontal="right" vertical="center"/>
    </xf>
    <xf numFmtId="181" fontId="8" fillId="0" borderId="67" xfId="3" applyNumberFormat="1" applyFont="1" applyFill="1" applyBorder="1" applyAlignment="1">
      <alignment horizontal="right" vertical="center"/>
    </xf>
    <xf numFmtId="181" fontId="8" fillId="0" borderId="68" xfId="3" applyNumberFormat="1" applyFont="1" applyFill="1" applyBorder="1" applyAlignment="1">
      <alignment horizontal="right" vertical="center"/>
    </xf>
    <xf numFmtId="181" fontId="8" fillId="0" borderId="35" xfId="3" applyNumberFormat="1" applyFont="1" applyFill="1" applyBorder="1" applyAlignment="1">
      <alignment horizontal="right" vertical="center"/>
    </xf>
    <xf numFmtId="181" fontId="13" fillId="0" borderId="39" xfId="3" applyNumberFormat="1" applyFont="1" applyFill="1" applyBorder="1" applyAlignment="1">
      <alignment horizontal="right" vertical="center"/>
    </xf>
    <xf numFmtId="181" fontId="8" fillId="0" borderId="39" xfId="3" applyNumberFormat="1" applyFont="1" applyFill="1" applyBorder="1" applyAlignment="1">
      <alignment horizontal="right" vertical="center"/>
    </xf>
    <xf numFmtId="181" fontId="8" fillId="0" borderId="32" xfId="3" applyNumberFormat="1" applyFont="1" applyFill="1" applyBorder="1" applyAlignment="1">
      <alignment horizontal="right" vertical="center"/>
    </xf>
    <xf numFmtId="49" fontId="8" fillId="0" borderId="15" xfId="3" applyNumberFormat="1" applyFont="1" applyFill="1" applyBorder="1" applyAlignment="1">
      <alignment vertical="center"/>
    </xf>
    <xf numFmtId="49" fontId="8" fillId="0" borderId="47" xfId="3" applyNumberFormat="1" applyFont="1" applyFill="1" applyBorder="1" applyAlignment="1">
      <alignment horizontal="center" vertical="center" shrinkToFit="1"/>
    </xf>
    <xf numFmtId="49" fontId="8" fillId="0" borderId="0" xfId="3" applyNumberFormat="1" applyFont="1" applyFill="1" applyBorder="1" applyAlignment="1">
      <alignment vertical="center" justifyLastLine="1"/>
    </xf>
    <xf numFmtId="177" fontId="8" fillId="0" borderId="0" xfId="3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horizontal="right" vertical="center"/>
    </xf>
    <xf numFmtId="0" fontId="23" fillId="0" borderId="0" xfId="4" applyFont="1" applyFill="1" applyAlignment="1">
      <alignment vertical="center"/>
    </xf>
    <xf numFmtId="0" fontId="23" fillId="0" borderId="0" xfId="4" applyFont="1" applyFill="1"/>
    <xf numFmtId="38" fontId="1" fillId="0" borderId="0" xfId="2" applyFont="1" applyAlignment="1"/>
    <xf numFmtId="0" fontId="1" fillId="0" borderId="0" xfId="4" applyFont="1" applyFill="1" applyAlignment="1" applyProtection="1">
      <alignment vertical="center"/>
      <protection locked="0"/>
    </xf>
    <xf numFmtId="38" fontId="1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center" vertical="center"/>
    </xf>
    <xf numFmtId="38" fontId="4" fillId="0" borderId="37" xfId="2" applyFont="1" applyBorder="1" applyAlignment="1">
      <alignment horizontal="center" vertical="center"/>
    </xf>
    <xf numFmtId="38" fontId="4" fillId="0" borderId="55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 wrapText="1"/>
    </xf>
    <xf numFmtId="38" fontId="1" fillId="0" borderId="0" xfId="2" applyFont="1" applyAlignment="1">
      <alignment horizontal="center" vertical="center"/>
    </xf>
    <xf numFmtId="38" fontId="7" fillId="0" borderId="38" xfId="2" applyFont="1" applyBorder="1" applyAlignment="1">
      <alignment vertical="center" shrinkToFit="1"/>
    </xf>
    <xf numFmtId="38" fontId="7" fillId="0" borderId="1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57" xfId="2" applyFont="1" applyBorder="1" applyAlignment="1">
      <alignment vertical="center"/>
    </xf>
    <xf numFmtId="38" fontId="7" fillId="0" borderId="3" xfId="2" applyFont="1" applyBorder="1" applyAlignment="1">
      <alignment vertical="center"/>
    </xf>
    <xf numFmtId="189" fontId="7" fillId="0" borderId="1" xfId="2" applyNumberFormat="1" applyFont="1" applyBorder="1" applyAlignment="1">
      <alignment vertical="center"/>
    </xf>
    <xf numFmtId="38" fontId="4" fillId="0" borderId="11" xfId="2" applyFont="1" applyBorder="1" applyAlignment="1">
      <alignment horizontal="right" vertical="center"/>
    </xf>
    <xf numFmtId="38" fontId="4" fillId="0" borderId="59" xfId="2" applyFont="1" applyBorder="1" applyAlignment="1">
      <alignment vertical="center"/>
    </xf>
    <xf numFmtId="189" fontId="4" fillId="0" borderId="8" xfId="2" applyNumberFormat="1" applyFont="1" applyBorder="1" applyAlignment="1">
      <alignment vertical="center"/>
    </xf>
    <xf numFmtId="38" fontId="4" fillId="0" borderId="5" xfId="2" applyFont="1" applyBorder="1" applyAlignment="1">
      <alignment horizontal="right" vertical="center"/>
    </xf>
    <xf numFmtId="38" fontId="4" fillId="0" borderId="61" xfId="2" applyFont="1" applyBorder="1" applyAlignment="1">
      <alignment vertical="center"/>
    </xf>
    <xf numFmtId="189" fontId="4" fillId="0" borderId="4" xfId="2" applyNumberFormat="1" applyFont="1" applyBorder="1" applyAlignment="1">
      <alignment vertical="center"/>
    </xf>
    <xf numFmtId="186" fontId="4" fillId="0" borderId="8" xfId="2" applyNumberFormat="1" applyFont="1" applyBorder="1" applyAlignment="1">
      <alignment vertical="center"/>
    </xf>
    <xf numFmtId="38" fontId="4" fillId="0" borderId="10" xfId="2" applyFont="1" applyBorder="1" applyAlignment="1">
      <alignment horizontal="right" vertical="center"/>
    </xf>
    <xf numFmtId="38" fontId="4" fillId="0" borderId="0" xfId="2" applyFont="1" applyAlignment="1"/>
    <xf numFmtId="38" fontId="4" fillId="0" borderId="59" xfId="2" applyFont="1" applyBorder="1" applyAlignment="1">
      <alignment horizontal="right" vertical="center"/>
    </xf>
    <xf numFmtId="38" fontId="4" fillId="0" borderId="8" xfId="2" applyFont="1" applyBorder="1" applyAlignment="1">
      <alignment horizontal="right" vertical="center"/>
    </xf>
    <xf numFmtId="38" fontId="4" fillId="0" borderId="9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7" fillId="0" borderId="46" xfId="2" applyFont="1" applyBorder="1" applyAlignment="1">
      <alignment vertical="center" shrinkToFit="1"/>
    </xf>
    <xf numFmtId="38" fontId="7" fillId="0" borderId="12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55" xfId="2" applyFont="1" applyBorder="1" applyAlignment="1">
      <alignment vertical="center"/>
    </xf>
    <xf numFmtId="38" fontId="7" fillId="0" borderId="14" xfId="2" applyFont="1" applyBorder="1" applyAlignment="1">
      <alignment horizontal="right" vertical="center"/>
    </xf>
    <xf numFmtId="189" fontId="7" fillId="0" borderId="12" xfId="2" applyNumberFormat="1" applyFont="1" applyBorder="1" applyAlignment="1">
      <alignment vertical="center"/>
    </xf>
    <xf numFmtId="0" fontId="4" fillId="0" borderId="0" xfId="4" applyFont="1" applyFill="1" applyAlignment="1">
      <alignment horizontal="right" vertical="top"/>
    </xf>
    <xf numFmtId="0" fontId="4" fillId="0" borderId="0" xfId="4" applyFont="1" applyFill="1" applyAlignment="1">
      <alignment horizontal="distributed" vertical="center"/>
    </xf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distributed" vertical="center"/>
    </xf>
    <xf numFmtId="49" fontId="8" fillId="0" borderId="37" xfId="3" applyNumberFormat="1" applyFont="1" applyFill="1" applyBorder="1" applyAlignment="1">
      <alignment horizontal="center" vertical="center"/>
    </xf>
    <xf numFmtId="49" fontId="8" fillId="0" borderId="55" xfId="3" applyNumberFormat="1" applyFont="1" applyFill="1" applyBorder="1" applyAlignment="1">
      <alignment horizontal="center" vertical="center"/>
    </xf>
    <xf numFmtId="49" fontId="8" fillId="0" borderId="14" xfId="3" applyNumberFormat="1" applyFont="1" applyFill="1" applyBorder="1" applyAlignment="1">
      <alignment horizontal="center" vertical="center" shrinkToFit="1"/>
    </xf>
    <xf numFmtId="49" fontId="8" fillId="0" borderId="16" xfId="3" applyNumberFormat="1" applyFont="1" applyFill="1" applyBorder="1" applyAlignment="1">
      <alignment horizontal="center" vertical="center" shrinkToFit="1"/>
    </xf>
    <xf numFmtId="183" fontId="13" fillId="0" borderId="16" xfId="3" applyNumberFormat="1" applyFont="1" applyFill="1" applyBorder="1" applyAlignment="1">
      <alignment vertical="center" wrapText="1"/>
    </xf>
    <xf numFmtId="183" fontId="13" fillId="0" borderId="63" xfId="3" applyNumberFormat="1" applyFont="1" applyFill="1" applyBorder="1" applyAlignment="1">
      <alignment vertical="center" wrapText="1"/>
    </xf>
    <xf numFmtId="183" fontId="13" fillId="0" borderId="64" xfId="3" applyNumberFormat="1" applyFont="1" applyFill="1" applyBorder="1" applyAlignment="1">
      <alignment vertical="center" wrapText="1"/>
    </xf>
    <xf numFmtId="183" fontId="13" fillId="0" borderId="18" xfId="3" applyNumberFormat="1" applyFont="1" applyFill="1" applyBorder="1" applyAlignment="1">
      <alignment vertical="center" wrapText="1"/>
    </xf>
    <xf numFmtId="0" fontId="4" fillId="0" borderId="11" xfId="4" applyFont="1" applyFill="1" applyBorder="1" applyAlignment="1">
      <alignment vertical="center"/>
    </xf>
    <xf numFmtId="49" fontId="8" fillId="0" borderId="40" xfId="3" applyNumberFormat="1" applyFont="1" applyFill="1" applyBorder="1" applyAlignment="1">
      <alignment vertical="center" justifyLastLine="1"/>
    </xf>
    <xf numFmtId="49" fontId="8" fillId="0" borderId="20" xfId="3" applyNumberFormat="1" applyFont="1" applyFill="1" applyBorder="1" applyAlignment="1">
      <alignment vertical="center" shrinkToFit="1"/>
    </xf>
    <xf numFmtId="183" fontId="13" fillId="0" borderId="20" xfId="3" applyNumberFormat="1" applyFont="1" applyFill="1" applyBorder="1" applyAlignment="1">
      <alignment vertical="center" wrapText="1"/>
    </xf>
    <xf numFmtId="183" fontId="13" fillId="0" borderId="65" xfId="3" applyNumberFormat="1" applyFont="1" applyFill="1" applyBorder="1" applyAlignment="1">
      <alignment vertical="center" wrapText="1"/>
    </xf>
    <xf numFmtId="183" fontId="13" fillId="0" borderId="66" xfId="3" applyNumberFormat="1" applyFont="1" applyFill="1" applyBorder="1" applyAlignment="1">
      <alignment vertical="center" wrapText="1"/>
    </xf>
    <xf numFmtId="183" fontId="13" fillId="0" borderId="22" xfId="3" applyNumberFormat="1" applyFont="1" applyFill="1" applyBorder="1" applyAlignment="1">
      <alignment vertical="center" wrapText="1"/>
    </xf>
    <xf numFmtId="49" fontId="8" fillId="0" borderId="43" xfId="3" applyNumberFormat="1" applyFont="1" applyFill="1" applyBorder="1" applyAlignment="1">
      <alignment vertical="center" justifyLastLine="1"/>
    </xf>
    <xf numFmtId="49" fontId="8" fillId="0" borderId="29" xfId="3" applyNumberFormat="1" applyFont="1" applyFill="1" applyBorder="1" applyAlignment="1">
      <alignment horizontal="distributed" vertical="center" wrapText="1"/>
    </xf>
    <xf numFmtId="183" fontId="13" fillId="0" borderId="29" xfId="3" applyNumberFormat="1" applyFont="1" applyFill="1" applyBorder="1" applyAlignment="1">
      <alignment vertical="center" wrapText="1"/>
    </xf>
    <xf numFmtId="183" fontId="13" fillId="0" borderId="67" xfId="3" applyNumberFormat="1" applyFont="1" applyFill="1" applyBorder="1" applyAlignment="1">
      <alignment vertical="center" wrapText="1"/>
    </xf>
    <xf numFmtId="183" fontId="13" fillId="0" borderId="68" xfId="3" applyNumberFormat="1" applyFont="1" applyFill="1" applyBorder="1" applyAlignment="1">
      <alignment vertical="center" wrapText="1"/>
    </xf>
    <xf numFmtId="183" fontId="13" fillId="0" borderId="35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 justifyLastLine="1"/>
    </xf>
    <xf numFmtId="187" fontId="8" fillId="0" borderId="16" xfId="3" applyNumberFormat="1" applyFont="1" applyFill="1" applyBorder="1" applyAlignment="1">
      <alignment horizontal="right" vertical="center"/>
    </xf>
    <xf numFmtId="187" fontId="8" fillId="0" borderId="63" xfId="3" applyNumberFormat="1" applyFont="1" applyFill="1" applyBorder="1" applyAlignment="1">
      <alignment horizontal="right" vertical="center"/>
    </xf>
    <xf numFmtId="187" fontId="8" fillId="0" borderId="64" xfId="3" applyNumberFormat="1" applyFont="1" applyFill="1" applyBorder="1" applyAlignment="1">
      <alignment horizontal="right" vertical="center"/>
    </xf>
    <xf numFmtId="187" fontId="8" fillId="0" borderId="18" xfId="3" applyNumberFormat="1" applyFont="1" applyFill="1" applyBorder="1" applyAlignment="1">
      <alignment horizontal="right" vertical="center"/>
    </xf>
    <xf numFmtId="49" fontId="8" fillId="0" borderId="8" xfId="3" applyNumberFormat="1" applyFont="1" applyFill="1" applyBorder="1" applyAlignment="1">
      <alignment horizontal="center" vertical="center" justifyLastLine="1"/>
    </xf>
    <xf numFmtId="187" fontId="8" fillId="0" borderId="20" xfId="3" applyNumberFormat="1" applyFont="1" applyFill="1" applyBorder="1" applyAlignment="1">
      <alignment horizontal="right" vertical="center"/>
    </xf>
    <xf numFmtId="187" fontId="8" fillId="0" borderId="65" xfId="3" applyNumberFormat="1" applyFont="1" applyFill="1" applyBorder="1" applyAlignment="1">
      <alignment horizontal="right" vertical="center"/>
    </xf>
    <xf numFmtId="187" fontId="8" fillId="0" borderId="66" xfId="3" applyNumberFormat="1" applyFont="1" applyFill="1" applyBorder="1" applyAlignment="1">
      <alignment horizontal="right" vertical="center"/>
    </xf>
    <xf numFmtId="187" fontId="8" fillId="0" borderId="22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 justifyLastLine="1"/>
    </xf>
    <xf numFmtId="49" fontId="8" fillId="0" borderId="29" xfId="3" applyNumberFormat="1" applyFont="1" applyFill="1" applyBorder="1" applyAlignment="1">
      <alignment horizontal="distributed" vertical="center"/>
    </xf>
    <xf numFmtId="187" fontId="8" fillId="0" borderId="29" xfId="3" applyNumberFormat="1" applyFont="1" applyFill="1" applyBorder="1" applyAlignment="1">
      <alignment horizontal="right" vertical="center"/>
    </xf>
    <xf numFmtId="187" fontId="8" fillId="0" borderId="67" xfId="3" applyNumberFormat="1" applyFont="1" applyFill="1" applyBorder="1" applyAlignment="1">
      <alignment horizontal="right" vertical="center"/>
    </xf>
    <xf numFmtId="187" fontId="8" fillId="0" borderId="68" xfId="3" applyNumberFormat="1" applyFont="1" applyFill="1" applyBorder="1" applyAlignment="1">
      <alignment horizontal="right" vertical="center"/>
    </xf>
    <xf numFmtId="187" fontId="8" fillId="0" borderId="35" xfId="3" applyNumberFormat="1" applyFont="1" applyFill="1" applyBorder="1" applyAlignment="1">
      <alignment horizontal="right" vertical="center"/>
    </xf>
    <xf numFmtId="0" fontId="4" fillId="0" borderId="5" xfId="4" applyFont="1" applyFill="1" applyBorder="1" applyAlignment="1">
      <alignment vertical="center"/>
    </xf>
    <xf numFmtId="183" fontId="8" fillId="0" borderId="63" xfId="3" applyNumberFormat="1" applyFont="1" applyFill="1" applyBorder="1" applyAlignment="1">
      <alignment vertical="center" wrapText="1"/>
    </xf>
    <xf numFmtId="183" fontId="8" fillId="0" borderId="64" xfId="3" applyNumberFormat="1" applyFont="1" applyFill="1" applyBorder="1" applyAlignment="1">
      <alignment vertical="center" wrapText="1"/>
    </xf>
    <xf numFmtId="183" fontId="8" fillId="0" borderId="18" xfId="3" applyNumberFormat="1" applyFont="1" applyFill="1" applyBorder="1" applyAlignment="1">
      <alignment vertical="center" wrapText="1"/>
    </xf>
    <xf numFmtId="183" fontId="8" fillId="0" borderId="65" xfId="3" applyNumberFormat="1" applyFont="1" applyFill="1" applyBorder="1" applyAlignment="1">
      <alignment vertical="center" wrapText="1"/>
    </xf>
    <xf numFmtId="183" fontId="8" fillId="0" borderId="66" xfId="3" applyNumberFormat="1" applyFont="1" applyFill="1" applyBorder="1" applyAlignment="1">
      <alignment vertical="center" wrapText="1"/>
    </xf>
    <xf numFmtId="183" fontId="8" fillId="0" borderId="22" xfId="3" applyNumberFormat="1" applyFont="1" applyFill="1" applyBorder="1" applyAlignment="1">
      <alignment vertical="center" wrapText="1"/>
    </xf>
    <xf numFmtId="49" fontId="31" fillId="0" borderId="29" xfId="3" applyNumberFormat="1" applyFont="1" applyFill="1" applyBorder="1" applyAlignment="1">
      <alignment horizontal="distributed" vertical="center" wrapText="1"/>
    </xf>
    <xf numFmtId="183" fontId="8" fillId="0" borderId="67" xfId="3" applyNumberFormat="1" applyFont="1" applyFill="1" applyBorder="1" applyAlignment="1">
      <alignment vertical="center" wrapText="1"/>
    </xf>
    <xf numFmtId="183" fontId="8" fillId="0" borderId="68" xfId="3" applyNumberFormat="1" applyFont="1" applyFill="1" applyBorder="1" applyAlignment="1">
      <alignment vertical="center" wrapText="1"/>
    </xf>
    <xf numFmtId="183" fontId="8" fillId="0" borderId="35" xfId="3" applyNumberFormat="1" applyFont="1" applyFill="1" applyBorder="1" applyAlignment="1">
      <alignment vertical="center" wrapText="1"/>
    </xf>
    <xf numFmtId="187" fontId="13" fillId="0" borderId="16" xfId="3" applyNumberFormat="1" applyFont="1" applyFill="1" applyBorder="1" applyAlignment="1">
      <alignment horizontal="right" vertical="center"/>
    </xf>
    <xf numFmtId="187" fontId="13" fillId="0" borderId="20" xfId="3" applyNumberFormat="1" applyFont="1" applyFill="1" applyBorder="1" applyAlignment="1">
      <alignment horizontal="right" vertical="center"/>
    </xf>
    <xf numFmtId="187" fontId="13" fillId="0" borderId="29" xfId="3" applyNumberFormat="1" applyFont="1" applyFill="1" applyBorder="1" applyAlignment="1">
      <alignment horizontal="right" vertical="center"/>
    </xf>
    <xf numFmtId="0" fontId="32" fillId="0" borderId="0" xfId="4" applyFont="1" applyAlignment="1">
      <alignment horizontal="left" vertical="center"/>
    </xf>
    <xf numFmtId="0" fontId="9" fillId="0" borderId="0" xfId="4" applyFont="1"/>
    <xf numFmtId="49" fontId="8" fillId="0" borderId="0" xfId="3" applyNumberFormat="1" applyFont="1" applyFill="1" applyBorder="1" applyAlignment="1">
      <alignment horizontal="center" vertical="top"/>
    </xf>
    <xf numFmtId="49" fontId="8" fillId="0" borderId="0" xfId="3" applyNumberFormat="1" applyFont="1" applyFill="1" applyBorder="1" applyAlignment="1">
      <alignment horizontal="left" vertical="top"/>
    </xf>
    <xf numFmtId="0" fontId="1" fillId="0" borderId="0" xfId="4" applyFont="1" applyFill="1" applyBorder="1" applyAlignment="1">
      <alignment vertical="center"/>
    </xf>
    <xf numFmtId="49" fontId="10" fillId="0" borderId="0" xfId="3" applyNumberFormat="1" applyFont="1" applyFill="1" applyBorder="1" applyAlignment="1">
      <alignment horizontal="center" vertical="top"/>
    </xf>
    <xf numFmtId="49" fontId="10" fillId="0" borderId="0" xfId="3" applyNumberFormat="1" applyFont="1" applyFill="1" applyBorder="1" applyAlignment="1">
      <alignment horizontal="left" vertical="top"/>
    </xf>
    <xf numFmtId="49" fontId="10" fillId="0" borderId="0" xfId="3" applyNumberFormat="1" applyFont="1" applyFill="1" applyBorder="1" applyAlignment="1">
      <alignment vertical="top"/>
    </xf>
    <xf numFmtId="0" fontId="4" fillId="0" borderId="0" xfId="4" applyFont="1" applyFill="1" applyAlignment="1">
      <alignment horizontal="right"/>
    </xf>
    <xf numFmtId="0" fontId="1" fillId="0" borderId="0" xfId="4" applyFont="1" applyFill="1"/>
    <xf numFmtId="49" fontId="13" fillId="0" borderId="4" xfId="3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/>
    </xf>
    <xf numFmtId="49" fontId="8" fillId="0" borderId="57" xfId="3" applyNumberFormat="1" applyFont="1" applyFill="1" applyBorder="1" applyAlignment="1">
      <alignment horizontal="center" vertical="center"/>
    </xf>
    <xf numFmtId="49" fontId="8" fillId="0" borderId="58" xfId="3" applyNumberFormat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>
      <alignment horizontal="distributed" vertical="center" justifyLastLine="1"/>
    </xf>
    <xf numFmtId="190" fontId="13" fillId="0" borderId="16" xfId="3" applyNumberFormat="1" applyFont="1" applyFill="1" applyBorder="1" applyAlignment="1">
      <alignment vertical="center"/>
    </xf>
    <xf numFmtId="191" fontId="8" fillId="0" borderId="63" xfId="3" applyNumberFormat="1" applyFont="1" applyFill="1" applyBorder="1" applyAlignment="1">
      <alignment vertical="center"/>
    </xf>
    <xf numFmtId="191" fontId="8" fillId="0" borderId="64" xfId="3" applyNumberFormat="1" applyFont="1" applyFill="1" applyBorder="1" applyAlignment="1">
      <alignment vertical="center"/>
    </xf>
    <xf numFmtId="191" fontId="8" fillId="0" borderId="69" xfId="3" applyNumberFormat="1" applyFont="1" applyFill="1" applyBorder="1" applyAlignment="1">
      <alignment vertical="center"/>
    </xf>
    <xf numFmtId="191" fontId="8" fillId="0" borderId="16" xfId="3" applyNumberFormat="1" applyFont="1" applyFill="1" applyBorder="1" applyAlignment="1">
      <alignment vertical="center"/>
    </xf>
    <xf numFmtId="0" fontId="4" fillId="0" borderId="11" xfId="4" applyFont="1" applyFill="1" applyBorder="1"/>
    <xf numFmtId="49" fontId="8" fillId="0" borderId="40" xfId="4" applyNumberFormat="1" applyFont="1" applyFill="1" applyBorder="1" applyAlignment="1">
      <alignment horizontal="center" vertical="center" justifyLastLine="1"/>
    </xf>
    <xf numFmtId="49" fontId="8" fillId="0" borderId="20" xfId="3" applyNumberFormat="1" applyFont="1" applyFill="1" applyBorder="1" applyAlignment="1">
      <alignment horizontal="distributed" vertical="center" justifyLastLine="1"/>
    </xf>
    <xf numFmtId="190" fontId="13" fillId="0" borderId="20" xfId="3" applyNumberFormat="1" applyFont="1" applyFill="1" applyBorder="1" applyAlignment="1">
      <alignment vertical="center"/>
    </xf>
    <xf numFmtId="191" fontId="8" fillId="0" borderId="65" xfId="3" applyNumberFormat="1" applyFont="1" applyFill="1" applyBorder="1" applyAlignment="1">
      <alignment vertical="center"/>
    </xf>
    <xf numFmtId="191" fontId="8" fillId="0" borderId="66" xfId="3" applyNumberFormat="1" applyFont="1" applyFill="1" applyBorder="1" applyAlignment="1">
      <alignment vertical="center"/>
    </xf>
    <xf numFmtId="191" fontId="8" fillId="0" borderId="70" xfId="3" applyNumberFormat="1" applyFont="1" applyFill="1" applyBorder="1" applyAlignment="1">
      <alignment vertical="center"/>
    </xf>
    <xf numFmtId="191" fontId="8" fillId="0" borderId="20" xfId="3" applyNumberFormat="1" applyFont="1" applyFill="1" applyBorder="1" applyAlignment="1">
      <alignment vertical="center"/>
    </xf>
    <xf numFmtId="49" fontId="8" fillId="0" borderId="43" xfId="4" applyNumberFormat="1" applyFont="1" applyFill="1" applyBorder="1" applyAlignment="1">
      <alignment horizontal="center" vertical="center" justifyLastLine="1"/>
    </xf>
    <xf numFmtId="49" fontId="8" fillId="0" borderId="29" xfId="3" applyNumberFormat="1" applyFont="1" applyFill="1" applyBorder="1" applyAlignment="1">
      <alignment horizontal="distributed" vertical="center" justifyLastLine="1"/>
    </xf>
    <xf numFmtId="190" fontId="13" fillId="0" borderId="29" xfId="3" applyNumberFormat="1" applyFont="1" applyFill="1" applyBorder="1" applyAlignment="1">
      <alignment vertical="center"/>
    </xf>
    <xf numFmtId="191" fontId="8" fillId="0" borderId="67" xfId="3" applyNumberFormat="1" applyFont="1" applyFill="1" applyBorder="1" applyAlignment="1">
      <alignment vertical="center"/>
    </xf>
    <xf numFmtId="191" fontId="8" fillId="0" borderId="68" xfId="3" applyNumberFormat="1" applyFont="1" applyFill="1" applyBorder="1" applyAlignment="1">
      <alignment vertical="center"/>
    </xf>
    <xf numFmtId="191" fontId="8" fillId="0" borderId="71" xfId="3" applyNumberFormat="1" applyFont="1" applyFill="1" applyBorder="1" applyAlignment="1">
      <alignment vertical="center"/>
    </xf>
    <xf numFmtId="191" fontId="8" fillId="0" borderId="29" xfId="3" applyNumberFormat="1" applyFont="1" applyFill="1" applyBorder="1" applyAlignment="1">
      <alignment vertical="center"/>
    </xf>
    <xf numFmtId="49" fontId="8" fillId="0" borderId="1" xfId="4" applyNumberFormat="1" applyFont="1" applyFill="1" applyBorder="1" applyAlignment="1">
      <alignment horizontal="center" vertical="center" justifyLastLine="1"/>
    </xf>
    <xf numFmtId="190" fontId="8" fillId="0" borderId="16" xfId="3" applyNumberFormat="1" applyFont="1" applyFill="1" applyBorder="1" applyAlignment="1">
      <alignment vertical="center"/>
    </xf>
    <xf numFmtId="49" fontId="8" fillId="0" borderId="8" xfId="4" applyNumberFormat="1" applyFont="1" applyFill="1" applyBorder="1" applyAlignment="1">
      <alignment horizontal="center" vertical="center" justifyLastLine="1"/>
    </xf>
    <xf numFmtId="190" fontId="8" fillId="0" borderId="20" xfId="3" applyNumberFormat="1" applyFont="1" applyFill="1" applyBorder="1" applyAlignment="1">
      <alignment vertical="center"/>
    </xf>
    <xf numFmtId="49" fontId="8" fillId="0" borderId="4" xfId="4" applyNumberFormat="1" applyFont="1" applyFill="1" applyBorder="1" applyAlignment="1">
      <alignment horizontal="center" vertical="center" justifyLastLine="1"/>
    </xf>
    <xf numFmtId="190" fontId="8" fillId="0" borderId="29" xfId="3" applyNumberFormat="1" applyFont="1" applyFill="1" applyBorder="1" applyAlignment="1">
      <alignment vertical="center"/>
    </xf>
    <xf numFmtId="191" fontId="8" fillId="0" borderId="35" xfId="3" applyNumberFormat="1" applyFont="1" applyFill="1" applyBorder="1" applyAlignment="1">
      <alignment vertical="center"/>
    </xf>
    <xf numFmtId="191" fontId="8" fillId="0" borderId="72" xfId="3" applyNumberFormat="1" applyFont="1" applyFill="1" applyBorder="1" applyAlignment="1">
      <alignment vertical="center"/>
    </xf>
    <xf numFmtId="191" fontId="8" fillId="0" borderId="73" xfId="3" applyNumberFormat="1" applyFont="1" applyFill="1" applyBorder="1" applyAlignment="1">
      <alignment vertical="center"/>
    </xf>
    <xf numFmtId="191" fontId="8" fillId="0" borderId="74" xfId="3" applyNumberFormat="1" applyFont="1" applyFill="1" applyBorder="1" applyAlignment="1">
      <alignment vertical="center"/>
    </xf>
    <xf numFmtId="49" fontId="8" fillId="0" borderId="75" xfId="3" applyNumberFormat="1" applyFont="1" applyFill="1" applyBorder="1" applyAlignment="1">
      <alignment horizontal="distributed" vertical="center" justifyLastLine="1"/>
    </xf>
    <xf numFmtId="190" fontId="13" fillId="0" borderId="75" xfId="3" applyNumberFormat="1" applyFont="1" applyFill="1" applyBorder="1" applyAlignment="1">
      <alignment vertical="center"/>
    </xf>
    <xf numFmtId="191" fontId="8" fillId="0" borderId="76" xfId="3" applyNumberFormat="1" applyFont="1" applyFill="1" applyBorder="1" applyAlignment="1">
      <alignment vertical="center"/>
    </xf>
    <xf numFmtId="191" fontId="8" fillId="0" borderId="77" xfId="3" applyNumberFormat="1" applyFont="1" applyFill="1" applyBorder="1" applyAlignment="1">
      <alignment vertical="center"/>
    </xf>
    <xf numFmtId="191" fontId="8" fillId="0" borderId="78" xfId="3" applyNumberFormat="1" applyFont="1" applyFill="1" applyBorder="1" applyAlignment="1">
      <alignment vertical="center"/>
    </xf>
    <xf numFmtId="190" fontId="8" fillId="0" borderId="75" xfId="3" applyNumberFormat="1" applyFont="1" applyFill="1" applyBorder="1" applyAlignment="1">
      <alignment vertical="center"/>
    </xf>
    <xf numFmtId="0" fontId="4" fillId="0" borderId="5" xfId="4" applyFont="1" applyFill="1" applyBorder="1"/>
    <xf numFmtId="49" fontId="8" fillId="0" borderId="23" xfId="3" applyNumberFormat="1" applyFont="1" applyFill="1" applyBorder="1" applyAlignment="1">
      <alignment horizontal="distributed" vertical="center" justifyLastLine="1"/>
    </xf>
    <xf numFmtId="190" fontId="13" fillId="0" borderId="23" xfId="3" applyNumberFormat="1" applyFont="1" applyFill="1" applyBorder="1" applyAlignment="1">
      <alignment vertical="center"/>
    </xf>
    <xf numFmtId="190" fontId="8" fillId="0" borderId="23" xfId="3" applyNumberFormat="1" applyFont="1" applyFill="1" applyBorder="1" applyAlignment="1">
      <alignment vertical="center"/>
    </xf>
    <xf numFmtId="0" fontId="33" fillId="0" borderId="0" xfId="4" applyFont="1" applyAlignment="1">
      <alignment vertical="center"/>
    </xf>
    <xf numFmtId="0" fontId="9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2" fillId="0" borderId="0" xfId="7" applyFont="1" applyAlignment="1">
      <alignment vertical="center"/>
    </xf>
    <xf numFmtId="0" fontId="35" fillId="0" borderId="0" xfId="7" applyFont="1" applyAlignment="1"/>
    <xf numFmtId="0" fontId="36" fillId="0" borderId="0" xfId="7" applyFont="1"/>
    <xf numFmtId="0" fontId="1" fillId="0" borderId="0" xfId="7" applyFont="1" applyAlignment="1">
      <alignment vertical="center"/>
    </xf>
    <xf numFmtId="0" fontId="1" fillId="0" borderId="0" xfId="7" applyFont="1" applyBorder="1" applyAlignment="1">
      <alignment vertical="center"/>
    </xf>
    <xf numFmtId="0" fontId="4" fillId="0" borderId="0" xfId="7" applyFont="1" applyFill="1" applyAlignment="1">
      <alignment horizontal="right"/>
    </xf>
    <xf numFmtId="0" fontId="4" fillId="0" borderId="0" xfId="7" applyFont="1" applyAlignment="1">
      <alignment vertical="center"/>
    </xf>
    <xf numFmtId="0" fontId="4" fillId="0" borderId="36" xfId="7" applyFont="1" applyBorder="1" applyAlignment="1">
      <alignment horizontal="center" vertical="center"/>
    </xf>
    <xf numFmtId="0" fontId="4" fillId="0" borderId="71" xfId="7" applyFont="1" applyBorder="1" applyAlignment="1">
      <alignment horizontal="center" vertical="center"/>
    </xf>
    <xf numFmtId="0" fontId="4" fillId="0" borderId="3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38" fontId="7" fillId="0" borderId="1" xfId="8" applyFont="1" applyBorder="1" applyAlignment="1">
      <alignment horizontal="center" vertical="center" shrinkToFit="1"/>
    </xf>
    <xf numFmtId="38" fontId="7" fillId="0" borderId="2" xfId="7" applyNumberFormat="1" applyFont="1" applyBorder="1" applyAlignment="1">
      <alignment vertical="center"/>
    </xf>
    <xf numFmtId="38" fontId="7" fillId="0" borderId="57" xfId="7" applyNumberFormat="1" applyFont="1" applyBorder="1" applyAlignment="1">
      <alignment vertical="center"/>
    </xf>
    <xf numFmtId="38" fontId="7" fillId="0" borderId="3" xfId="7" applyNumberFormat="1" applyFont="1" applyBorder="1" applyAlignment="1">
      <alignment vertical="center"/>
    </xf>
    <xf numFmtId="38" fontId="7" fillId="0" borderId="58" xfId="7" applyNumberFormat="1" applyFont="1" applyBorder="1" applyAlignment="1">
      <alignment vertical="center"/>
    </xf>
    <xf numFmtId="38" fontId="4" fillId="0" borderId="8" xfId="8" applyFont="1" applyBorder="1" applyAlignment="1">
      <alignment horizontal="right" vertical="center"/>
    </xf>
    <xf numFmtId="176" fontId="4" fillId="0" borderId="9" xfId="7" applyNumberFormat="1" applyFont="1" applyBorder="1" applyAlignment="1">
      <alignment horizontal="right" vertical="center"/>
    </xf>
    <xf numFmtId="176" fontId="4" fillId="0" borderId="59" xfId="7" applyNumberFormat="1" applyFont="1" applyBorder="1" applyAlignment="1">
      <alignment horizontal="right" vertical="center"/>
    </xf>
    <xf numFmtId="176" fontId="4" fillId="0" borderId="10" xfId="7" applyNumberFormat="1" applyFont="1" applyBorder="1" applyAlignment="1">
      <alignment horizontal="right" vertical="center"/>
    </xf>
    <xf numFmtId="176" fontId="4" fillId="0" borderId="60" xfId="7" applyNumberFormat="1" applyFont="1" applyBorder="1" applyAlignment="1">
      <alignment horizontal="right" vertical="center"/>
    </xf>
    <xf numFmtId="38" fontId="4" fillId="0" borderId="4" xfId="8" applyFont="1" applyBorder="1" applyAlignment="1">
      <alignment horizontal="right" vertical="center"/>
    </xf>
    <xf numFmtId="176" fontId="4" fillId="0" borderId="7" xfId="7" applyNumberFormat="1" applyFont="1" applyBorder="1" applyAlignment="1">
      <alignment horizontal="right" vertical="center"/>
    </xf>
    <xf numFmtId="176" fontId="4" fillId="0" borderId="61" xfId="7" applyNumberFormat="1" applyFont="1" applyBorder="1" applyAlignment="1">
      <alignment horizontal="right" vertical="center"/>
    </xf>
    <xf numFmtId="176" fontId="4" fillId="0" borderId="6" xfId="7" applyNumberFormat="1" applyFont="1" applyBorder="1" applyAlignment="1">
      <alignment horizontal="right" vertical="center"/>
    </xf>
    <xf numFmtId="176" fontId="4" fillId="0" borderId="62" xfId="7" applyNumberFormat="1" applyFont="1" applyBorder="1" applyAlignment="1">
      <alignment horizontal="right" vertical="center"/>
    </xf>
    <xf numFmtId="0" fontId="7" fillId="0" borderId="0" xfId="7" applyFont="1" applyAlignment="1">
      <alignment vertical="center"/>
    </xf>
    <xf numFmtId="38" fontId="7" fillId="0" borderId="8" xfId="8" applyFont="1" applyBorder="1" applyAlignment="1">
      <alignment horizontal="center" vertical="center" shrinkToFit="1"/>
    </xf>
    <xf numFmtId="0" fontId="4" fillId="0" borderId="0" xfId="7" applyFont="1" applyAlignment="1">
      <alignment horizontal="right" vertical="center"/>
    </xf>
    <xf numFmtId="0" fontId="37" fillId="0" borderId="0" xfId="7" applyFont="1"/>
    <xf numFmtId="0" fontId="4" fillId="0" borderId="1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49" fontId="8" fillId="0" borderId="0" xfId="3" applyNumberFormat="1" applyFont="1" applyFill="1" applyBorder="1" applyAlignment="1">
      <alignment horizontal="distributed" vertical="center" justifyLastLine="1" shrinkToFit="1"/>
    </xf>
    <xf numFmtId="0" fontId="9" fillId="0" borderId="40" xfId="5" applyBorder="1" applyAlignment="1">
      <alignment horizontal="distributed" vertical="center" justifyLastLine="1" shrinkToFit="1"/>
    </xf>
    <xf numFmtId="49" fontId="8" fillId="0" borderId="42" xfId="3" applyNumberFormat="1" applyFont="1" applyFill="1" applyBorder="1" applyAlignment="1">
      <alignment horizontal="distributed" vertical="center" justifyLastLine="1" shrinkToFit="1"/>
    </xf>
    <xf numFmtId="0" fontId="9" fillId="0" borderId="43" xfId="5" applyBorder="1" applyAlignment="1">
      <alignment horizontal="distributed" vertical="center" justifyLastLine="1" shrinkToFit="1"/>
    </xf>
    <xf numFmtId="0" fontId="4" fillId="0" borderId="12" xfId="3" applyFont="1" applyBorder="1" applyAlignment="1">
      <alignment horizontal="center" vertical="center" justifyLastLine="1"/>
    </xf>
    <xf numFmtId="183" fontId="16" fillId="0" borderId="13" xfId="3" applyNumberFormat="1" applyFont="1" applyFill="1" applyBorder="1" applyAlignment="1">
      <alignment horizontal="distributed" vertical="center" justifyLastLine="1"/>
    </xf>
    <xf numFmtId="183" fontId="16" fillId="0" borderId="14" xfId="3" applyNumberFormat="1" applyFont="1" applyFill="1" applyBorder="1" applyAlignment="1">
      <alignment horizontal="distributed" vertical="center" justifyLastLine="1"/>
    </xf>
    <xf numFmtId="183" fontId="16" fillId="0" borderId="12" xfId="3" applyNumberFormat="1" applyFont="1" applyFill="1" applyBorder="1" applyAlignment="1">
      <alignment horizontal="distributed" vertical="center" justifyLastLine="1"/>
    </xf>
    <xf numFmtId="0" fontId="19" fillId="0" borderId="38" xfId="1" applyFont="1" applyFill="1" applyBorder="1" applyAlignment="1">
      <alignment horizontal="center" vertical="center" shrinkToFit="1"/>
    </xf>
    <xf numFmtId="0" fontId="19" fillId="0" borderId="32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43" xfId="1" applyFont="1" applyFill="1" applyBorder="1" applyAlignment="1">
      <alignment horizontal="center" vertical="center" shrinkToFit="1"/>
    </xf>
    <xf numFmtId="38" fontId="19" fillId="0" borderId="46" xfId="2" applyFont="1" applyFill="1" applyBorder="1" applyAlignment="1">
      <alignment horizontal="center" vertical="center" shrinkToFit="1"/>
    </xf>
    <xf numFmtId="38" fontId="19" fillId="0" borderId="44" xfId="2" applyFont="1" applyFill="1" applyBorder="1" applyAlignment="1">
      <alignment horizontal="center" vertical="center" shrinkToFit="1"/>
    </xf>
    <xf numFmtId="38" fontId="19" fillId="0" borderId="45" xfId="2" applyFont="1" applyFill="1" applyBorder="1" applyAlignment="1">
      <alignment horizontal="center" vertical="center" shrinkToFit="1"/>
    </xf>
    <xf numFmtId="0" fontId="19" fillId="0" borderId="42" xfId="1" applyFont="1" applyFill="1" applyBorder="1" applyAlignment="1">
      <alignment horizontal="center" vertical="center" shrinkToFit="1"/>
    </xf>
    <xf numFmtId="0" fontId="19" fillId="0" borderId="11" xfId="1" applyFont="1" applyFill="1" applyBorder="1" applyAlignment="1">
      <alignment horizontal="center" vertical="center" shrinkToFit="1"/>
    </xf>
    <xf numFmtId="0" fontId="19" fillId="0" borderId="40" xfId="1" applyFont="1" applyFill="1" applyBorder="1" applyAlignment="1">
      <alignment horizontal="center" vertical="center" shrinkToFit="1"/>
    </xf>
    <xf numFmtId="176" fontId="7" fillId="0" borderId="60" xfId="1" applyNumberFormat="1" applyFont="1" applyFill="1" applyBorder="1" applyAlignment="1">
      <alignment horizontal="right" vertical="center" shrinkToFit="1"/>
    </xf>
    <xf numFmtId="176" fontId="7" fillId="0" borderId="41" xfId="1" applyNumberFormat="1" applyFont="1" applyFill="1" applyBorder="1" applyAlignment="1">
      <alignment horizontal="right" vertical="center" shrinkToFit="1"/>
    </xf>
    <xf numFmtId="176" fontId="7" fillId="0" borderId="58" xfId="1" applyNumberFormat="1" applyFont="1" applyFill="1" applyBorder="1" applyAlignment="1">
      <alignment horizontal="right" vertical="center" shrinkToFit="1"/>
    </xf>
    <xf numFmtId="176" fontId="7" fillId="0" borderId="33" xfId="1" applyNumberFormat="1" applyFont="1" applyFill="1" applyBorder="1" applyAlignment="1">
      <alignment horizontal="right" vertical="center" shrinkToFit="1"/>
    </xf>
    <xf numFmtId="176" fontId="7" fillId="0" borderId="56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0" fontId="4" fillId="0" borderId="60" xfId="1" applyFont="1" applyBorder="1" applyAlignment="1">
      <alignment horizontal="right" vertical="center"/>
    </xf>
    <xf numFmtId="0" fontId="4" fillId="0" borderId="41" xfId="1" applyFont="1" applyBorder="1" applyAlignment="1">
      <alignment horizontal="right" vertical="center"/>
    </xf>
    <xf numFmtId="176" fontId="7" fillId="0" borderId="56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41" xfId="1" applyNumberFormat="1" applyFont="1" applyFill="1" applyBorder="1" applyAlignment="1">
      <alignment horizontal="right"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36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vertical="center" textRotation="255" shrinkToFit="1"/>
    </xf>
    <xf numFmtId="184" fontId="1" fillId="0" borderId="0" xfId="1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horizontal="distributed" vertical="center" justifyLastLine="1" shrinkToFit="1"/>
    </xf>
    <xf numFmtId="0" fontId="4" fillId="0" borderId="40" xfId="1" applyFont="1" applyFill="1" applyBorder="1" applyAlignment="1">
      <alignment horizontal="distributed" vertical="center" justifyLastLine="1" shrinkToFit="1"/>
    </xf>
    <xf numFmtId="0" fontId="4" fillId="0" borderId="42" xfId="1" applyFont="1" applyFill="1" applyBorder="1" applyAlignment="1">
      <alignment horizontal="distributed" vertical="center" justifyLastLine="1" shrinkToFit="1"/>
    </xf>
    <xf numFmtId="0" fontId="4" fillId="0" borderId="43" xfId="1" applyFont="1" applyFill="1" applyBorder="1" applyAlignment="1">
      <alignment horizontal="distributed" vertical="center" justifyLastLine="1" shrinkToFit="1"/>
    </xf>
    <xf numFmtId="0" fontId="4" fillId="0" borderId="38" xfId="1" applyFont="1" applyFill="1" applyBorder="1" applyAlignment="1">
      <alignment horizontal="distributed" vertical="center" justifyLastLine="1"/>
    </xf>
    <xf numFmtId="0" fontId="4" fillId="0" borderId="39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42" xfId="1" applyFont="1" applyFill="1" applyBorder="1" applyAlignment="1">
      <alignment horizontal="distributed" vertical="center" justifyLastLine="1"/>
    </xf>
    <xf numFmtId="0" fontId="4" fillId="0" borderId="4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distributed" vertical="center" wrapText="1" justifyLastLine="1" shrinkToFit="1"/>
    </xf>
    <xf numFmtId="0" fontId="4" fillId="0" borderId="38" xfId="1" applyFont="1" applyFill="1" applyBorder="1" applyAlignment="1">
      <alignment horizontal="distributed" justifyLastLine="1" shrinkToFit="1"/>
    </xf>
    <xf numFmtId="0" fontId="1" fillId="0" borderId="39" xfId="1" applyBorder="1">
      <alignment vertical="center"/>
    </xf>
    <xf numFmtId="0" fontId="1" fillId="0" borderId="32" xfId="1" applyBorder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wrapText="1" justifyLastLine="1"/>
    </xf>
    <xf numFmtId="0" fontId="4" fillId="0" borderId="8" xfId="1" applyFont="1" applyBorder="1" applyAlignment="1">
      <alignment horizontal="distributed" vertical="center" wrapText="1" justifyLastLine="1"/>
    </xf>
    <xf numFmtId="0" fontId="4" fillId="0" borderId="4" xfId="1" applyFont="1" applyBorder="1" applyAlignment="1">
      <alignment horizontal="distributed" vertical="center" wrapText="1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7" fillId="0" borderId="38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8" xfId="6" applyFont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23" fillId="0" borderId="38" xfId="6" applyFont="1" applyBorder="1" applyAlignment="1">
      <alignment horizontal="center" vertical="center"/>
    </xf>
    <xf numFmtId="0" fontId="23" fillId="0" borderId="44" xfId="6" applyFont="1" applyBorder="1" applyAlignment="1">
      <alignment horizontal="center" vertical="center"/>
    </xf>
    <xf numFmtId="0" fontId="23" fillId="0" borderId="45" xfId="6" applyFont="1" applyBorder="1" applyAlignment="1">
      <alignment horizontal="center" vertical="center"/>
    </xf>
    <xf numFmtId="49" fontId="8" fillId="0" borderId="46" xfId="3" applyNumberFormat="1" applyFont="1" applyFill="1" applyBorder="1" applyAlignment="1">
      <alignment horizontal="center" vertical="center" justifyLastLine="1"/>
    </xf>
    <xf numFmtId="49" fontId="8" fillId="0" borderId="45" xfId="3" applyNumberFormat="1" applyFont="1" applyFill="1" applyBorder="1" applyAlignment="1">
      <alignment horizontal="center" vertical="center" justifyLastLine="1"/>
    </xf>
    <xf numFmtId="0" fontId="8" fillId="0" borderId="38" xfId="3" applyNumberFormat="1" applyFont="1" applyFill="1" applyBorder="1" applyAlignment="1">
      <alignment horizontal="center" vertical="center" justifyLastLine="1" shrinkToFit="1"/>
    </xf>
    <xf numFmtId="0" fontId="8" fillId="0" borderId="32" xfId="3" applyNumberFormat="1" applyFont="1" applyFill="1" applyBorder="1" applyAlignment="1">
      <alignment horizontal="center" vertical="center" justifyLastLine="1" shrinkToFit="1"/>
    </xf>
    <xf numFmtId="181" fontId="8" fillId="0" borderId="32" xfId="3" applyNumberFormat="1" applyFont="1" applyFill="1" applyBorder="1" applyAlignment="1">
      <alignment horizontal="distributed" vertical="center" justifyLastLine="1"/>
    </xf>
    <xf numFmtId="181" fontId="8" fillId="0" borderId="40" xfId="3" applyNumberFormat="1" applyFont="1" applyFill="1" applyBorder="1" applyAlignment="1">
      <alignment horizontal="distributed" vertical="center" justifyLastLine="1"/>
    </xf>
    <xf numFmtId="180" fontId="8" fillId="0" borderId="39" xfId="3" applyNumberFormat="1" applyFont="1" applyFill="1" applyBorder="1" applyAlignment="1">
      <alignment horizontal="center" vertical="center"/>
    </xf>
    <xf numFmtId="180" fontId="8" fillId="0" borderId="44" xfId="3" applyNumberFormat="1" applyFont="1" applyFill="1" applyBorder="1" applyAlignment="1">
      <alignment horizontal="center" vertical="center"/>
    </xf>
    <xf numFmtId="180" fontId="8" fillId="0" borderId="45" xfId="3" applyNumberFormat="1" applyFont="1" applyFill="1" applyBorder="1" applyAlignment="1">
      <alignment horizontal="center" vertical="center"/>
    </xf>
    <xf numFmtId="180" fontId="8" fillId="0" borderId="38" xfId="3" applyNumberFormat="1" applyFont="1" applyFill="1" applyBorder="1" applyAlignment="1">
      <alignment horizontal="center" vertical="center"/>
    </xf>
    <xf numFmtId="0" fontId="4" fillId="0" borderId="11" xfId="4" applyFont="1" applyFill="1" applyBorder="1" applyAlignment="1">
      <alignment horizontal="center" vertical="center" shrinkToFit="1"/>
    </xf>
    <xf numFmtId="0" fontId="4" fillId="0" borderId="40" xfId="4" applyFont="1" applyFill="1" applyBorder="1" applyAlignment="1">
      <alignment horizontal="center" vertical="center" shrinkToFit="1"/>
    </xf>
    <xf numFmtId="180" fontId="8" fillId="0" borderId="46" xfId="3" applyNumberFormat="1" applyFont="1" applyFill="1" applyBorder="1" applyAlignment="1">
      <alignment horizontal="distributed" vertical="center" justifyLastLine="1"/>
    </xf>
    <xf numFmtId="0" fontId="4" fillId="0" borderId="45" xfId="4" applyFont="1" applyFill="1" applyBorder="1" applyAlignment="1">
      <alignment horizontal="distributed" vertical="center" justifyLastLine="1"/>
    </xf>
    <xf numFmtId="38" fontId="4" fillId="0" borderId="1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45" xfId="2" applyFont="1" applyBorder="1" applyAlignment="1">
      <alignment horizontal="center" vertical="center"/>
    </xf>
    <xf numFmtId="38" fontId="4" fillId="0" borderId="46" xfId="2" applyFont="1" applyBorder="1" applyAlignment="1">
      <alignment horizontal="distributed" vertical="center" justifyLastLine="1"/>
    </xf>
    <xf numFmtId="38" fontId="4" fillId="0" borderId="44" xfId="2" applyFont="1" applyBorder="1" applyAlignment="1">
      <alignment horizontal="distributed" vertical="center" justifyLastLine="1"/>
    </xf>
    <xf numFmtId="38" fontId="4" fillId="0" borderId="45" xfId="2" applyFont="1" applyBorder="1" applyAlignment="1">
      <alignment horizontal="distributed" vertical="center" justifyLastLine="1"/>
    </xf>
    <xf numFmtId="38" fontId="4" fillId="0" borderId="1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19" fillId="0" borderId="1" xfId="2" applyFont="1" applyBorder="1" applyAlignment="1">
      <alignment horizontal="center" vertical="center" wrapText="1"/>
    </xf>
    <xf numFmtId="38" fontId="19" fillId="0" borderId="4" xfId="2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center" vertical="center"/>
    </xf>
    <xf numFmtId="0" fontId="7" fillId="0" borderId="32" xfId="4" applyFont="1" applyFill="1" applyBorder="1" applyAlignment="1">
      <alignment horizontal="center" vertical="center"/>
    </xf>
    <xf numFmtId="0" fontId="4" fillId="0" borderId="12" xfId="4" applyNumberFormat="1" applyFont="1" applyFill="1" applyBorder="1" applyAlignment="1">
      <alignment horizontal="distributed" vertical="center" justifyLastLine="1"/>
    </xf>
    <xf numFmtId="0" fontId="4" fillId="0" borderId="12" xfId="4" quotePrefix="1" applyNumberFormat="1" applyFont="1" applyFill="1" applyBorder="1" applyAlignment="1">
      <alignment horizontal="distributed" vertical="center" justifyLastLine="1"/>
    </xf>
    <xf numFmtId="0" fontId="4" fillId="0" borderId="12" xfId="4" applyFont="1" applyFill="1" applyBorder="1" applyAlignment="1">
      <alignment horizontal="distributed" vertical="center" justifyLastLine="1"/>
    </xf>
    <xf numFmtId="49" fontId="8" fillId="0" borderId="12" xfId="3" applyNumberFormat="1" applyFont="1" applyFill="1" applyBorder="1" applyAlignment="1">
      <alignment horizontal="center" vertical="center" shrinkToFit="1"/>
    </xf>
    <xf numFmtId="49" fontId="8" fillId="0" borderId="1" xfId="3" applyNumberFormat="1" applyFont="1" applyFill="1" applyBorder="1" applyAlignment="1">
      <alignment horizontal="center" vertical="center" shrinkToFit="1"/>
    </xf>
    <xf numFmtId="0" fontId="4" fillId="0" borderId="46" xfId="4" applyFont="1" applyFill="1" applyBorder="1" applyAlignment="1">
      <alignment horizontal="distributed" vertical="center" justifyLastLine="1"/>
    </xf>
    <xf numFmtId="0" fontId="4" fillId="0" borderId="44" xfId="4" applyFont="1" applyFill="1" applyBorder="1" applyAlignment="1">
      <alignment horizontal="distributed" vertical="center" justifyLastLine="1"/>
    </xf>
    <xf numFmtId="49" fontId="8" fillId="0" borderId="12" xfId="3" applyNumberFormat="1" applyFont="1" applyFill="1" applyBorder="1" applyAlignment="1">
      <alignment horizontal="distributed" vertical="center" justifyLastLine="1"/>
    </xf>
    <xf numFmtId="49" fontId="8" fillId="0" borderId="38" xfId="3" applyNumberFormat="1" applyFont="1" applyFill="1" applyBorder="1" applyAlignment="1">
      <alignment horizontal="distributed" vertical="center" justifyLastLine="1"/>
    </xf>
    <xf numFmtId="49" fontId="8" fillId="0" borderId="39" xfId="3" applyNumberFormat="1" applyFont="1" applyFill="1" applyBorder="1" applyAlignment="1">
      <alignment horizontal="distributed" vertical="center" justifyLastLine="1"/>
    </xf>
    <xf numFmtId="49" fontId="8" fillId="0" borderId="32" xfId="3" applyNumberFormat="1" applyFont="1" applyFill="1" applyBorder="1" applyAlignment="1">
      <alignment horizontal="distributed" vertical="center" justifyLastLine="1"/>
    </xf>
    <xf numFmtId="49" fontId="8" fillId="0" borderId="12" xfId="3" applyNumberFormat="1" applyFont="1" applyFill="1" applyBorder="1" applyAlignment="1">
      <alignment horizontal="center" vertical="center"/>
    </xf>
    <xf numFmtId="38" fontId="4" fillId="0" borderId="1" xfId="8" applyFont="1" applyBorder="1" applyAlignment="1">
      <alignment horizontal="distributed" vertical="center" justifyLastLine="1"/>
    </xf>
    <xf numFmtId="38" fontId="4" fillId="0" borderId="4" xfId="8" applyFont="1" applyBorder="1" applyAlignment="1">
      <alignment horizontal="distributed" vertical="center" justifyLastLine="1"/>
    </xf>
    <xf numFmtId="0" fontId="4" fillId="0" borderId="38" xfId="7" applyFont="1" applyBorder="1" applyAlignment="1">
      <alignment horizontal="distributed" vertical="center" justifyLastLine="1"/>
    </xf>
    <xf numFmtId="0" fontId="4" fillId="0" borderId="39" xfId="7" applyFont="1" applyBorder="1" applyAlignment="1">
      <alignment horizontal="distributed" vertical="center" justifyLastLine="1"/>
    </xf>
    <xf numFmtId="0" fontId="4" fillId="0" borderId="32" xfId="7" applyFont="1" applyBorder="1" applyAlignment="1">
      <alignment horizontal="distributed" vertical="center" justifyLastLine="1"/>
    </xf>
  </cellXfs>
  <cellStyles count="9">
    <cellStyle name="桁区切り 2" xfId="2"/>
    <cellStyle name="桁区切り 3" xfId="8"/>
    <cellStyle name="標準" xfId="0" builtinId="0"/>
    <cellStyle name="標準 2" xfId="1"/>
    <cellStyle name="標準 3" xfId="4"/>
    <cellStyle name="標準 4" xfId="5"/>
    <cellStyle name="標準 5" xfId="7"/>
    <cellStyle name="標準_JB16" xfId="3"/>
    <cellStyle name="標準_統計の人口労働の１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484959252907372"/>
          <c:y val="2.2477453506237016E-2"/>
          <c:w val="0.74727622481212108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[1]Sheet2!$A$2:$A$21</c:f>
              <c:strCache>
                <c:ptCount val="20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[1]Sheet2!$B$2:$B$21</c:f>
              <c:numCache>
                <c:formatCode>General</c:formatCode>
                <c:ptCount val="20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  <c:pt idx="12">
                  <c:v>36525</c:v>
                </c:pt>
                <c:pt idx="13">
                  <c:v>38775</c:v>
                </c:pt>
                <c:pt idx="14">
                  <c:v>40152</c:v>
                </c:pt>
                <c:pt idx="15">
                  <c:v>41942</c:v>
                </c:pt>
                <c:pt idx="16">
                  <c:v>43972</c:v>
                </c:pt>
                <c:pt idx="17">
                  <c:v>44349</c:v>
                </c:pt>
                <c:pt idx="18">
                  <c:v>44235</c:v>
                </c:pt>
                <c:pt idx="19">
                  <c:v>43526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A-448B-9289-3919E83E9FD6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[1]Sheet2!$A$2:$A$21</c:f>
              <c:strCache>
                <c:ptCount val="20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[1]Sheet2!$C$2:$C$21</c:f>
              <c:numCache>
                <c:formatCode>General</c:formatCode>
                <c:ptCount val="20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  <c:pt idx="12">
                  <c:v>39458</c:v>
                </c:pt>
                <c:pt idx="13">
                  <c:v>41932</c:v>
                </c:pt>
                <c:pt idx="14">
                  <c:v>43220</c:v>
                </c:pt>
                <c:pt idx="15">
                  <c:v>44928</c:v>
                </c:pt>
                <c:pt idx="16">
                  <c:v>47201</c:v>
                </c:pt>
                <c:pt idx="17">
                  <c:v>47969</c:v>
                </c:pt>
                <c:pt idx="18">
                  <c:v>47665</c:v>
                </c:pt>
                <c:pt idx="19">
                  <c:v>46754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A-448B-9289-3919E83E9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805664"/>
        <c:axId val="1"/>
        <c:axId val="0"/>
      </c:bar3DChart>
      <c:catAx>
        <c:axId val="37080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80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737305235689467"/>
          <c:y val="2.0954108009226119E-2"/>
          <c:w val="5.0847480770106035E-2"/>
          <c:h val="9.8445557941620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47</xdr:row>
      <xdr:rowOff>47625</xdr:rowOff>
    </xdr:from>
    <xdr:to>
      <xdr:col>7</xdr:col>
      <xdr:colOff>876300</xdr:colOff>
      <xdr:row>66</xdr:row>
      <xdr:rowOff>66675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797902</xdr:colOff>
      <xdr:row>48</xdr:row>
      <xdr:rowOff>3664</xdr:rowOff>
    </xdr:from>
    <xdr:to>
      <xdr:col>5</xdr:col>
      <xdr:colOff>569302</xdr:colOff>
      <xdr:row>49</xdr:row>
      <xdr:rowOff>89389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826727" y="6880714"/>
          <a:ext cx="16764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/>
        </a:p>
      </xdr:txBody>
    </xdr:sp>
    <xdr:clientData/>
  </xdr:twoCellAnchor>
  <xdr:twoCellAnchor>
    <xdr:from>
      <xdr:col>2</xdr:col>
      <xdr:colOff>252046</xdr:colOff>
      <xdr:row>47</xdr:row>
      <xdr:rowOff>50557</xdr:rowOff>
    </xdr:from>
    <xdr:to>
      <xdr:col>2</xdr:col>
      <xdr:colOff>423496</xdr:colOff>
      <xdr:row>48</xdr:row>
      <xdr:rowOff>104776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1328371" y="6832357"/>
          <a:ext cx="171450" cy="14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B-1&#12304;&#28168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B-4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"/>
      <sheetName val="B-1-1"/>
      <sheetName val="B-1-2"/>
      <sheetName val="Sheet2"/>
      <sheetName val="Sheet1"/>
    </sheetNames>
    <sheetDataSet>
      <sheetData sheetId="0"/>
      <sheetData sheetId="1"/>
      <sheetData sheetId="2"/>
      <sheetData sheetId="3">
        <row r="1">
          <cell r="B1" t="str">
            <v>男</v>
          </cell>
          <cell r="C1" t="str">
            <v>女</v>
          </cell>
        </row>
        <row r="2">
          <cell r="A2" t="str">
            <v>大正 9年</v>
          </cell>
          <cell r="B2">
            <v>27726</v>
          </cell>
          <cell r="C2">
            <v>31294</v>
          </cell>
        </row>
        <row r="3">
          <cell r="A3" t="str">
            <v>大正14年</v>
          </cell>
          <cell r="B3">
            <v>27784</v>
          </cell>
          <cell r="C3">
            <v>30319</v>
          </cell>
        </row>
        <row r="4">
          <cell r="A4" t="str">
            <v>昭和 5年</v>
          </cell>
          <cell r="B4">
            <v>29099</v>
          </cell>
          <cell r="C4">
            <v>31171</v>
          </cell>
        </row>
        <row r="5">
          <cell r="A5" t="str">
            <v>昭和10年</v>
          </cell>
          <cell r="B5">
            <v>30499</v>
          </cell>
          <cell r="C5">
            <v>33063</v>
          </cell>
        </row>
        <row r="6">
          <cell r="A6" t="str">
            <v>昭和15年</v>
          </cell>
          <cell r="B6">
            <v>29420</v>
          </cell>
          <cell r="C6">
            <v>32240</v>
          </cell>
        </row>
        <row r="7">
          <cell r="A7" t="str">
            <v>昭和22年</v>
          </cell>
          <cell r="B7">
            <v>35444</v>
          </cell>
          <cell r="C7">
            <v>39627</v>
          </cell>
        </row>
        <row r="8">
          <cell r="A8" t="str">
            <v>昭和25年</v>
          </cell>
          <cell r="B8">
            <v>35822</v>
          </cell>
          <cell r="C8">
            <v>38228</v>
          </cell>
        </row>
        <row r="9">
          <cell r="A9" t="str">
            <v>昭和30年</v>
          </cell>
          <cell r="B9">
            <v>34381</v>
          </cell>
          <cell r="C9">
            <v>37837</v>
          </cell>
        </row>
        <row r="10">
          <cell r="A10" t="str">
            <v>昭和35年</v>
          </cell>
          <cell r="B10">
            <v>33413</v>
          </cell>
          <cell r="C10">
            <v>37373</v>
          </cell>
        </row>
        <row r="11">
          <cell r="A11" t="str">
            <v>昭和40年</v>
          </cell>
          <cell r="B11">
            <v>33101</v>
          </cell>
          <cell r="C11">
            <v>36926</v>
          </cell>
        </row>
        <row r="12">
          <cell r="A12" t="str">
            <v>昭和45年</v>
          </cell>
          <cell r="B12">
            <v>32642</v>
          </cell>
          <cell r="C12">
            <v>36155</v>
          </cell>
        </row>
        <row r="13">
          <cell r="A13" t="str">
            <v>昭和50年</v>
          </cell>
          <cell r="B13">
            <v>34546</v>
          </cell>
          <cell r="C13">
            <v>37628</v>
          </cell>
        </row>
        <row r="14">
          <cell r="A14" t="str">
            <v>昭和55年</v>
          </cell>
          <cell r="B14">
            <v>36525</v>
          </cell>
          <cell r="C14">
            <v>39458</v>
          </cell>
        </row>
        <row r="15">
          <cell r="A15" t="str">
            <v>昭和60年</v>
          </cell>
          <cell r="B15">
            <v>38775</v>
          </cell>
          <cell r="C15">
            <v>41932</v>
          </cell>
        </row>
        <row r="16">
          <cell r="A16" t="str">
            <v>平成 2年</v>
          </cell>
          <cell r="B16">
            <v>40152</v>
          </cell>
          <cell r="C16">
            <v>43220</v>
          </cell>
        </row>
        <row r="17">
          <cell r="A17" t="str">
            <v>平成 7年</v>
          </cell>
          <cell r="B17">
            <v>41942</v>
          </cell>
          <cell r="C17">
            <v>44928</v>
          </cell>
        </row>
        <row r="18">
          <cell r="A18" t="str">
            <v>平成12年</v>
          </cell>
          <cell r="B18">
            <v>43972</v>
          </cell>
          <cell r="C18">
            <v>47201</v>
          </cell>
        </row>
        <row r="19">
          <cell r="A19" t="str">
            <v>平成17年</v>
          </cell>
          <cell r="B19">
            <v>44349</v>
          </cell>
          <cell r="C19">
            <v>47969</v>
          </cell>
        </row>
        <row r="20">
          <cell r="A20" t="str">
            <v>平成22年</v>
          </cell>
          <cell r="B20">
            <v>44235</v>
          </cell>
          <cell r="C20">
            <v>47665</v>
          </cell>
        </row>
        <row r="21">
          <cell r="A21" t="str">
            <v>平成27年</v>
          </cell>
          <cell r="B21">
            <v>43526</v>
          </cell>
          <cell r="C21">
            <v>46754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B-4-1"/>
      <sheetName val="B-4-2"/>
      <sheetName val="B-4-3"/>
      <sheetName val="資料"/>
      <sheetName val="Sheet1"/>
      <sheetName val="Sheet2"/>
    </sheetNames>
    <sheetDataSet>
      <sheetData sheetId="0"/>
      <sheetData sheetId="1">
        <row r="3">
          <cell r="B3" t="str">
            <v>令和2年4月1日現在</v>
          </cell>
        </row>
        <row r="6">
          <cell r="D6">
            <v>20939</v>
          </cell>
          <cell r="E6">
            <v>10134</v>
          </cell>
          <cell r="F6">
            <v>10805</v>
          </cell>
          <cell r="G6">
            <v>7688</v>
          </cell>
        </row>
        <row r="16">
          <cell r="P16">
            <v>31563</v>
          </cell>
          <cell r="Q16">
            <v>15457</v>
          </cell>
          <cell r="R16">
            <v>16106</v>
          </cell>
          <cell r="S16">
            <v>11156</v>
          </cell>
        </row>
      </sheetData>
      <sheetData sheetId="2">
        <row r="48">
          <cell r="P48">
            <v>25610</v>
          </cell>
          <cell r="Q48">
            <v>12476</v>
          </cell>
          <cell r="R48">
            <v>13134</v>
          </cell>
          <cell r="S48">
            <v>9189</v>
          </cell>
        </row>
        <row r="59">
          <cell r="D59">
            <v>9152</v>
          </cell>
          <cell r="E59">
            <v>4474</v>
          </cell>
          <cell r="F59">
            <v>4678</v>
          </cell>
          <cell r="G59">
            <v>3106</v>
          </cell>
          <cell r="J59">
            <v>7372</v>
          </cell>
          <cell r="K59">
            <v>3586</v>
          </cell>
          <cell r="L59">
            <v>3786</v>
          </cell>
          <cell r="M59">
            <v>2756</v>
          </cell>
          <cell r="P59">
            <v>5881</v>
          </cell>
          <cell r="Q59">
            <v>2823</v>
          </cell>
          <cell r="R59">
            <v>3058</v>
          </cell>
          <cell r="S59">
            <v>2179</v>
          </cell>
        </row>
      </sheetData>
      <sheetData sheetId="3">
        <row r="59">
          <cell r="D59">
            <v>18534</v>
          </cell>
          <cell r="E59">
            <v>9066</v>
          </cell>
          <cell r="F59">
            <v>9468</v>
          </cell>
          <cell r="G59">
            <v>6483</v>
          </cell>
          <cell r="J59">
            <v>3229</v>
          </cell>
          <cell r="K59">
            <v>1554</v>
          </cell>
          <cell r="L59">
            <v>1675</v>
          </cell>
          <cell r="M59">
            <v>1101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opLeftCell="A10" zoomScaleNormal="100" workbookViewId="0">
      <selection activeCell="A3" sqref="A3:IV3"/>
    </sheetView>
  </sheetViews>
  <sheetFormatPr defaultRowHeight="13.5" x14ac:dyDescent="0.4"/>
  <cols>
    <col min="1" max="1" width="1.625" style="2" customWidth="1"/>
    <col min="2" max="2" width="10.625" style="2" customWidth="1"/>
    <col min="3" max="5" width="11.875" style="2" customWidth="1"/>
    <col min="6" max="6" width="11.875" style="3" customWidth="1"/>
    <col min="7" max="8" width="11.875" style="4" customWidth="1"/>
    <col min="9" max="256" width="9" style="2"/>
    <col min="257" max="257" width="1.625" style="2" customWidth="1"/>
    <col min="258" max="258" width="10.625" style="2" customWidth="1"/>
    <col min="259" max="264" width="11.875" style="2" customWidth="1"/>
    <col min="265" max="512" width="9" style="2"/>
    <col min="513" max="513" width="1.625" style="2" customWidth="1"/>
    <col min="514" max="514" width="10.625" style="2" customWidth="1"/>
    <col min="515" max="520" width="11.875" style="2" customWidth="1"/>
    <col min="521" max="768" width="9" style="2"/>
    <col min="769" max="769" width="1.625" style="2" customWidth="1"/>
    <col min="770" max="770" width="10.625" style="2" customWidth="1"/>
    <col min="771" max="776" width="11.875" style="2" customWidth="1"/>
    <col min="777" max="1024" width="9" style="2"/>
    <col min="1025" max="1025" width="1.625" style="2" customWidth="1"/>
    <col min="1026" max="1026" width="10.625" style="2" customWidth="1"/>
    <col min="1027" max="1032" width="11.875" style="2" customWidth="1"/>
    <col min="1033" max="1280" width="9" style="2"/>
    <col min="1281" max="1281" width="1.625" style="2" customWidth="1"/>
    <col min="1282" max="1282" width="10.625" style="2" customWidth="1"/>
    <col min="1283" max="1288" width="11.875" style="2" customWidth="1"/>
    <col min="1289" max="1536" width="9" style="2"/>
    <col min="1537" max="1537" width="1.625" style="2" customWidth="1"/>
    <col min="1538" max="1538" width="10.625" style="2" customWidth="1"/>
    <col min="1539" max="1544" width="11.875" style="2" customWidth="1"/>
    <col min="1545" max="1792" width="9" style="2"/>
    <col min="1793" max="1793" width="1.625" style="2" customWidth="1"/>
    <col min="1794" max="1794" width="10.625" style="2" customWidth="1"/>
    <col min="1795" max="1800" width="11.875" style="2" customWidth="1"/>
    <col min="1801" max="2048" width="9" style="2"/>
    <col min="2049" max="2049" width="1.625" style="2" customWidth="1"/>
    <col min="2050" max="2050" width="10.625" style="2" customWidth="1"/>
    <col min="2051" max="2056" width="11.875" style="2" customWidth="1"/>
    <col min="2057" max="2304" width="9" style="2"/>
    <col min="2305" max="2305" width="1.625" style="2" customWidth="1"/>
    <col min="2306" max="2306" width="10.625" style="2" customWidth="1"/>
    <col min="2307" max="2312" width="11.875" style="2" customWidth="1"/>
    <col min="2313" max="2560" width="9" style="2"/>
    <col min="2561" max="2561" width="1.625" style="2" customWidth="1"/>
    <col min="2562" max="2562" width="10.625" style="2" customWidth="1"/>
    <col min="2563" max="2568" width="11.875" style="2" customWidth="1"/>
    <col min="2569" max="2816" width="9" style="2"/>
    <col min="2817" max="2817" width="1.625" style="2" customWidth="1"/>
    <col min="2818" max="2818" width="10.625" style="2" customWidth="1"/>
    <col min="2819" max="2824" width="11.875" style="2" customWidth="1"/>
    <col min="2825" max="3072" width="9" style="2"/>
    <col min="3073" max="3073" width="1.625" style="2" customWidth="1"/>
    <col min="3074" max="3074" width="10.625" style="2" customWidth="1"/>
    <col min="3075" max="3080" width="11.875" style="2" customWidth="1"/>
    <col min="3081" max="3328" width="9" style="2"/>
    <col min="3329" max="3329" width="1.625" style="2" customWidth="1"/>
    <col min="3330" max="3330" width="10.625" style="2" customWidth="1"/>
    <col min="3331" max="3336" width="11.875" style="2" customWidth="1"/>
    <col min="3337" max="3584" width="9" style="2"/>
    <col min="3585" max="3585" width="1.625" style="2" customWidth="1"/>
    <col min="3586" max="3586" width="10.625" style="2" customWidth="1"/>
    <col min="3587" max="3592" width="11.875" style="2" customWidth="1"/>
    <col min="3593" max="3840" width="9" style="2"/>
    <col min="3841" max="3841" width="1.625" style="2" customWidth="1"/>
    <col min="3842" max="3842" width="10.625" style="2" customWidth="1"/>
    <col min="3843" max="3848" width="11.875" style="2" customWidth="1"/>
    <col min="3849" max="4096" width="9" style="2"/>
    <col min="4097" max="4097" width="1.625" style="2" customWidth="1"/>
    <col min="4098" max="4098" width="10.625" style="2" customWidth="1"/>
    <col min="4099" max="4104" width="11.875" style="2" customWidth="1"/>
    <col min="4105" max="4352" width="9" style="2"/>
    <col min="4353" max="4353" width="1.625" style="2" customWidth="1"/>
    <col min="4354" max="4354" width="10.625" style="2" customWidth="1"/>
    <col min="4355" max="4360" width="11.875" style="2" customWidth="1"/>
    <col min="4361" max="4608" width="9" style="2"/>
    <col min="4609" max="4609" width="1.625" style="2" customWidth="1"/>
    <col min="4610" max="4610" width="10.625" style="2" customWidth="1"/>
    <col min="4611" max="4616" width="11.875" style="2" customWidth="1"/>
    <col min="4617" max="4864" width="9" style="2"/>
    <col min="4865" max="4865" width="1.625" style="2" customWidth="1"/>
    <col min="4866" max="4866" width="10.625" style="2" customWidth="1"/>
    <col min="4867" max="4872" width="11.875" style="2" customWidth="1"/>
    <col min="4873" max="5120" width="9" style="2"/>
    <col min="5121" max="5121" width="1.625" style="2" customWidth="1"/>
    <col min="5122" max="5122" width="10.625" style="2" customWidth="1"/>
    <col min="5123" max="5128" width="11.875" style="2" customWidth="1"/>
    <col min="5129" max="5376" width="9" style="2"/>
    <col min="5377" max="5377" width="1.625" style="2" customWidth="1"/>
    <col min="5378" max="5378" width="10.625" style="2" customWidth="1"/>
    <col min="5379" max="5384" width="11.875" style="2" customWidth="1"/>
    <col min="5385" max="5632" width="9" style="2"/>
    <col min="5633" max="5633" width="1.625" style="2" customWidth="1"/>
    <col min="5634" max="5634" width="10.625" style="2" customWidth="1"/>
    <col min="5635" max="5640" width="11.875" style="2" customWidth="1"/>
    <col min="5641" max="5888" width="9" style="2"/>
    <col min="5889" max="5889" width="1.625" style="2" customWidth="1"/>
    <col min="5890" max="5890" width="10.625" style="2" customWidth="1"/>
    <col min="5891" max="5896" width="11.875" style="2" customWidth="1"/>
    <col min="5897" max="6144" width="9" style="2"/>
    <col min="6145" max="6145" width="1.625" style="2" customWidth="1"/>
    <col min="6146" max="6146" width="10.625" style="2" customWidth="1"/>
    <col min="6147" max="6152" width="11.875" style="2" customWidth="1"/>
    <col min="6153" max="6400" width="9" style="2"/>
    <col min="6401" max="6401" width="1.625" style="2" customWidth="1"/>
    <col min="6402" max="6402" width="10.625" style="2" customWidth="1"/>
    <col min="6403" max="6408" width="11.875" style="2" customWidth="1"/>
    <col min="6409" max="6656" width="9" style="2"/>
    <col min="6657" max="6657" width="1.625" style="2" customWidth="1"/>
    <col min="6658" max="6658" width="10.625" style="2" customWidth="1"/>
    <col min="6659" max="6664" width="11.875" style="2" customWidth="1"/>
    <col min="6665" max="6912" width="9" style="2"/>
    <col min="6913" max="6913" width="1.625" style="2" customWidth="1"/>
    <col min="6914" max="6914" width="10.625" style="2" customWidth="1"/>
    <col min="6915" max="6920" width="11.875" style="2" customWidth="1"/>
    <col min="6921" max="7168" width="9" style="2"/>
    <col min="7169" max="7169" width="1.625" style="2" customWidth="1"/>
    <col min="7170" max="7170" width="10.625" style="2" customWidth="1"/>
    <col min="7171" max="7176" width="11.875" style="2" customWidth="1"/>
    <col min="7177" max="7424" width="9" style="2"/>
    <col min="7425" max="7425" width="1.625" style="2" customWidth="1"/>
    <col min="7426" max="7426" width="10.625" style="2" customWidth="1"/>
    <col min="7427" max="7432" width="11.875" style="2" customWidth="1"/>
    <col min="7433" max="7680" width="9" style="2"/>
    <col min="7681" max="7681" width="1.625" style="2" customWidth="1"/>
    <col min="7682" max="7682" width="10.625" style="2" customWidth="1"/>
    <col min="7683" max="7688" width="11.875" style="2" customWidth="1"/>
    <col min="7689" max="7936" width="9" style="2"/>
    <col min="7937" max="7937" width="1.625" style="2" customWidth="1"/>
    <col min="7938" max="7938" width="10.625" style="2" customWidth="1"/>
    <col min="7939" max="7944" width="11.875" style="2" customWidth="1"/>
    <col min="7945" max="8192" width="9" style="2"/>
    <col min="8193" max="8193" width="1.625" style="2" customWidth="1"/>
    <col min="8194" max="8194" width="10.625" style="2" customWidth="1"/>
    <col min="8195" max="8200" width="11.875" style="2" customWidth="1"/>
    <col min="8201" max="8448" width="9" style="2"/>
    <col min="8449" max="8449" width="1.625" style="2" customWidth="1"/>
    <col min="8450" max="8450" width="10.625" style="2" customWidth="1"/>
    <col min="8451" max="8456" width="11.875" style="2" customWidth="1"/>
    <col min="8457" max="8704" width="9" style="2"/>
    <col min="8705" max="8705" width="1.625" style="2" customWidth="1"/>
    <col min="8706" max="8706" width="10.625" style="2" customWidth="1"/>
    <col min="8707" max="8712" width="11.875" style="2" customWidth="1"/>
    <col min="8713" max="8960" width="9" style="2"/>
    <col min="8961" max="8961" width="1.625" style="2" customWidth="1"/>
    <col min="8962" max="8962" width="10.625" style="2" customWidth="1"/>
    <col min="8963" max="8968" width="11.875" style="2" customWidth="1"/>
    <col min="8969" max="9216" width="9" style="2"/>
    <col min="9217" max="9217" width="1.625" style="2" customWidth="1"/>
    <col min="9218" max="9218" width="10.625" style="2" customWidth="1"/>
    <col min="9219" max="9224" width="11.875" style="2" customWidth="1"/>
    <col min="9225" max="9472" width="9" style="2"/>
    <col min="9473" max="9473" width="1.625" style="2" customWidth="1"/>
    <col min="9474" max="9474" width="10.625" style="2" customWidth="1"/>
    <col min="9475" max="9480" width="11.875" style="2" customWidth="1"/>
    <col min="9481" max="9728" width="9" style="2"/>
    <col min="9729" max="9729" width="1.625" style="2" customWidth="1"/>
    <col min="9730" max="9730" width="10.625" style="2" customWidth="1"/>
    <col min="9731" max="9736" width="11.875" style="2" customWidth="1"/>
    <col min="9737" max="9984" width="9" style="2"/>
    <col min="9985" max="9985" width="1.625" style="2" customWidth="1"/>
    <col min="9986" max="9986" width="10.625" style="2" customWidth="1"/>
    <col min="9987" max="9992" width="11.875" style="2" customWidth="1"/>
    <col min="9993" max="10240" width="9" style="2"/>
    <col min="10241" max="10241" width="1.625" style="2" customWidth="1"/>
    <col min="10242" max="10242" width="10.625" style="2" customWidth="1"/>
    <col min="10243" max="10248" width="11.875" style="2" customWidth="1"/>
    <col min="10249" max="10496" width="9" style="2"/>
    <col min="10497" max="10497" width="1.625" style="2" customWidth="1"/>
    <col min="10498" max="10498" width="10.625" style="2" customWidth="1"/>
    <col min="10499" max="10504" width="11.875" style="2" customWidth="1"/>
    <col min="10505" max="10752" width="9" style="2"/>
    <col min="10753" max="10753" width="1.625" style="2" customWidth="1"/>
    <col min="10754" max="10754" width="10.625" style="2" customWidth="1"/>
    <col min="10755" max="10760" width="11.875" style="2" customWidth="1"/>
    <col min="10761" max="11008" width="9" style="2"/>
    <col min="11009" max="11009" width="1.625" style="2" customWidth="1"/>
    <col min="11010" max="11010" width="10.625" style="2" customWidth="1"/>
    <col min="11011" max="11016" width="11.875" style="2" customWidth="1"/>
    <col min="11017" max="11264" width="9" style="2"/>
    <col min="11265" max="11265" width="1.625" style="2" customWidth="1"/>
    <col min="11266" max="11266" width="10.625" style="2" customWidth="1"/>
    <col min="11267" max="11272" width="11.875" style="2" customWidth="1"/>
    <col min="11273" max="11520" width="9" style="2"/>
    <col min="11521" max="11521" width="1.625" style="2" customWidth="1"/>
    <col min="11522" max="11522" width="10.625" style="2" customWidth="1"/>
    <col min="11523" max="11528" width="11.875" style="2" customWidth="1"/>
    <col min="11529" max="11776" width="9" style="2"/>
    <col min="11777" max="11777" width="1.625" style="2" customWidth="1"/>
    <col min="11778" max="11778" width="10.625" style="2" customWidth="1"/>
    <col min="11779" max="11784" width="11.875" style="2" customWidth="1"/>
    <col min="11785" max="12032" width="9" style="2"/>
    <col min="12033" max="12033" width="1.625" style="2" customWidth="1"/>
    <col min="12034" max="12034" width="10.625" style="2" customWidth="1"/>
    <col min="12035" max="12040" width="11.875" style="2" customWidth="1"/>
    <col min="12041" max="12288" width="9" style="2"/>
    <col min="12289" max="12289" width="1.625" style="2" customWidth="1"/>
    <col min="12290" max="12290" width="10.625" style="2" customWidth="1"/>
    <col min="12291" max="12296" width="11.875" style="2" customWidth="1"/>
    <col min="12297" max="12544" width="9" style="2"/>
    <col min="12545" max="12545" width="1.625" style="2" customWidth="1"/>
    <col min="12546" max="12546" width="10.625" style="2" customWidth="1"/>
    <col min="12547" max="12552" width="11.875" style="2" customWidth="1"/>
    <col min="12553" max="12800" width="9" style="2"/>
    <col min="12801" max="12801" width="1.625" style="2" customWidth="1"/>
    <col min="12802" max="12802" width="10.625" style="2" customWidth="1"/>
    <col min="12803" max="12808" width="11.875" style="2" customWidth="1"/>
    <col min="12809" max="13056" width="9" style="2"/>
    <col min="13057" max="13057" width="1.625" style="2" customWidth="1"/>
    <col min="13058" max="13058" width="10.625" style="2" customWidth="1"/>
    <col min="13059" max="13064" width="11.875" style="2" customWidth="1"/>
    <col min="13065" max="13312" width="9" style="2"/>
    <col min="13313" max="13313" width="1.625" style="2" customWidth="1"/>
    <col min="13314" max="13314" width="10.625" style="2" customWidth="1"/>
    <col min="13315" max="13320" width="11.875" style="2" customWidth="1"/>
    <col min="13321" max="13568" width="9" style="2"/>
    <col min="13569" max="13569" width="1.625" style="2" customWidth="1"/>
    <col min="13570" max="13570" width="10.625" style="2" customWidth="1"/>
    <col min="13571" max="13576" width="11.875" style="2" customWidth="1"/>
    <col min="13577" max="13824" width="9" style="2"/>
    <col min="13825" max="13825" width="1.625" style="2" customWidth="1"/>
    <col min="13826" max="13826" width="10.625" style="2" customWidth="1"/>
    <col min="13827" max="13832" width="11.875" style="2" customWidth="1"/>
    <col min="13833" max="14080" width="9" style="2"/>
    <col min="14081" max="14081" width="1.625" style="2" customWidth="1"/>
    <col min="14082" max="14082" width="10.625" style="2" customWidth="1"/>
    <col min="14083" max="14088" width="11.875" style="2" customWidth="1"/>
    <col min="14089" max="14336" width="9" style="2"/>
    <col min="14337" max="14337" width="1.625" style="2" customWidth="1"/>
    <col min="14338" max="14338" width="10.625" style="2" customWidth="1"/>
    <col min="14339" max="14344" width="11.875" style="2" customWidth="1"/>
    <col min="14345" max="14592" width="9" style="2"/>
    <col min="14593" max="14593" width="1.625" style="2" customWidth="1"/>
    <col min="14594" max="14594" width="10.625" style="2" customWidth="1"/>
    <col min="14595" max="14600" width="11.875" style="2" customWidth="1"/>
    <col min="14601" max="14848" width="9" style="2"/>
    <col min="14849" max="14849" width="1.625" style="2" customWidth="1"/>
    <col min="14850" max="14850" width="10.625" style="2" customWidth="1"/>
    <col min="14851" max="14856" width="11.875" style="2" customWidth="1"/>
    <col min="14857" max="15104" width="9" style="2"/>
    <col min="15105" max="15105" width="1.625" style="2" customWidth="1"/>
    <col min="15106" max="15106" width="10.625" style="2" customWidth="1"/>
    <col min="15107" max="15112" width="11.875" style="2" customWidth="1"/>
    <col min="15113" max="15360" width="9" style="2"/>
    <col min="15361" max="15361" width="1.625" style="2" customWidth="1"/>
    <col min="15362" max="15362" width="10.625" style="2" customWidth="1"/>
    <col min="15363" max="15368" width="11.875" style="2" customWidth="1"/>
    <col min="15369" max="15616" width="9" style="2"/>
    <col min="15617" max="15617" width="1.625" style="2" customWidth="1"/>
    <col min="15618" max="15618" width="10.625" style="2" customWidth="1"/>
    <col min="15619" max="15624" width="11.875" style="2" customWidth="1"/>
    <col min="15625" max="15872" width="9" style="2"/>
    <col min="15873" max="15873" width="1.625" style="2" customWidth="1"/>
    <col min="15874" max="15874" width="10.625" style="2" customWidth="1"/>
    <col min="15875" max="15880" width="11.875" style="2" customWidth="1"/>
    <col min="15881" max="16128" width="9" style="2"/>
    <col min="16129" max="16129" width="1.625" style="2" customWidth="1"/>
    <col min="16130" max="16130" width="10.625" style="2" customWidth="1"/>
    <col min="16131" max="16136" width="11.875" style="2" customWidth="1"/>
    <col min="16137" max="16384" width="9" style="2"/>
  </cols>
  <sheetData>
    <row r="1" spans="1:8" ht="30" customHeight="1" x14ac:dyDescent="0.4">
      <c r="A1" s="1" t="s">
        <v>0</v>
      </c>
    </row>
    <row r="2" spans="1:8" ht="7.5" customHeight="1" x14ac:dyDescent="0.4">
      <c r="A2" s="1"/>
    </row>
    <row r="3" spans="1:8" ht="22.5" customHeight="1" x14ac:dyDescent="0.4">
      <c r="B3" s="5" t="s">
        <v>1</v>
      </c>
    </row>
    <row r="4" spans="1:8" s="4" customFormat="1" ht="13.5" customHeight="1" x14ac:dyDescent="0.15">
      <c r="B4" s="806" t="s">
        <v>2</v>
      </c>
      <c r="C4" s="80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806" t="s">
        <v>8</v>
      </c>
    </row>
    <row r="5" spans="1:8" s="4" customFormat="1" ht="13.5" customHeight="1" x14ac:dyDescent="0.4">
      <c r="B5" s="807"/>
      <c r="C5" s="807"/>
      <c r="D5" s="10" t="s">
        <v>9</v>
      </c>
      <c r="E5" s="11" t="s">
        <v>9</v>
      </c>
      <c r="F5" s="12" t="s">
        <v>9</v>
      </c>
      <c r="G5" s="12" t="s">
        <v>10</v>
      </c>
      <c r="H5" s="807"/>
    </row>
    <row r="6" spans="1:8" s="4" customFormat="1" ht="12" customHeight="1" x14ac:dyDescent="0.4">
      <c r="B6" s="13" t="s">
        <v>11</v>
      </c>
      <c r="C6" s="14">
        <f>SUM(C7:C10)</f>
        <v>59020</v>
      </c>
      <c r="D6" s="15">
        <f>SUM(D7:D10)</f>
        <v>27726</v>
      </c>
      <c r="E6" s="16">
        <f>SUM(E7:E10)</f>
        <v>31294</v>
      </c>
      <c r="F6" s="17" t="s">
        <v>12</v>
      </c>
      <c r="G6" s="18" t="s">
        <v>12</v>
      </c>
      <c r="H6" s="19">
        <v>64.7</v>
      </c>
    </row>
    <row r="7" spans="1:8" s="4" customFormat="1" ht="12" customHeight="1" x14ac:dyDescent="0.4">
      <c r="B7" s="20" t="s">
        <v>13</v>
      </c>
      <c r="C7" s="21">
        <f>SUM(D7:E7)</f>
        <v>19244</v>
      </c>
      <c r="D7" s="22">
        <v>8872</v>
      </c>
      <c r="E7" s="23">
        <v>10372</v>
      </c>
      <c r="F7" s="24" t="s">
        <v>12</v>
      </c>
      <c r="G7" s="25" t="s">
        <v>12</v>
      </c>
      <c r="H7" s="26">
        <v>81.5</v>
      </c>
    </row>
    <row r="8" spans="1:8" s="4" customFormat="1" ht="12" customHeight="1" x14ac:dyDescent="0.4">
      <c r="B8" s="20" t="s">
        <v>14</v>
      </c>
      <c r="C8" s="21">
        <f>SUM(D8:E8)</f>
        <v>18251</v>
      </c>
      <c r="D8" s="22">
        <v>8671</v>
      </c>
      <c r="E8" s="23">
        <v>9580</v>
      </c>
      <c r="F8" s="24" t="s">
        <v>12</v>
      </c>
      <c r="G8" s="25" t="s">
        <v>12</v>
      </c>
      <c r="H8" s="26">
        <v>57.5</v>
      </c>
    </row>
    <row r="9" spans="1:8" s="4" customFormat="1" ht="12" customHeight="1" x14ac:dyDescent="0.4">
      <c r="B9" s="20" t="s">
        <v>15</v>
      </c>
      <c r="C9" s="21">
        <f>SUM(D9:E9)</f>
        <v>11477</v>
      </c>
      <c r="D9" s="22">
        <v>5292</v>
      </c>
      <c r="E9" s="23">
        <v>6185</v>
      </c>
      <c r="F9" s="24" t="s">
        <v>12</v>
      </c>
      <c r="G9" s="25" t="s">
        <v>12</v>
      </c>
      <c r="H9" s="26">
        <v>49.8</v>
      </c>
    </row>
    <row r="10" spans="1:8" s="4" customFormat="1" ht="12" customHeight="1" x14ac:dyDescent="0.4">
      <c r="B10" s="27" t="s">
        <v>16</v>
      </c>
      <c r="C10" s="28">
        <f>SUM(D10:E10)</f>
        <v>10048</v>
      </c>
      <c r="D10" s="29">
        <v>4891</v>
      </c>
      <c r="E10" s="30">
        <v>5157</v>
      </c>
      <c r="F10" s="31" t="s">
        <v>12</v>
      </c>
      <c r="G10" s="32" t="s">
        <v>12</v>
      </c>
      <c r="H10" s="33">
        <v>78.7</v>
      </c>
    </row>
    <row r="11" spans="1:8" s="4" customFormat="1" ht="12" customHeight="1" x14ac:dyDescent="0.4">
      <c r="B11" s="13" t="s">
        <v>17</v>
      </c>
      <c r="C11" s="14">
        <f>SUM(C12:C15)</f>
        <v>58103</v>
      </c>
      <c r="D11" s="15">
        <f>SUM(D12:D15)</f>
        <v>27784</v>
      </c>
      <c r="E11" s="16">
        <f>SUM(E12:E15)</f>
        <v>30319</v>
      </c>
      <c r="F11" s="34">
        <f t="shared" ref="F11:F65" si="0">+C11-C6</f>
        <v>-917</v>
      </c>
      <c r="G11" s="35">
        <f t="shared" ref="G11:G65" si="1">ROUND(C11/C6*100-100,1)</f>
        <v>-1.6</v>
      </c>
      <c r="H11" s="19">
        <v>63.7</v>
      </c>
    </row>
    <row r="12" spans="1:8" s="4" customFormat="1" ht="12" customHeight="1" x14ac:dyDescent="0.4">
      <c r="B12" s="20" t="s">
        <v>13</v>
      </c>
      <c r="C12" s="21">
        <v>19345</v>
      </c>
      <c r="D12" s="22">
        <v>9058</v>
      </c>
      <c r="E12" s="23">
        <v>10287</v>
      </c>
      <c r="F12" s="36">
        <f t="shared" si="0"/>
        <v>101</v>
      </c>
      <c r="G12" s="37">
        <f t="shared" si="1"/>
        <v>0.5</v>
      </c>
      <c r="H12" s="26">
        <v>81.900000000000006</v>
      </c>
    </row>
    <row r="13" spans="1:8" s="4" customFormat="1" ht="12" customHeight="1" x14ac:dyDescent="0.4">
      <c r="B13" s="20" t="s">
        <v>14</v>
      </c>
      <c r="C13" s="21">
        <v>17976</v>
      </c>
      <c r="D13" s="22">
        <v>8620</v>
      </c>
      <c r="E13" s="23">
        <v>9356</v>
      </c>
      <c r="F13" s="36">
        <f t="shared" si="0"/>
        <v>-275</v>
      </c>
      <c r="G13" s="37">
        <f t="shared" si="1"/>
        <v>-1.5</v>
      </c>
      <c r="H13" s="26">
        <v>56.7</v>
      </c>
    </row>
    <row r="14" spans="1:8" s="4" customFormat="1" ht="12" customHeight="1" x14ac:dyDescent="0.4">
      <c r="B14" s="20" t="s">
        <v>15</v>
      </c>
      <c r="C14" s="21">
        <v>10847</v>
      </c>
      <c r="D14" s="22">
        <v>5244</v>
      </c>
      <c r="E14" s="23">
        <v>5603</v>
      </c>
      <c r="F14" s="36">
        <f t="shared" si="0"/>
        <v>-630</v>
      </c>
      <c r="G14" s="37">
        <f t="shared" si="1"/>
        <v>-5.5</v>
      </c>
      <c r="H14" s="26">
        <v>47.1</v>
      </c>
    </row>
    <row r="15" spans="1:8" s="4" customFormat="1" ht="12" customHeight="1" x14ac:dyDescent="0.4">
      <c r="B15" s="27" t="s">
        <v>16</v>
      </c>
      <c r="C15" s="28">
        <v>9935</v>
      </c>
      <c r="D15" s="29">
        <v>4862</v>
      </c>
      <c r="E15" s="30">
        <v>5073</v>
      </c>
      <c r="F15" s="38">
        <f t="shared" si="0"/>
        <v>-113</v>
      </c>
      <c r="G15" s="39">
        <f t="shared" si="1"/>
        <v>-1.1000000000000001</v>
      </c>
      <c r="H15" s="33">
        <v>77.8</v>
      </c>
    </row>
    <row r="16" spans="1:8" s="4" customFormat="1" ht="12" customHeight="1" x14ac:dyDescent="0.4">
      <c r="B16" s="13" t="s">
        <v>18</v>
      </c>
      <c r="C16" s="14">
        <f>SUM(C17:C20)</f>
        <v>60270</v>
      </c>
      <c r="D16" s="15">
        <f>SUM(D17:D20)</f>
        <v>29099</v>
      </c>
      <c r="E16" s="16">
        <f>SUM(E17:E20)</f>
        <v>31171</v>
      </c>
      <c r="F16" s="34">
        <f t="shared" si="0"/>
        <v>2167</v>
      </c>
      <c r="G16" s="35">
        <f t="shared" si="1"/>
        <v>3.7</v>
      </c>
      <c r="H16" s="19">
        <v>66.099999999999994</v>
      </c>
    </row>
    <row r="17" spans="2:8" s="4" customFormat="1" ht="12" customHeight="1" x14ac:dyDescent="0.4">
      <c r="B17" s="40" t="s">
        <v>13</v>
      </c>
      <c r="C17" s="21">
        <v>19744</v>
      </c>
      <c r="D17" s="22">
        <v>9273</v>
      </c>
      <c r="E17" s="23">
        <v>10471</v>
      </c>
      <c r="F17" s="36">
        <f t="shared" si="0"/>
        <v>399</v>
      </c>
      <c r="G17" s="37">
        <f t="shared" si="1"/>
        <v>2.1</v>
      </c>
      <c r="H17" s="26">
        <v>83.6</v>
      </c>
    </row>
    <row r="18" spans="2:8" s="4" customFormat="1" ht="12" customHeight="1" x14ac:dyDescent="0.4">
      <c r="B18" s="40" t="s">
        <v>14</v>
      </c>
      <c r="C18" s="21">
        <v>18809</v>
      </c>
      <c r="D18" s="22">
        <v>9150</v>
      </c>
      <c r="E18" s="23">
        <v>9659</v>
      </c>
      <c r="F18" s="36">
        <f t="shared" si="0"/>
        <v>833</v>
      </c>
      <c r="G18" s="37">
        <f t="shared" si="1"/>
        <v>4.5999999999999996</v>
      </c>
      <c r="H18" s="26">
        <v>59.3</v>
      </c>
    </row>
    <row r="19" spans="2:8" s="4" customFormat="1" ht="12" customHeight="1" x14ac:dyDescent="0.4">
      <c r="B19" s="40" t="s">
        <v>15</v>
      </c>
      <c r="C19" s="21">
        <v>11507</v>
      </c>
      <c r="D19" s="22">
        <v>5577</v>
      </c>
      <c r="E19" s="23">
        <v>5930</v>
      </c>
      <c r="F19" s="36">
        <f t="shared" si="0"/>
        <v>660</v>
      </c>
      <c r="G19" s="37">
        <f t="shared" si="1"/>
        <v>6.1</v>
      </c>
      <c r="H19" s="26">
        <v>49.9</v>
      </c>
    </row>
    <row r="20" spans="2:8" s="4" customFormat="1" ht="12" customHeight="1" x14ac:dyDescent="0.4">
      <c r="B20" s="41" t="s">
        <v>16</v>
      </c>
      <c r="C20" s="28">
        <v>10210</v>
      </c>
      <c r="D20" s="29">
        <v>5099</v>
      </c>
      <c r="E20" s="30">
        <v>5111</v>
      </c>
      <c r="F20" s="38">
        <f t="shared" si="0"/>
        <v>275</v>
      </c>
      <c r="G20" s="39">
        <f t="shared" si="1"/>
        <v>2.8</v>
      </c>
      <c r="H20" s="33">
        <v>79.900000000000006</v>
      </c>
    </row>
    <row r="21" spans="2:8" s="45" customFormat="1" ht="12" customHeight="1" x14ac:dyDescent="0.4">
      <c r="B21" s="13" t="s">
        <v>19</v>
      </c>
      <c r="C21" s="42">
        <f>SUM(C22:C25)</f>
        <v>63562</v>
      </c>
      <c r="D21" s="43">
        <f>SUM(D22:D25)</f>
        <v>30499</v>
      </c>
      <c r="E21" s="44">
        <f>SUM(E22:E25)</f>
        <v>33063</v>
      </c>
      <c r="F21" s="34">
        <f t="shared" si="0"/>
        <v>3292</v>
      </c>
      <c r="G21" s="35">
        <f t="shared" si="1"/>
        <v>5.5</v>
      </c>
      <c r="H21" s="19">
        <v>69.7</v>
      </c>
    </row>
    <row r="22" spans="2:8" s="4" customFormat="1" ht="12" customHeight="1" x14ac:dyDescent="0.4">
      <c r="B22" s="20" t="s">
        <v>13</v>
      </c>
      <c r="C22" s="21">
        <v>19142</v>
      </c>
      <c r="D22" s="22">
        <v>9025</v>
      </c>
      <c r="E22" s="23">
        <v>10117</v>
      </c>
      <c r="F22" s="36">
        <f t="shared" si="0"/>
        <v>-602</v>
      </c>
      <c r="G22" s="37">
        <f t="shared" si="1"/>
        <v>-3</v>
      </c>
      <c r="H22" s="26">
        <v>81</v>
      </c>
    </row>
    <row r="23" spans="2:8" s="4" customFormat="1" ht="12" customHeight="1" x14ac:dyDescent="0.4">
      <c r="B23" s="20" t="s">
        <v>14</v>
      </c>
      <c r="C23" s="21">
        <v>19884</v>
      </c>
      <c r="D23" s="22">
        <v>9696</v>
      </c>
      <c r="E23" s="23">
        <v>10188</v>
      </c>
      <c r="F23" s="36">
        <f t="shared" si="0"/>
        <v>1075</v>
      </c>
      <c r="G23" s="37">
        <f t="shared" si="1"/>
        <v>5.7</v>
      </c>
      <c r="H23" s="26">
        <v>62.7</v>
      </c>
    </row>
    <row r="24" spans="2:8" s="4" customFormat="1" ht="12" customHeight="1" x14ac:dyDescent="0.4">
      <c r="B24" s="20" t="s">
        <v>15</v>
      </c>
      <c r="C24" s="21">
        <v>14718</v>
      </c>
      <c r="D24" s="22">
        <v>6914</v>
      </c>
      <c r="E24" s="23">
        <v>7804</v>
      </c>
      <c r="F24" s="36">
        <f t="shared" si="0"/>
        <v>3211</v>
      </c>
      <c r="G24" s="37">
        <f t="shared" si="1"/>
        <v>27.9</v>
      </c>
      <c r="H24" s="26">
        <v>63.8</v>
      </c>
    </row>
    <row r="25" spans="2:8" s="4" customFormat="1" ht="12" customHeight="1" x14ac:dyDescent="0.4">
      <c r="B25" s="27" t="s">
        <v>16</v>
      </c>
      <c r="C25" s="28">
        <v>9818</v>
      </c>
      <c r="D25" s="29">
        <v>4864</v>
      </c>
      <c r="E25" s="30">
        <v>4954</v>
      </c>
      <c r="F25" s="38">
        <f t="shared" si="0"/>
        <v>-392</v>
      </c>
      <c r="G25" s="39">
        <f t="shared" si="1"/>
        <v>-3.8</v>
      </c>
      <c r="H25" s="33">
        <v>76.900000000000006</v>
      </c>
    </row>
    <row r="26" spans="2:8" s="45" customFormat="1" ht="12" customHeight="1" x14ac:dyDescent="0.4">
      <c r="B26" s="13" t="s">
        <v>20</v>
      </c>
      <c r="C26" s="42">
        <f>SUM(C27:C30)</f>
        <v>61660</v>
      </c>
      <c r="D26" s="43">
        <f>SUM(D27:D30)</f>
        <v>29420</v>
      </c>
      <c r="E26" s="44">
        <f>SUM(E27:E30)</f>
        <v>32240</v>
      </c>
      <c r="F26" s="34">
        <f t="shared" si="0"/>
        <v>-1902</v>
      </c>
      <c r="G26" s="35">
        <f t="shared" si="1"/>
        <v>-3</v>
      </c>
      <c r="H26" s="19">
        <v>67.599999999999994</v>
      </c>
    </row>
    <row r="27" spans="2:8" s="4" customFormat="1" ht="12" customHeight="1" x14ac:dyDescent="0.4">
      <c r="B27" s="40" t="s">
        <v>13</v>
      </c>
      <c r="C27" s="21">
        <v>18264</v>
      </c>
      <c r="D27" s="22">
        <v>8537</v>
      </c>
      <c r="E27" s="23">
        <v>9727</v>
      </c>
      <c r="F27" s="36">
        <f t="shared" si="0"/>
        <v>-878</v>
      </c>
      <c r="G27" s="37">
        <f t="shared" si="1"/>
        <v>-4.5999999999999996</v>
      </c>
      <c r="H27" s="26">
        <v>77.3</v>
      </c>
    </row>
    <row r="28" spans="2:8" s="4" customFormat="1" ht="12" customHeight="1" x14ac:dyDescent="0.4">
      <c r="B28" s="40" t="s">
        <v>14</v>
      </c>
      <c r="C28" s="21">
        <v>19699</v>
      </c>
      <c r="D28" s="22">
        <v>9498</v>
      </c>
      <c r="E28" s="23">
        <v>10201</v>
      </c>
      <c r="F28" s="36">
        <f t="shared" si="0"/>
        <v>-185</v>
      </c>
      <c r="G28" s="37">
        <f t="shared" si="1"/>
        <v>-0.9</v>
      </c>
      <c r="H28" s="26">
        <v>62.1</v>
      </c>
    </row>
    <row r="29" spans="2:8" s="4" customFormat="1" ht="12" customHeight="1" x14ac:dyDescent="0.4">
      <c r="B29" s="40" t="s">
        <v>15</v>
      </c>
      <c r="C29" s="21">
        <v>13908</v>
      </c>
      <c r="D29" s="22">
        <v>6563</v>
      </c>
      <c r="E29" s="23">
        <v>7345</v>
      </c>
      <c r="F29" s="36">
        <f t="shared" si="0"/>
        <v>-810</v>
      </c>
      <c r="G29" s="37">
        <f t="shared" si="1"/>
        <v>-5.5</v>
      </c>
      <c r="H29" s="26">
        <v>60.3</v>
      </c>
    </row>
    <row r="30" spans="2:8" s="4" customFormat="1" ht="12" customHeight="1" x14ac:dyDescent="0.4">
      <c r="B30" s="41" t="s">
        <v>16</v>
      </c>
      <c r="C30" s="28">
        <v>9789</v>
      </c>
      <c r="D30" s="29">
        <v>4822</v>
      </c>
      <c r="E30" s="30">
        <v>4967</v>
      </c>
      <c r="F30" s="38">
        <f t="shared" si="0"/>
        <v>-29</v>
      </c>
      <c r="G30" s="39">
        <f t="shared" si="1"/>
        <v>-0.3</v>
      </c>
      <c r="H30" s="33">
        <v>76.599999999999994</v>
      </c>
    </row>
    <row r="31" spans="2:8" s="45" customFormat="1" ht="12" customHeight="1" x14ac:dyDescent="0.4">
      <c r="B31" s="13" t="s">
        <v>21</v>
      </c>
      <c r="C31" s="42">
        <f>SUM(C32:C35)</f>
        <v>75071</v>
      </c>
      <c r="D31" s="43">
        <f>SUM(D32:D35)</f>
        <v>35444</v>
      </c>
      <c r="E31" s="44">
        <f>SUM(E32:E35)</f>
        <v>39627</v>
      </c>
      <c r="F31" s="34">
        <f t="shared" si="0"/>
        <v>13411</v>
      </c>
      <c r="G31" s="35">
        <f t="shared" si="1"/>
        <v>21.7</v>
      </c>
      <c r="H31" s="19">
        <v>82.3</v>
      </c>
    </row>
    <row r="32" spans="2:8" s="4" customFormat="1" ht="12" customHeight="1" x14ac:dyDescent="0.4">
      <c r="B32" s="40" t="s">
        <v>13</v>
      </c>
      <c r="C32" s="21">
        <v>24838</v>
      </c>
      <c r="D32" s="22">
        <v>11511</v>
      </c>
      <c r="E32" s="23">
        <v>13327</v>
      </c>
      <c r="F32" s="36">
        <f t="shared" si="0"/>
        <v>6574</v>
      </c>
      <c r="G32" s="37">
        <f t="shared" si="1"/>
        <v>36</v>
      </c>
      <c r="H32" s="26">
        <v>105.2</v>
      </c>
    </row>
    <row r="33" spans="2:8" s="4" customFormat="1" ht="12" customHeight="1" x14ac:dyDescent="0.4">
      <c r="B33" s="40" t="s">
        <v>14</v>
      </c>
      <c r="C33" s="21">
        <v>23383</v>
      </c>
      <c r="D33" s="22">
        <v>11092</v>
      </c>
      <c r="E33" s="23">
        <v>12291</v>
      </c>
      <c r="F33" s="36">
        <f t="shared" si="0"/>
        <v>3684</v>
      </c>
      <c r="G33" s="37">
        <f t="shared" si="1"/>
        <v>18.7</v>
      </c>
      <c r="H33" s="26">
        <v>73.7</v>
      </c>
    </row>
    <row r="34" spans="2:8" s="4" customFormat="1" ht="12" customHeight="1" x14ac:dyDescent="0.4">
      <c r="B34" s="40" t="s">
        <v>15</v>
      </c>
      <c r="C34" s="21">
        <v>15523</v>
      </c>
      <c r="D34" s="22">
        <v>7389</v>
      </c>
      <c r="E34" s="23">
        <v>8134</v>
      </c>
      <c r="F34" s="36">
        <f t="shared" si="0"/>
        <v>1615</v>
      </c>
      <c r="G34" s="37">
        <f t="shared" si="1"/>
        <v>11.6</v>
      </c>
      <c r="H34" s="26">
        <v>67.3</v>
      </c>
    </row>
    <row r="35" spans="2:8" s="4" customFormat="1" ht="12" customHeight="1" x14ac:dyDescent="0.4">
      <c r="B35" s="41" t="s">
        <v>16</v>
      </c>
      <c r="C35" s="28">
        <v>11327</v>
      </c>
      <c r="D35" s="29">
        <v>5452</v>
      </c>
      <c r="E35" s="30">
        <v>5875</v>
      </c>
      <c r="F35" s="38">
        <f t="shared" si="0"/>
        <v>1538</v>
      </c>
      <c r="G35" s="39">
        <f t="shared" si="1"/>
        <v>15.7</v>
      </c>
      <c r="H35" s="33">
        <v>88.7</v>
      </c>
    </row>
    <row r="36" spans="2:8" s="45" customFormat="1" ht="12" customHeight="1" x14ac:dyDescent="0.4">
      <c r="B36" s="13" t="s">
        <v>22</v>
      </c>
      <c r="C36" s="42">
        <f>SUM(C37:C40)</f>
        <v>74050</v>
      </c>
      <c r="D36" s="43">
        <f>SUM(D37:D40)</f>
        <v>35822</v>
      </c>
      <c r="E36" s="44">
        <f>SUM(E37:E40)</f>
        <v>38228</v>
      </c>
      <c r="F36" s="34">
        <f t="shared" si="0"/>
        <v>-1021</v>
      </c>
      <c r="G36" s="35">
        <f t="shared" si="1"/>
        <v>-1.4</v>
      </c>
      <c r="H36" s="19">
        <v>81.2</v>
      </c>
    </row>
    <row r="37" spans="2:8" s="4" customFormat="1" ht="12" customHeight="1" x14ac:dyDescent="0.4">
      <c r="B37" s="40" t="s">
        <v>13</v>
      </c>
      <c r="C37" s="21">
        <v>24869</v>
      </c>
      <c r="D37" s="22">
        <v>11797</v>
      </c>
      <c r="E37" s="23">
        <v>13072</v>
      </c>
      <c r="F37" s="36">
        <f t="shared" si="0"/>
        <v>31</v>
      </c>
      <c r="G37" s="37">
        <f t="shared" si="1"/>
        <v>0.1</v>
      </c>
      <c r="H37" s="26">
        <v>105.3</v>
      </c>
    </row>
    <row r="38" spans="2:8" s="4" customFormat="1" ht="12" customHeight="1" x14ac:dyDescent="0.4">
      <c r="B38" s="40" t="s">
        <v>14</v>
      </c>
      <c r="C38" s="21">
        <v>23092</v>
      </c>
      <c r="D38" s="22">
        <v>11250</v>
      </c>
      <c r="E38" s="23">
        <v>11842</v>
      </c>
      <c r="F38" s="36">
        <f t="shared" si="0"/>
        <v>-291</v>
      </c>
      <c r="G38" s="37">
        <f t="shared" si="1"/>
        <v>-1.2</v>
      </c>
      <c r="H38" s="26">
        <v>72.8</v>
      </c>
    </row>
    <row r="39" spans="2:8" s="4" customFormat="1" ht="12" customHeight="1" x14ac:dyDescent="0.4">
      <c r="B39" s="40" t="s">
        <v>15</v>
      </c>
      <c r="C39" s="21">
        <v>14756</v>
      </c>
      <c r="D39" s="22">
        <v>7205</v>
      </c>
      <c r="E39" s="23">
        <v>7551</v>
      </c>
      <c r="F39" s="36">
        <f t="shared" si="0"/>
        <v>-767</v>
      </c>
      <c r="G39" s="37">
        <f t="shared" si="1"/>
        <v>-4.9000000000000004</v>
      </c>
      <c r="H39" s="26">
        <v>64</v>
      </c>
    </row>
    <row r="40" spans="2:8" s="4" customFormat="1" ht="12" customHeight="1" x14ac:dyDescent="0.4">
      <c r="B40" s="41" t="s">
        <v>16</v>
      </c>
      <c r="C40" s="28">
        <v>11333</v>
      </c>
      <c r="D40" s="29">
        <v>5570</v>
      </c>
      <c r="E40" s="30">
        <v>5763</v>
      </c>
      <c r="F40" s="38">
        <f t="shared" si="0"/>
        <v>6</v>
      </c>
      <c r="G40" s="39">
        <f t="shared" si="1"/>
        <v>0.1</v>
      </c>
      <c r="H40" s="33">
        <v>88.7</v>
      </c>
    </row>
    <row r="41" spans="2:8" s="45" customFormat="1" ht="12" customHeight="1" x14ac:dyDescent="0.4">
      <c r="B41" s="13" t="s">
        <v>23</v>
      </c>
      <c r="C41" s="42">
        <f>SUM(C42:C45)</f>
        <v>72218</v>
      </c>
      <c r="D41" s="43">
        <f>SUM(D42:D45)</f>
        <v>34381</v>
      </c>
      <c r="E41" s="44">
        <f>SUM(E42:E45)</f>
        <v>37837</v>
      </c>
      <c r="F41" s="34">
        <f t="shared" si="0"/>
        <v>-1832</v>
      </c>
      <c r="G41" s="35">
        <f t="shared" si="1"/>
        <v>-2.5</v>
      </c>
      <c r="H41" s="19">
        <v>79.2</v>
      </c>
    </row>
    <row r="42" spans="2:8" s="4" customFormat="1" ht="12" customHeight="1" x14ac:dyDescent="0.4">
      <c r="B42" s="40" t="s">
        <v>13</v>
      </c>
      <c r="C42" s="21">
        <v>23711</v>
      </c>
      <c r="D42" s="22">
        <v>11108</v>
      </c>
      <c r="E42" s="23">
        <v>12603</v>
      </c>
      <c r="F42" s="36">
        <f t="shared" si="0"/>
        <v>-1158</v>
      </c>
      <c r="G42" s="37">
        <f t="shared" si="1"/>
        <v>-4.7</v>
      </c>
      <c r="H42" s="26">
        <v>100.4</v>
      </c>
    </row>
    <row r="43" spans="2:8" s="4" customFormat="1" ht="12" customHeight="1" x14ac:dyDescent="0.4">
      <c r="B43" s="40" t="s">
        <v>14</v>
      </c>
      <c r="C43" s="21">
        <v>22760</v>
      </c>
      <c r="D43" s="22">
        <v>10900</v>
      </c>
      <c r="E43" s="23">
        <v>11860</v>
      </c>
      <c r="F43" s="36">
        <f t="shared" si="0"/>
        <v>-332</v>
      </c>
      <c r="G43" s="37">
        <f t="shared" si="1"/>
        <v>-1.4</v>
      </c>
      <c r="H43" s="26">
        <v>71.7</v>
      </c>
    </row>
    <row r="44" spans="2:8" s="4" customFormat="1" ht="12" customHeight="1" x14ac:dyDescent="0.4">
      <c r="B44" s="40" t="s">
        <v>15</v>
      </c>
      <c r="C44" s="21">
        <v>14639</v>
      </c>
      <c r="D44" s="22">
        <v>7030</v>
      </c>
      <c r="E44" s="23">
        <v>7609</v>
      </c>
      <c r="F44" s="36">
        <f t="shared" si="0"/>
        <v>-117</v>
      </c>
      <c r="G44" s="37">
        <f t="shared" si="1"/>
        <v>-0.8</v>
      </c>
      <c r="H44" s="26">
        <v>63.5</v>
      </c>
    </row>
    <row r="45" spans="2:8" s="4" customFormat="1" ht="12" customHeight="1" x14ac:dyDescent="0.4">
      <c r="B45" s="41" t="s">
        <v>16</v>
      </c>
      <c r="C45" s="28">
        <v>11108</v>
      </c>
      <c r="D45" s="29">
        <v>5343</v>
      </c>
      <c r="E45" s="30">
        <v>5765</v>
      </c>
      <c r="F45" s="38">
        <f t="shared" si="0"/>
        <v>-225</v>
      </c>
      <c r="G45" s="39">
        <f t="shared" si="1"/>
        <v>-2</v>
      </c>
      <c r="H45" s="33">
        <v>87</v>
      </c>
    </row>
    <row r="46" spans="2:8" s="45" customFormat="1" ht="12" customHeight="1" x14ac:dyDescent="0.4">
      <c r="B46" s="13" t="s">
        <v>24</v>
      </c>
      <c r="C46" s="42">
        <f>SUM(C47:C50)</f>
        <v>70783</v>
      </c>
      <c r="D46" s="43">
        <f>SUM(D47:D50)</f>
        <v>33413</v>
      </c>
      <c r="E46" s="44">
        <f>SUM(E47:E50)</f>
        <v>37373</v>
      </c>
      <c r="F46" s="34">
        <f t="shared" si="0"/>
        <v>-1435</v>
      </c>
      <c r="G46" s="35">
        <f t="shared" si="1"/>
        <v>-2</v>
      </c>
      <c r="H46" s="19">
        <v>77.599999999999994</v>
      </c>
    </row>
    <row r="47" spans="2:8" s="4" customFormat="1" ht="12" customHeight="1" x14ac:dyDescent="0.4">
      <c r="B47" s="40" t="s">
        <v>13</v>
      </c>
      <c r="C47" s="21">
        <v>22530</v>
      </c>
      <c r="D47" s="22">
        <v>10532</v>
      </c>
      <c r="E47" s="23">
        <v>11998</v>
      </c>
      <c r="F47" s="36">
        <f t="shared" si="0"/>
        <v>-1181</v>
      </c>
      <c r="G47" s="37">
        <f t="shared" si="1"/>
        <v>-5</v>
      </c>
      <c r="H47" s="26">
        <v>95.4</v>
      </c>
    </row>
    <row r="48" spans="2:8" s="4" customFormat="1" ht="12" customHeight="1" x14ac:dyDescent="0.4">
      <c r="B48" s="40" t="s">
        <v>14</v>
      </c>
      <c r="C48" s="21">
        <v>23021</v>
      </c>
      <c r="D48" s="22">
        <v>10852</v>
      </c>
      <c r="E48" s="23">
        <v>12169</v>
      </c>
      <c r="F48" s="36">
        <f t="shared" si="0"/>
        <v>261</v>
      </c>
      <c r="G48" s="37">
        <f t="shared" si="1"/>
        <v>1.1000000000000001</v>
      </c>
      <c r="H48" s="26">
        <v>72.599999999999994</v>
      </c>
    </row>
    <row r="49" spans="2:8" s="4" customFormat="1" ht="12" customHeight="1" x14ac:dyDescent="0.4">
      <c r="B49" s="40" t="s">
        <v>15</v>
      </c>
      <c r="C49" s="21">
        <v>14520</v>
      </c>
      <c r="D49" s="22">
        <v>6907</v>
      </c>
      <c r="E49" s="23">
        <v>7613</v>
      </c>
      <c r="F49" s="36">
        <f t="shared" si="0"/>
        <v>-119</v>
      </c>
      <c r="G49" s="37">
        <f t="shared" si="1"/>
        <v>-0.8</v>
      </c>
      <c r="H49" s="26">
        <v>63</v>
      </c>
    </row>
    <row r="50" spans="2:8" s="4" customFormat="1" ht="12" customHeight="1" x14ac:dyDescent="0.4">
      <c r="B50" s="41" t="s">
        <v>16</v>
      </c>
      <c r="C50" s="28">
        <v>10712</v>
      </c>
      <c r="D50" s="29">
        <v>5122</v>
      </c>
      <c r="E50" s="30">
        <v>5593</v>
      </c>
      <c r="F50" s="38">
        <f t="shared" si="0"/>
        <v>-396</v>
      </c>
      <c r="G50" s="39">
        <f t="shared" si="1"/>
        <v>-3.6</v>
      </c>
      <c r="H50" s="33">
        <v>83.9</v>
      </c>
    </row>
    <row r="51" spans="2:8" s="45" customFormat="1" ht="12" customHeight="1" x14ac:dyDescent="0.4">
      <c r="B51" s="13" t="s">
        <v>25</v>
      </c>
      <c r="C51" s="42">
        <f>SUM(C52:C55)</f>
        <v>70027</v>
      </c>
      <c r="D51" s="43">
        <f>SUM(D52:D55)</f>
        <v>33101</v>
      </c>
      <c r="E51" s="44">
        <f>SUM(E52:E55)</f>
        <v>36926</v>
      </c>
      <c r="F51" s="34">
        <f t="shared" si="0"/>
        <v>-756</v>
      </c>
      <c r="G51" s="35">
        <f t="shared" si="1"/>
        <v>-1.1000000000000001</v>
      </c>
      <c r="H51" s="19">
        <v>76.8</v>
      </c>
    </row>
    <row r="52" spans="2:8" s="4" customFormat="1" ht="12" customHeight="1" x14ac:dyDescent="0.4">
      <c r="B52" s="40" t="s">
        <v>13</v>
      </c>
      <c r="C52" s="21">
        <v>22135</v>
      </c>
      <c r="D52" s="22">
        <v>10371</v>
      </c>
      <c r="E52" s="23">
        <v>11764</v>
      </c>
      <c r="F52" s="36">
        <f t="shared" si="0"/>
        <v>-395</v>
      </c>
      <c r="G52" s="37">
        <f t="shared" si="1"/>
        <v>-1.8</v>
      </c>
      <c r="H52" s="26">
        <v>93.7</v>
      </c>
    </row>
    <row r="53" spans="2:8" s="4" customFormat="1" ht="12" customHeight="1" x14ac:dyDescent="0.4">
      <c r="B53" s="40" t="s">
        <v>14</v>
      </c>
      <c r="C53" s="21">
        <v>23067</v>
      </c>
      <c r="D53" s="22">
        <v>10821</v>
      </c>
      <c r="E53" s="23">
        <v>12246</v>
      </c>
      <c r="F53" s="36">
        <f t="shared" si="0"/>
        <v>46</v>
      </c>
      <c r="G53" s="37">
        <f t="shared" si="1"/>
        <v>0.2</v>
      </c>
      <c r="H53" s="26">
        <v>72.7</v>
      </c>
    </row>
    <row r="54" spans="2:8" s="4" customFormat="1" ht="12" customHeight="1" x14ac:dyDescent="0.4">
      <c r="B54" s="40" t="s">
        <v>15</v>
      </c>
      <c r="C54" s="21">
        <v>14536</v>
      </c>
      <c r="D54" s="22">
        <v>6967</v>
      </c>
      <c r="E54" s="23">
        <v>7569</v>
      </c>
      <c r="F54" s="36">
        <f t="shared" si="0"/>
        <v>16</v>
      </c>
      <c r="G54" s="37">
        <f t="shared" si="1"/>
        <v>0.1</v>
      </c>
      <c r="H54" s="26">
        <v>63.1</v>
      </c>
    </row>
    <row r="55" spans="2:8" s="4" customFormat="1" ht="12" customHeight="1" x14ac:dyDescent="0.4">
      <c r="B55" s="41" t="s">
        <v>16</v>
      </c>
      <c r="C55" s="28">
        <v>10289</v>
      </c>
      <c r="D55" s="29">
        <v>4942</v>
      </c>
      <c r="E55" s="30">
        <v>5347</v>
      </c>
      <c r="F55" s="38">
        <f t="shared" si="0"/>
        <v>-423</v>
      </c>
      <c r="G55" s="39">
        <f t="shared" si="1"/>
        <v>-3.9</v>
      </c>
      <c r="H55" s="33">
        <v>80.599999999999994</v>
      </c>
    </row>
    <row r="56" spans="2:8" s="45" customFormat="1" ht="12" customHeight="1" x14ac:dyDescent="0.4">
      <c r="B56" s="13" t="s">
        <v>26</v>
      </c>
      <c r="C56" s="42">
        <f>SUM(C57:C60)</f>
        <v>68797</v>
      </c>
      <c r="D56" s="43">
        <f>SUM(D57:D60)</f>
        <v>32642</v>
      </c>
      <c r="E56" s="44">
        <f>SUM(E57:E60)</f>
        <v>36155</v>
      </c>
      <c r="F56" s="34">
        <f t="shared" si="0"/>
        <v>-1230</v>
      </c>
      <c r="G56" s="35">
        <f t="shared" si="1"/>
        <v>-1.8</v>
      </c>
      <c r="H56" s="19">
        <v>75.5</v>
      </c>
    </row>
    <row r="57" spans="2:8" s="4" customFormat="1" ht="12" customHeight="1" x14ac:dyDescent="0.4">
      <c r="B57" s="40" t="s">
        <v>13</v>
      </c>
      <c r="C57" s="21">
        <v>21244</v>
      </c>
      <c r="D57" s="22">
        <v>9950</v>
      </c>
      <c r="E57" s="23">
        <v>11294</v>
      </c>
      <c r="F57" s="36">
        <f t="shared" si="0"/>
        <v>-891</v>
      </c>
      <c r="G57" s="37">
        <f t="shared" si="1"/>
        <v>-4</v>
      </c>
      <c r="H57" s="26">
        <v>89.9</v>
      </c>
    </row>
    <row r="58" spans="2:8" s="4" customFormat="1" ht="12" customHeight="1" x14ac:dyDescent="0.4">
      <c r="B58" s="40" t="s">
        <v>14</v>
      </c>
      <c r="C58" s="21">
        <v>22687</v>
      </c>
      <c r="D58" s="22">
        <v>10762</v>
      </c>
      <c r="E58" s="23">
        <v>11925</v>
      </c>
      <c r="F58" s="36">
        <f t="shared" si="0"/>
        <v>-380</v>
      </c>
      <c r="G58" s="37">
        <f t="shared" si="1"/>
        <v>-1.6</v>
      </c>
      <c r="H58" s="26">
        <v>71.5</v>
      </c>
    </row>
    <row r="59" spans="2:8" s="4" customFormat="1" ht="12" customHeight="1" x14ac:dyDescent="0.4">
      <c r="B59" s="40" t="s">
        <v>15</v>
      </c>
      <c r="C59" s="21">
        <v>14824</v>
      </c>
      <c r="D59" s="22">
        <v>7091</v>
      </c>
      <c r="E59" s="23">
        <v>7733</v>
      </c>
      <c r="F59" s="36">
        <f t="shared" si="0"/>
        <v>288</v>
      </c>
      <c r="G59" s="37">
        <f t="shared" si="1"/>
        <v>2</v>
      </c>
      <c r="H59" s="26">
        <v>64.3</v>
      </c>
    </row>
    <row r="60" spans="2:8" s="4" customFormat="1" ht="12" customHeight="1" x14ac:dyDescent="0.4">
      <c r="B60" s="41" t="s">
        <v>16</v>
      </c>
      <c r="C60" s="28">
        <v>10042</v>
      </c>
      <c r="D60" s="29">
        <v>4839</v>
      </c>
      <c r="E60" s="30">
        <v>5203</v>
      </c>
      <c r="F60" s="38">
        <f t="shared" si="0"/>
        <v>-247</v>
      </c>
      <c r="G60" s="39">
        <f t="shared" si="1"/>
        <v>-2.4</v>
      </c>
      <c r="H60" s="33">
        <v>78.599999999999994</v>
      </c>
    </row>
    <row r="61" spans="2:8" s="45" customFormat="1" ht="12" customHeight="1" x14ac:dyDescent="0.4">
      <c r="B61" s="13" t="s">
        <v>27</v>
      </c>
      <c r="C61" s="14">
        <f>SUM(C62:C65)</f>
        <v>72174</v>
      </c>
      <c r="D61" s="15">
        <f>SUM(D62:D65)</f>
        <v>34546</v>
      </c>
      <c r="E61" s="16">
        <f>SUM(E62:E65)</f>
        <v>37628</v>
      </c>
      <c r="F61" s="34">
        <f t="shared" si="0"/>
        <v>3377</v>
      </c>
      <c r="G61" s="35">
        <f t="shared" si="1"/>
        <v>4.9000000000000004</v>
      </c>
      <c r="H61" s="19">
        <v>79.2</v>
      </c>
    </row>
    <row r="62" spans="2:8" s="4" customFormat="1" ht="12" customHeight="1" x14ac:dyDescent="0.4">
      <c r="B62" s="40" t="s">
        <v>13</v>
      </c>
      <c r="C62" s="46">
        <v>21602</v>
      </c>
      <c r="D62" s="47">
        <v>10249</v>
      </c>
      <c r="E62" s="48">
        <v>11353</v>
      </c>
      <c r="F62" s="36">
        <f t="shared" si="0"/>
        <v>358</v>
      </c>
      <c r="G62" s="37">
        <f t="shared" si="1"/>
        <v>1.7</v>
      </c>
      <c r="H62" s="26">
        <v>91.5</v>
      </c>
    </row>
    <row r="63" spans="2:8" s="4" customFormat="1" ht="12" customHeight="1" x14ac:dyDescent="0.4">
      <c r="B63" s="40" t="s">
        <v>14</v>
      </c>
      <c r="C63" s="46">
        <v>23416</v>
      </c>
      <c r="D63" s="47">
        <v>11208</v>
      </c>
      <c r="E63" s="48">
        <v>12208</v>
      </c>
      <c r="F63" s="36">
        <f t="shared" si="0"/>
        <v>729</v>
      </c>
      <c r="G63" s="37">
        <f t="shared" si="1"/>
        <v>3.2</v>
      </c>
      <c r="H63" s="26">
        <v>73.8</v>
      </c>
    </row>
    <row r="64" spans="2:8" s="4" customFormat="1" ht="12" customHeight="1" x14ac:dyDescent="0.4">
      <c r="B64" s="40" t="s">
        <v>15</v>
      </c>
      <c r="C64" s="46">
        <v>16619</v>
      </c>
      <c r="D64" s="47">
        <v>8001</v>
      </c>
      <c r="E64" s="48">
        <v>8618</v>
      </c>
      <c r="F64" s="36">
        <f t="shared" si="0"/>
        <v>1795</v>
      </c>
      <c r="G64" s="37">
        <f t="shared" si="1"/>
        <v>12.1</v>
      </c>
      <c r="H64" s="26">
        <v>72.099999999999994</v>
      </c>
    </row>
    <row r="65" spans="2:8" s="4" customFormat="1" ht="12" customHeight="1" x14ac:dyDescent="0.4">
      <c r="B65" s="41" t="s">
        <v>16</v>
      </c>
      <c r="C65" s="49">
        <v>10537</v>
      </c>
      <c r="D65" s="29">
        <v>5088</v>
      </c>
      <c r="E65" s="30">
        <v>5449</v>
      </c>
      <c r="F65" s="38">
        <f t="shared" si="0"/>
        <v>495</v>
      </c>
      <c r="G65" s="39">
        <f t="shared" si="1"/>
        <v>4.9000000000000004</v>
      </c>
      <c r="H65" s="33">
        <v>82.5</v>
      </c>
    </row>
  </sheetData>
  <mergeCells count="3">
    <mergeCell ref="B4:B5"/>
    <mergeCell ref="C4:C5"/>
    <mergeCell ref="H4:H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&amp;R2.人      口</oddHeader>
    <oddFooter>&amp;C-10-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3"/>
  <sheetViews>
    <sheetView showGridLines="0" zoomScaleNormal="100" workbookViewId="0">
      <selection activeCell="E107" sqref="E107"/>
    </sheetView>
  </sheetViews>
  <sheetFormatPr defaultRowHeight="13.5" x14ac:dyDescent="0.4"/>
  <cols>
    <col min="1" max="1" width="1.625" style="2" customWidth="1"/>
    <col min="2" max="3" width="11.5" style="4" customWidth="1"/>
    <col min="4" max="7" width="9.375" style="4" customWidth="1"/>
    <col min="8" max="8" width="9.375" style="3" customWidth="1"/>
    <col min="9" max="10" width="9.375" style="4" customWidth="1"/>
    <col min="11" max="256" width="9" style="2"/>
    <col min="257" max="257" width="1.625" style="2" customWidth="1"/>
    <col min="258" max="259" width="11.5" style="2" customWidth="1"/>
    <col min="260" max="266" width="9.375" style="2" customWidth="1"/>
    <col min="267" max="512" width="9" style="2"/>
    <col min="513" max="513" width="1.625" style="2" customWidth="1"/>
    <col min="514" max="515" width="11.5" style="2" customWidth="1"/>
    <col min="516" max="522" width="9.375" style="2" customWidth="1"/>
    <col min="523" max="768" width="9" style="2"/>
    <col min="769" max="769" width="1.625" style="2" customWidth="1"/>
    <col min="770" max="771" width="11.5" style="2" customWidth="1"/>
    <col min="772" max="778" width="9.375" style="2" customWidth="1"/>
    <col min="779" max="1024" width="9" style="2"/>
    <col min="1025" max="1025" width="1.625" style="2" customWidth="1"/>
    <col min="1026" max="1027" width="11.5" style="2" customWidth="1"/>
    <col min="1028" max="1034" width="9.375" style="2" customWidth="1"/>
    <col min="1035" max="1280" width="9" style="2"/>
    <col min="1281" max="1281" width="1.625" style="2" customWidth="1"/>
    <col min="1282" max="1283" width="11.5" style="2" customWidth="1"/>
    <col min="1284" max="1290" width="9.375" style="2" customWidth="1"/>
    <col min="1291" max="1536" width="9" style="2"/>
    <col min="1537" max="1537" width="1.625" style="2" customWidth="1"/>
    <col min="1538" max="1539" width="11.5" style="2" customWidth="1"/>
    <col min="1540" max="1546" width="9.375" style="2" customWidth="1"/>
    <col min="1547" max="1792" width="9" style="2"/>
    <col min="1793" max="1793" width="1.625" style="2" customWidth="1"/>
    <col min="1794" max="1795" width="11.5" style="2" customWidth="1"/>
    <col min="1796" max="1802" width="9.375" style="2" customWidth="1"/>
    <col min="1803" max="2048" width="9" style="2"/>
    <col min="2049" max="2049" width="1.625" style="2" customWidth="1"/>
    <col min="2050" max="2051" width="11.5" style="2" customWidth="1"/>
    <col min="2052" max="2058" width="9.375" style="2" customWidth="1"/>
    <col min="2059" max="2304" width="9" style="2"/>
    <col min="2305" max="2305" width="1.625" style="2" customWidth="1"/>
    <col min="2306" max="2307" width="11.5" style="2" customWidth="1"/>
    <col min="2308" max="2314" width="9.375" style="2" customWidth="1"/>
    <col min="2315" max="2560" width="9" style="2"/>
    <col min="2561" max="2561" width="1.625" style="2" customWidth="1"/>
    <col min="2562" max="2563" width="11.5" style="2" customWidth="1"/>
    <col min="2564" max="2570" width="9.375" style="2" customWidth="1"/>
    <col min="2571" max="2816" width="9" style="2"/>
    <col min="2817" max="2817" width="1.625" style="2" customWidth="1"/>
    <col min="2818" max="2819" width="11.5" style="2" customWidth="1"/>
    <col min="2820" max="2826" width="9.375" style="2" customWidth="1"/>
    <col min="2827" max="3072" width="9" style="2"/>
    <col min="3073" max="3073" width="1.625" style="2" customWidth="1"/>
    <col min="3074" max="3075" width="11.5" style="2" customWidth="1"/>
    <col min="3076" max="3082" width="9.375" style="2" customWidth="1"/>
    <col min="3083" max="3328" width="9" style="2"/>
    <col min="3329" max="3329" width="1.625" style="2" customWidth="1"/>
    <col min="3330" max="3331" width="11.5" style="2" customWidth="1"/>
    <col min="3332" max="3338" width="9.375" style="2" customWidth="1"/>
    <col min="3339" max="3584" width="9" style="2"/>
    <col min="3585" max="3585" width="1.625" style="2" customWidth="1"/>
    <col min="3586" max="3587" width="11.5" style="2" customWidth="1"/>
    <col min="3588" max="3594" width="9.375" style="2" customWidth="1"/>
    <col min="3595" max="3840" width="9" style="2"/>
    <col min="3841" max="3841" width="1.625" style="2" customWidth="1"/>
    <col min="3842" max="3843" width="11.5" style="2" customWidth="1"/>
    <col min="3844" max="3850" width="9.375" style="2" customWidth="1"/>
    <col min="3851" max="4096" width="9" style="2"/>
    <col min="4097" max="4097" width="1.625" style="2" customWidth="1"/>
    <col min="4098" max="4099" width="11.5" style="2" customWidth="1"/>
    <col min="4100" max="4106" width="9.375" style="2" customWidth="1"/>
    <col min="4107" max="4352" width="9" style="2"/>
    <col min="4353" max="4353" width="1.625" style="2" customWidth="1"/>
    <col min="4354" max="4355" width="11.5" style="2" customWidth="1"/>
    <col min="4356" max="4362" width="9.375" style="2" customWidth="1"/>
    <col min="4363" max="4608" width="9" style="2"/>
    <col min="4609" max="4609" width="1.625" style="2" customWidth="1"/>
    <col min="4610" max="4611" width="11.5" style="2" customWidth="1"/>
    <col min="4612" max="4618" width="9.375" style="2" customWidth="1"/>
    <col min="4619" max="4864" width="9" style="2"/>
    <col min="4865" max="4865" width="1.625" style="2" customWidth="1"/>
    <col min="4866" max="4867" width="11.5" style="2" customWidth="1"/>
    <col min="4868" max="4874" width="9.375" style="2" customWidth="1"/>
    <col min="4875" max="5120" width="9" style="2"/>
    <col min="5121" max="5121" width="1.625" style="2" customWidth="1"/>
    <col min="5122" max="5123" width="11.5" style="2" customWidth="1"/>
    <col min="5124" max="5130" width="9.375" style="2" customWidth="1"/>
    <col min="5131" max="5376" width="9" style="2"/>
    <col min="5377" max="5377" width="1.625" style="2" customWidth="1"/>
    <col min="5378" max="5379" width="11.5" style="2" customWidth="1"/>
    <col min="5380" max="5386" width="9.375" style="2" customWidth="1"/>
    <col min="5387" max="5632" width="9" style="2"/>
    <col min="5633" max="5633" width="1.625" style="2" customWidth="1"/>
    <col min="5634" max="5635" width="11.5" style="2" customWidth="1"/>
    <col min="5636" max="5642" width="9.375" style="2" customWidth="1"/>
    <col min="5643" max="5888" width="9" style="2"/>
    <col min="5889" max="5889" width="1.625" style="2" customWidth="1"/>
    <col min="5890" max="5891" width="11.5" style="2" customWidth="1"/>
    <col min="5892" max="5898" width="9.375" style="2" customWidth="1"/>
    <col min="5899" max="6144" width="9" style="2"/>
    <col min="6145" max="6145" width="1.625" style="2" customWidth="1"/>
    <col min="6146" max="6147" width="11.5" style="2" customWidth="1"/>
    <col min="6148" max="6154" width="9.375" style="2" customWidth="1"/>
    <col min="6155" max="6400" width="9" style="2"/>
    <col min="6401" max="6401" width="1.625" style="2" customWidth="1"/>
    <col min="6402" max="6403" width="11.5" style="2" customWidth="1"/>
    <col min="6404" max="6410" width="9.375" style="2" customWidth="1"/>
    <col min="6411" max="6656" width="9" style="2"/>
    <col min="6657" max="6657" width="1.625" style="2" customWidth="1"/>
    <col min="6658" max="6659" width="11.5" style="2" customWidth="1"/>
    <col min="6660" max="6666" width="9.375" style="2" customWidth="1"/>
    <col min="6667" max="6912" width="9" style="2"/>
    <col min="6913" max="6913" width="1.625" style="2" customWidth="1"/>
    <col min="6914" max="6915" width="11.5" style="2" customWidth="1"/>
    <col min="6916" max="6922" width="9.375" style="2" customWidth="1"/>
    <col min="6923" max="7168" width="9" style="2"/>
    <col min="7169" max="7169" width="1.625" style="2" customWidth="1"/>
    <col min="7170" max="7171" width="11.5" style="2" customWidth="1"/>
    <col min="7172" max="7178" width="9.375" style="2" customWidth="1"/>
    <col min="7179" max="7424" width="9" style="2"/>
    <col min="7425" max="7425" width="1.625" style="2" customWidth="1"/>
    <col min="7426" max="7427" width="11.5" style="2" customWidth="1"/>
    <col min="7428" max="7434" width="9.375" style="2" customWidth="1"/>
    <col min="7435" max="7680" width="9" style="2"/>
    <col min="7681" max="7681" width="1.625" style="2" customWidth="1"/>
    <col min="7682" max="7683" width="11.5" style="2" customWidth="1"/>
    <col min="7684" max="7690" width="9.375" style="2" customWidth="1"/>
    <col min="7691" max="7936" width="9" style="2"/>
    <col min="7937" max="7937" width="1.625" style="2" customWidth="1"/>
    <col min="7938" max="7939" width="11.5" style="2" customWidth="1"/>
    <col min="7940" max="7946" width="9.375" style="2" customWidth="1"/>
    <col min="7947" max="8192" width="9" style="2"/>
    <col min="8193" max="8193" width="1.625" style="2" customWidth="1"/>
    <col min="8194" max="8195" width="11.5" style="2" customWidth="1"/>
    <col min="8196" max="8202" width="9.375" style="2" customWidth="1"/>
    <col min="8203" max="8448" width="9" style="2"/>
    <col min="8449" max="8449" width="1.625" style="2" customWidth="1"/>
    <col min="8450" max="8451" width="11.5" style="2" customWidth="1"/>
    <col min="8452" max="8458" width="9.375" style="2" customWidth="1"/>
    <col min="8459" max="8704" width="9" style="2"/>
    <col min="8705" max="8705" width="1.625" style="2" customWidth="1"/>
    <col min="8706" max="8707" width="11.5" style="2" customWidth="1"/>
    <col min="8708" max="8714" width="9.375" style="2" customWidth="1"/>
    <col min="8715" max="8960" width="9" style="2"/>
    <col min="8961" max="8961" width="1.625" style="2" customWidth="1"/>
    <col min="8962" max="8963" width="11.5" style="2" customWidth="1"/>
    <col min="8964" max="8970" width="9.375" style="2" customWidth="1"/>
    <col min="8971" max="9216" width="9" style="2"/>
    <col min="9217" max="9217" width="1.625" style="2" customWidth="1"/>
    <col min="9218" max="9219" width="11.5" style="2" customWidth="1"/>
    <col min="9220" max="9226" width="9.375" style="2" customWidth="1"/>
    <col min="9227" max="9472" width="9" style="2"/>
    <col min="9473" max="9473" width="1.625" style="2" customWidth="1"/>
    <col min="9474" max="9475" width="11.5" style="2" customWidth="1"/>
    <col min="9476" max="9482" width="9.375" style="2" customWidth="1"/>
    <col min="9483" max="9728" width="9" style="2"/>
    <col min="9729" max="9729" width="1.625" style="2" customWidth="1"/>
    <col min="9730" max="9731" width="11.5" style="2" customWidth="1"/>
    <col min="9732" max="9738" width="9.375" style="2" customWidth="1"/>
    <col min="9739" max="9984" width="9" style="2"/>
    <col min="9985" max="9985" width="1.625" style="2" customWidth="1"/>
    <col min="9986" max="9987" width="11.5" style="2" customWidth="1"/>
    <col min="9988" max="9994" width="9.375" style="2" customWidth="1"/>
    <col min="9995" max="10240" width="9" style="2"/>
    <col min="10241" max="10241" width="1.625" style="2" customWidth="1"/>
    <col min="10242" max="10243" width="11.5" style="2" customWidth="1"/>
    <col min="10244" max="10250" width="9.375" style="2" customWidth="1"/>
    <col min="10251" max="10496" width="9" style="2"/>
    <col min="10497" max="10497" width="1.625" style="2" customWidth="1"/>
    <col min="10498" max="10499" width="11.5" style="2" customWidth="1"/>
    <col min="10500" max="10506" width="9.375" style="2" customWidth="1"/>
    <col min="10507" max="10752" width="9" style="2"/>
    <col min="10753" max="10753" width="1.625" style="2" customWidth="1"/>
    <col min="10754" max="10755" width="11.5" style="2" customWidth="1"/>
    <col min="10756" max="10762" width="9.375" style="2" customWidth="1"/>
    <col min="10763" max="11008" width="9" style="2"/>
    <col min="11009" max="11009" width="1.625" style="2" customWidth="1"/>
    <col min="11010" max="11011" width="11.5" style="2" customWidth="1"/>
    <col min="11012" max="11018" width="9.375" style="2" customWidth="1"/>
    <col min="11019" max="11264" width="9" style="2"/>
    <col min="11265" max="11265" width="1.625" style="2" customWidth="1"/>
    <col min="11266" max="11267" width="11.5" style="2" customWidth="1"/>
    <col min="11268" max="11274" width="9.375" style="2" customWidth="1"/>
    <col min="11275" max="11520" width="9" style="2"/>
    <col min="11521" max="11521" width="1.625" style="2" customWidth="1"/>
    <col min="11522" max="11523" width="11.5" style="2" customWidth="1"/>
    <col min="11524" max="11530" width="9.375" style="2" customWidth="1"/>
    <col min="11531" max="11776" width="9" style="2"/>
    <col min="11777" max="11777" width="1.625" style="2" customWidth="1"/>
    <col min="11778" max="11779" width="11.5" style="2" customWidth="1"/>
    <col min="11780" max="11786" width="9.375" style="2" customWidth="1"/>
    <col min="11787" max="12032" width="9" style="2"/>
    <col min="12033" max="12033" width="1.625" style="2" customWidth="1"/>
    <col min="12034" max="12035" width="11.5" style="2" customWidth="1"/>
    <col min="12036" max="12042" width="9.375" style="2" customWidth="1"/>
    <col min="12043" max="12288" width="9" style="2"/>
    <col min="12289" max="12289" width="1.625" style="2" customWidth="1"/>
    <col min="12290" max="12291" width="11.5" style="2" customWidth="1"/>
    <col min="12292" max="12298" width="9.375" style="2" customWidth="1"/>
    <col min="12299" max="12544" width="9" style="2"/>
    <col min="12545" max="12545" width="1.625" style="2" customWidth="1"/>
    <col min="12546" max="12547" width="11.5" style="2" customWidth="1"/>
    <col min="12548" max="12554" width="9.375" style="2" customWidth="1"/>
    <col min="12555" max="12800" width="9" style="2"/>
    <col min="12801" max="12801" width="1.625" style="2" customWidth="1"/>
    <col min="12802" max="12803" width="11.5" style="2" customWidth="1"/>
    <col min="12804" max="12810" width="9.375" style="2" customWidth="1"/>
    <col min="12811" max="13056" width="9" style="2"/>
    <col min="13057" max="13057" width="1.625" style="2" customWidth="1"/>
    <col min="13058" max="13059" width="11.5" style="2" customWidth="1"/>
    <col min="13060" max="13066" width="9.375" style="2" customWidth="1"/>
    <col min="13067" max="13312" width="9" style="2"/>
    <col min="13313" max="13313" width="1.625" style="2" customWidth="1"/>
    <col min="13314" max="13315" width="11.5" style="2" customWidth="1"/>
    <col min="13316" max="13322" width="9.375" style="2" customWidth="1"/>
    <col min="13323" max="13568" width="9" style="2"/>
    <col min="13569" max="13569" width="1.625" style="2" customWidth="1"/>
    <col min="13570" max="13571" width="11.5" style="2" customWidth="1"/>
    <col min="13572" max="13578" width="9.375" style="2" customWidth="1"/>
    <col min="13579" max="13824" width="9" style="2"/>
    <col min="13825" max="13825" width="1.625" style="2" customWidth="1"/>
    <col min="13826" max="13827" width="11.5" style="2" customWidth="1"/>
    <col min="13828" max="13834" width="9.375" style="2" customWidth="1"/>
    <col min="13835" max="14080" width="9" style="2"/>
    <col min="14081" max="14081" width="1.625" style="2" customWidth="1"/>
    <col min="14082" max="14083" width="11.5" style="2" customWidth="1"/>
    <col min="14084" max="14090" width="9.375" style="2" customWidth="1"/>
    <col min="14091" max="14336" width="9" style="2"/>
    <col min="14337" max="14337" width="1.625" style="2" customWidth="1"/>
    <col min="14338" max="14339" width="11.5" style="2" customWidth="1"/>
    <col min="14340" max="14346" width="9.375" style="2" customWidth="1"/>
    <col min="14347" max="14592" width="9" style="2"/>
    <col min="14593" max="14593" width="1.625" style="2" customWidth="1"/>
    <col min="14594" max="14595" width="11.5" style="2" customWidth="1"/>
    <col min="14596" max="14602" width="9.375" style="2" customWidth="1"/>
    <col min="14603" max="14848" width="9" style="2"/>
    <col min="14849" max="14849" width="1.625" style="2" customWidth="1"/>
    <col min="14850" max="14851" width="11.5" style="2" customWidth="1"/>
    <col min="14852" max="14858" width="9.375" style="2" customWidth="1"/>
    <col min="14859" max="15104" width="9" style="2"/>
    <col min="15105" max="15105" width="1.625" style="2" customWidth="1"/>
    <col min="15106" max="15107" width="11.5" style="2" customWidth="1"/>
    <col min="15108" max="15114" width="9.375" style="2" customWidth="1"/>
    <col min="15115" max="15360" width="9" style="2"/>
    <col min="15361" max="15361" width="1.625" style="2" customWidth="1"/>
    <col min="15362" max="15363" width="11.5" style="2" customWidth="1"/>
    <col min="15364" max="15370" width="9.375" style="2" customWidth="1"/>
    <col min="15371" max="15616" width="9" style="2"/>
    <col min="15617" max="15617" width="1.625" style="2" customWidth="1"/>
    <col min="15618" max="15619" width="11.5" style="2" customWidth="1"/>
    <col min="15620" max="15626" width="9.375" style="2" customWidth="1"/>
    <col min="15627" max="15872" width="9" style="2"/>
    <col min="15873" max="15873" width="1.625" style="2" customWidth="1"/>
    <col min="15874" max="15875" width="11.5" style="2" customWidth="1"/>
    <col min="15876" max="15882" width="9.375" style="2" customWidth="1"/>
    <col min="15883" max="16128" width="9" style="2"/>
    <col min="16129" max="16129" width="1.625" style="2" customWidth="1"/>
    <col min="16130" max="16131" width="11.5" style="2" customWidth="1"/>
    <col min="16132" max="16138" width="9.375" style="2" customWidth="1"/>
    <col min="16139" max="16384" width="9" style="2"/>
  </cols>
  <sheetData>
    <row r="1" spans="1:10" ht="30" customHeight="1" x14ac:dyDescent="0.4">
      <c r="A1" s="1" t="s">
        <v>654</v>
      </c>
    </row>
    <row r="2" spans="1:10" ht="7.5" customHeight="1" x14ac:dyDescent="0.4">
      <c r="A2" s="1"/>
    </row>
    <row r="3" spans="1:10" ht="22.5" customHeight="1" x14ac:dyDescent="0.4">
      <c r="B3" s="5" t="s">
        <v>647</v>
      </c>
      <c r="C3" s="5"/>
    </row>
    <row r="4" spans="1:10" ht="13.5" customHeight="1" x14ac:dyDescent="0.15">
      <c r="B4" s="806" t="s">
        <v>2</v>
      </c>
      <c r="C4" s="857" t="s">
        <v>655</v>
      </c>
      <c r="D4" s="858" t="s">
        <v>656</v>
      </c>
      <c r="E4" s="859"/>
      <c r="F4" s="860"/>
      <c r="G4" s="9" t="s">
        <v>657</v>
      </c>
      <c r="H4" s="861" t="s">
        <v>6</v>
      </c>
      <c r="I4" s="9" t="s">
        <v>7</v>
      </c>
      <c r="J4" s="806" t="s">
        <v>8</v>
      </c>
    </row>
    <row r="5" spans="1:10" ht="13.5" customHeight="1" x14ac:dyDescent="0.4">
      <c r="B5" s="807"/>
      <c r="C5" s="807"/>
      <c r="D5" s="442" t="s">
        <v>3</v>
      </c>
      <c r="E5" s="443" t="s">
        <v>4</v>
      </c>
      <c r="F5" s="444" t="s">
        <v>5</v>
      </c>
      <c r="G5" s="445" t="s">
        <v>658</v>
      </c>
      <c r="H5" s="862"/>
      <c r="I5" s="445" t="s">
        <v>658</v>
      </c>
      <c r="J5" s="807"/>
    </row>
    <row r="6" spans="1:10" ht="12" hidden="1" customHeight="1" x14ac:dyDescent="0.4">
      <c r="B6" s="13" t="s">
        <v>17</v>
      </c>
      <c r="C6" s="446">
        <f>SUM(C7:C10)</f>
        <v>59020</v>
      </c>
      <c r="D6" s="14">
        <f>SUM(D7:D10)</f>
        <v>0</v>
      </c>
      <c r="E6" s="15">
        <f>SUM(E7:E10)</f>
        <v>0</v>
      </c>
      <c r="F6" s="16">
        <f>SUM(F7:F10)</f>
        <v>0</v>
      </c>
      <c r="G6" s="447"/>
      <c r="H6" s="448"/>
      <c r="I6" s="449"/>
      <c r="J6" s="19">
        <f>ROUND(D6/$D$86*100,1)</f>
        <v>0</v>
      </c>
    </row>
    <row r="7" spans="1:10" ht="12" hidden="1" customHeight="1" x14ac:dyDescent="0.4">
      <c r="B7" s="20" t="s">
        <v>13</v>
      </c>
      <c r="C7" s="21">
        <v>19244</v>
      </c>
      <c r="D7" s="450"/>
      <c r="E7" s="451"/>
      <c r="F7" s="452"/>
      <c r="G7" s="447"/>
      <c r="H7" s="453"/>
      <c r="I7" s="447"/>
      <c r="J7" s="26">
        <f>ROUND(D7/$D$87*100,1)</f>
        <v>0</v>
      </c>
    </row>
    <row r="8" spans="1:10" ht="12" hidden="1" customHeight="1" x14ac:dyDescent="0.4">
      <c r="B8" s="20" t="s">
        <v>14</v>
      </c>
      <c r="C8" s="21">
        <v>18251</v>
      </c>
      <c r="D8" s="450"/>
      <c r="E8" s="451"/>
      <c r="F8" s="452"/>
      <c r="G8" s="447"/>
      <c r="H8" s="453"/>
      <c r="I8" s="447"/>
      <c r="J8" s="26">
        <f>ROUND(D8/$D$88*100,1)</f>
        <v>0</v>
      </c>
    </row>
    <row r="9" spans="1:10" ht="12" hidden="1" customHeight="1" x14ac:dyDescent="0.4">
      <c r="B9" s="20" t="s">
        <v>659</v>
      </c>
      <c r="C9" s="21">
        <v>11477</v>
      </c>
      <c r="D9" s="450"/>
      <c r="E9" s="451"/>
      <c r="F9" s="452"/>
      <c r="G9" s="447"/>
      <c r="H9" s="453"/>
      <c r="I9" s="447"/>
      <c r="J9" s="26">
        <f>ROUND(D9/$D$89*100,1)</f>
        <v>0</v>
      </c>
    </row>
    <row r="10" spans="1:10" ht="12" hidden="1" customHeight="1" x14ac:dyDescent="0.4">
      <c r="B10" s="20" t="s">
        <v>16</v>
      </c>
      <c r="C10" s="28">
        <v>10048</v>
      </c>
      <c r="D10" s="450"/>
      <c r="E10" s="451"/>
      <c r="F10" s="452"/>
      <c r="G10" s="447"/>
      <c r="H10" s="454"/>
      <c r="I10" s="442"/>
      <c r="J10" s="33">
        <f>ROUND(D10/$D$90*100,1)</f>
        <v>0</v>
      </c>
    </row>
    <row r="11" spans="1:10" s="455" customFormat="1" ht="12" hidden="1" customHeight="1" x14ac:dyDescent="0.4">
      <c r="B11" s="13" t="s">
        <v>17</v>
      </c>
      <c r="C11" s="446">
        <f>SUM(C12:C15)</f>
        <v>58103</v>
      </c>
      <c r="D11" s="14">
        <f>SUM(D12:D15)</f>
        <v>0</v>
      </c>
      <c r="E11" s="15">
        <f>SUM(E12:E15)</f>
        <v>0</v>
      </c>
      <c r="F11" s="16">
        <f>SUM(F12:F15)</f>
        <v>0</v>
      </c>
      <c r="G11" s="14"/>
      <c r="H11" s="34">
        <f>+D11-D6</f>
        <v>0</v>
      </c>
      <c r="I11" s="35" t="e">
        <f>ROUND(D11/D6*100-100,1)</f>
        <v>#DIV/0!</v>
      </c>
      <c r="J11" s="19">
        <f>ROUND(D11/$D$86*100,1)</f>
        <v>0</v>
      </c>
    </row>
    <row r="12" spans="1:10" ht="12" hidden="1" customHeight="1" x14ac:dyDescent="0.4">
      <c r="B12" s="20" t="s">
        <v>13</v>
      </c>
      <c r="C12" s="21">
        <v>19345</v>
      </c>
      <c r="D12" s="21"/>
      <c r="E12" s="47"/>
      <c r="F12" s="48"/>
      <c r="G12" s="46"/>
      <c r="H12" s="36">
        <f>+D12-D7</f>
        <v>0</v>
      </c>
      <c r="I12" s="37" t="e">
        <f>ROUND(D12/D7*100-100,1)</f>
        <v>#DIV/0!</v>
      </c>
      <c r="J12" s="26">
        <f>ROUND(D12/$D$87*100,1)</f>
        <v>0</v>
      </c>
    </row>
    <row r="13" spans="1:10" ht="12" hidden="1" customHeight="1" x14ac:dyDescent="0.4">
      <c r="B13" s="20" t="s">
        <v>14</v>
      </c>
      <c r="C13" s="21">
        <v>17976</v>
      </c>
      <c r="D13" s="21"/>
      <c r="E13" s="47"/>
      <c r="F13" s="48"/>
      <c r="G13" s="46"/>
      <c r="H13" s="36">
        <f>+D13-D8</f>
        <v>0</v>
      </c>
      <c r="I13" s="37" t="e">
        <f>ROUND(D13/D8*100-100,1)</f>
        <v>#DIV/0!</v>
      </c>
      <c r="J13" s="26">
        <f>ROUND(D13/$D$88*100,1)</f>
        <v>0</v>
      </c>
    </row>
    <row r="14" spans="1:10" ht="12" hidden="1" customHeight="1" x14ac:dyDescent="0.4">
      <c r="B14" s="20" t="s">
        <v>659</v>
      </c>
      <c r="C14" s="21">
        <v>10847</v>
      </c>
      <c r="D14" s="21"/>
      <c r="E14" s="47"/>
      <c r="F14" s="48"/>
      <c r="G14" s="46"/>
      <c r="H14" s="36">
        <f>+D14-D9</f>
        <v>0</v>
      </c>
      <c r="I14" s="37" t="e">
        <f>ROUND(D14/D9*100-100,1)</f>
        <v>#DIV/0!</v>
      </c>
      <c r="J14" s="26">
        <f>ROUND(D14/$D$89*100,1)</f>
        <v>0</v>
      </c>
    </row>
    <row r="15" spans="1:10" ht="12" hidden="1" customHeight="1" x14ac:dyDescent="0.4">
      <c r="B15" s="20" t="s">
        <v>16</v>
      </c>
      <c r="C15" s="28">
        <v>9935</v>
      </c>
      <c r="D15" s="28"/>
      <c r="E15" s="29"/>
      <c r="F15" s="30"/>
      <c r="G15" s="28"/>
      <c r="H15" s="38">
        <f>+D15-D10</f>
        <v>0</v>
      </c>
      <c r="I15" s="39" t="e">
        <f>ROUND(D15/D10*100-100,1)</f>
        <v>#DIV/0!</v>
      </c>
      <c r="J15" s="33">
        <f>ROUND(D15/$D$90*100,1)</f>
        <v>0</v>
      </c>
    </row>
    <row r="16" spans="1:10" s="455" customFormat="1" ht="12" hidden="1" customHeight="1" x14ac:dyDescent="0.4">
      <c r="B16" s="13" t="s">
        <v>18</v>
      </c>
      <c r="C16" s="456">
        <f>SUM(C17:C20)</f>
        <v>60270</v>
      </c>
      <c r="D16" s="14">
        <f>SUM(D17:D20)</f>
        <v>0</v>
      </c>
      <c r="E16" s="15">
        <f>SUM(E17:E20)</f>
        <v>0</v>
      </c>
      <c r="F16" s="16">
        <f>SUM(F17:F20)</f>
        <v>0</v>
      </c>
      <c r="G16" s="14"/>
      <c r="H16" s="34">
        <f t="shared" ref="H16:H79" si="0">+D16-D11</f>
        <v>0</v>
      </c>
      <c r="I16" s="35" t="e">
        <f t="shared" ref="I16:I45" si="1">ROUND(D16/D11*100-100,1)</f>
        <v>#DIV/0!</v>
      </c>
      <c r="J16" s="19">
        <f>ROUND(D16/$D$86*100,1)</f>
        <v>0</v>
      </c>
    </row>
    <row r="17" spans="2:10" ht="12" hidden="1" customHeight="1" x14ac:dyDescent="0.4">
      <c r="B17" s="20" t="s">
        <v>13</v>
      </c>
      <c r="C17" s="21">
        <v>19744</v>
      </c>
      <c r="D17" s="21"/>
      <c r="E17" s="47"/>
      <c r="F17" s="48"/>
      <c r="G17" s="46"/>
      <c r="H17" s="36">
        <f t="shared" si="0"/>
        <v>0</v>
      </c>
      <c r="I17" s="37" t="e">
        <f t="shared" si="1"/>
        <v>#DIV/0!</v>
      </c>
      <c r="J17" s="26">
        <f>ROUND(D17/$D$87*100,1)</f>
        <v>0</v>
      </c>
    </row>
    <row r="18" spans="2:10" ht="12" hidden="1" customHeight="1" x14ac:dyDescent="0.4">
      <c r="B18" s="20" t="s">
        <v>14</v>
      </c>
      <c r="C18" s="21">
        <v>18809</v>
      </c>
      <c r="D18" s="21"/>
      <c r="E18" s="47"/>
      <c r="F18" s="48"/>
      <c r="G18" s="46"/>
      <c r="H18" s="36">
        <f t="shared" si="0"/>
        <v>0</v>
      </c>
      <c r="I18" s="37" t="e">
        <f t="shared" si="1"/>
        <v>#DIV/0!</v>
      </c>
      <c r="J18" s="26">
        <f>ROUND(D18/$D$88*100,1)</f>
        <v>0</v>
      </c>
    </row>
    <row r="19" spans="2:10" ht="12" hidden="1" customHeight="1" x14ac:dyDescent="0.4">
      <c r="B19" s="20" t="s">
        <v>659</v>
      </c>
      <c r="C19" s="21">
        <v>11507</v>
      </c>
      <c r="D19" s="21"/>
      <c r="E19" s="47"/>
      <c r="F19" s="48"/>
      <c r="G19" s="46"/>
      <c r="H19" s="36">
        <f t="shared" si="0"/>
        <v>0</v>
      </c>
      <c r="I19" s="37" t="e">
        <f t="shared" si="1"/>
        <v>#DIV/0!</v>
      </c>
      <c r="J19" s="26">
        <f>ROUND(D19/$D$89*100,1)</f>
        <v>0</v>
      </c>
    </row>
    <row r="20" spans="2:10" ht="12" hidden="1" customHeight="1" x14ac:dyDescent="0.4">
      <c r="B20" s="27" t="s">
        <v>16</v>
      </c>
      <c r="C20" s="28">
        <v>10210</v>
      </c>
      <c r="D20" s="28"/>
      <c r="E20" s="29"/>
      <c r="F20" s="30"/>
      <c r="G20" s="28"/>
      <c r="H20" s="38">
        <f t="shared" si="0"/>
        <v>0</v>
      </c>
      <c r="I20" s="39" t="e">
        <f t="shared" si="1"/>
        <v>#DIV/0!</v>
      </c>
      <c r="J20" s="33">
        <f>ROUND(D20/$D$90*100,1)</f>
        <v>0</v>
      </c>
    </row>
    <row r="21" spans="2:10" s="455" customFormat="1" ht="12" hidden="1" customHeight="1" x14ac:dyDescent="0.4">
      <c r="B21" s="13" t="s">
        <v>19</v>
      </c>
      <c r="C21" s="456">
        <f>SUM(C22:C25)</f>
        <v>63562</v>
      </c>
      <c r="D21" s="14">
        <f>SUM(D22:D25)</f>
        <v>0</v>
      </c>
      <c r="E21" s="15">
        <f>SUM(E22:E25)</f>
        <v>0</v>
      </c>
      <c r="F21" s="16">
        <f>SUM(F22:F25)</f>
        <v>0</v>
      </c>
      <c r="G21" s="14"/>
      <c r="H21" s="34">
        <f t="shared" si="0"/>
        <v>0</v>
      </c>
      <c r="I21" s="35" t="e">
        <f t="shared" si="1"/>
        <v>#DIV/0!</v>
      </c>
      <c r="J21" s="19">
        <f>ROUND(D21/$D$86*100,1)</f>
        <v>0</v>
      </c>
    </row>
    <row r="22" spans="2:10" ht="12" hidden="1" customHeight="1" x14ac:dyDescent="0.4">
      <c r="B22" s="20" t="s">
        <v>13</v>
      </c>
      <c r="C22" s="21">
        <v>19142</v>
      </c>
      <c r="D22" s="21"/>
      <c r="E22" s="47"/>
      <c r="F22" s="48"/>
      <c r="G22" s="46"/>
      <c r="H22" s="36">
        <f t="shared" si="0"/>
        <v>0</v>
      </c>
      <c r="I22" s="37" t="e">
        <f t="shared" si="1"/>
        <v>#DIV/0!</v>
      </c>
      <c r="J22" s="26">
        <f>ROUND(D22/$D$87*100,1)</f>
        <v>0</v>
      </c>
    </row>
    <row r="23" spans="2:10" ht="12" hidden="1" customHeight="1" x14ac:dyDescent="0.4">
      <c r="B23" s="20" t="s">
        <v>14</v>
      </c>
      <c r="C23" s="21">
        <v>19884</v>
      </c>
      <c r="D23" s="21"/>
      <c r="E23" s="47"/>
      <c r="F23" s="48"/>
      <c r="G23" s="46"/>
      <c r="H23" s="36">
        <f t="shared" si="0"/>
        <v>0</v>
      </c>
      <c r="I23" s="37" t="e">
        <f t="shared" si="1"/>
        <v>#DIV/0!</v>
      </c>
      <c r="J23" s="26">
        <f>ROUND(D23/$D$88*100,1)</f>
        <v>0</v>
      </c>
    </row>
    <row r="24" spans="2:10" ht="12" hidden="1" customHeight="1" x14ac:dyDescent="0.4">
      <c r="B24" s="20" t="s">
        <v>659</v>
      </c>
      <c r="C24" s="21">
        <v>14718</v>
      </c>
      <c r="D24" s="21"/>
      <c r="E24" s="47"/>
      <c r="F24" s="48"/>
      <c r="G24" s="46"/>
      <c r="H24" s="36">
        <f t="shared" si="0"/>
        <v>0</v>
      </c>
      <c r="I24" s="37" t="e">
        <f t="shared" si="1"/>
        <v>#DIV/0!</v>
      </c>
      <c r="J24" s="26">
        <f>ROUND(D24/$D$89*100,1)</f>
        <v>0</v>
      </c>
    </row>
    <row r="25" spans="2:10" ht="12" hidden="1" customHeight="1" x14ac:dyDescent="0.4">
      <c r="B25" s="27" t="s">
        <v>16</v>
      </c>
      <c r="C25" s="28">
        <v>9818</v>
      </c>
      <c r="D25" s="28"/>
      <c r="E25" s="29"/>
      <c r="F25" s="30"/>
      <c r="G25" s="28"/>
      <c r="H25" s="38">
        <f t="shared" si="0"/>
        <v>0</v>
      </c>
      <c r="I25" s="39" t="e">
        <f t="shared" si="1"/>
        <v>#DIV/0!</v>
      </c>
      <c r="J25" s="33">
        <f>ROUND(D25/$D$90*100,1)</f>
        <v>0</v>
      </c>
    </row>
    <row r="26" spans="2:10" s="455" customFormat="1" ht="12" hidden="1" customHeight="1" x14ac:dyDescent="0.4">
      <c r="B26" s="13" t="s">
        <v>20</v>
      </c>
      <c r="C26" s="456">
        <f>SUM(C27:C30)</f>
        <v>61660</v>
      </c>
      <c r="D26" s="14">
        <f>SUM(D27:D30)</f>
        <v>0</v>
      </c>
      <c r="E26" s="15">
        <f>SUM(E27:E30)</f>
        <v>0</v>
      </c>
      <c r="F26" s="16">
        <f>SUM(F27:F30)</f>
        <v>0</v>
      </c>
      <c r="G26" s="14"/>
      <c r="H26" s="34">
        <f t="shared" si="0"/>
        <v>0</v>
      </c>
      <c r="I26" s="35" t="e">
        <f t="shared" si="1"/>
        <v>#DIV/0!</v>
      </c>
      <c r="J26" s="19">
        <f>ROUND(D26/$D$86*100,1)</f>
        <v>0</v>
      </c>
    </row>
    <row r="27" spans="2:10" ht="12" hidden="1" customHeight="1" x14ac:dyDescent="0.4">
      <c r="B27" s="20" t="s">
        <v>13</v>
      </c>
      <c r="C27" s="21">
        <v>18264</v>
      </c>
      <c r="D27" s="21"/>
      <c r="E27" s="47"/>
      <c r="F27" s="48"/>
      <c r="G27" s="46"/>
      <c r="H27" s="36">
        <f t="shared" si="0"/>
        <v>0</v>
      </c>
      <c r="I27" s="37" t="e">
        <f t="shared" si="1"/>
        <v>#DIV/0!</v>
      </c>
      <c r="J27" s="26">
        <f>ROUND(D27/$D$87*100,1)</f>
        <v>0</v>
      </c>
    </row>
    <row r="28" spans="2:10" ht="12" hidden="1" customHeight="1" x14ac:dyDescent="0.4">
      <c r="B28" s="20" t="s">
        <v>14</v>
      </c>
      <c r="C28" s="21">
        <v>19699</v>
      </c>
      <c r="D28" s="21"/>
      <c r="E28" s="47"/>
      <c r="F28" s="48"/>
      <c r="G28" s="46"/>
      <c r="H28" s="36">
        <f t="shared" si="0"/>
        <v>0</v>
      </c>
      <c r="I28" s="37" t="e">
        <f t="shared" si="1"/>
        <v>#DIV/0!</v>
      </c>
      <c r="J28" s="26">
        <f>ROUND(D28/$D$88*100,1)</f>
        <v>0</v>
      </c>
    </row>
    <row r="29" spans="2:10" ht="12" hidden="1" customHeight="1" x14ac:dyDescent="0.4">
      <c r="B29" s="20" t="s">
        <v>659</v>
      </c>
      <c r="C29" s="21">
        <v>13908</v>
      </c>
      <c r="D29" s="21"/>
      <c r="E29" s="47"/>
      <c r="F29" s="48"/>
      <c r="G29" s="46"/>
      <c r="H29" s="36">
        <f t="shared" si="0"/>
        <v>0</v>
      </c>
      <c r="I29" s="37" t="e">
        <f t="shared" si="1"/>
        <v>#DIV/0!</v>
      </c>
      <c r="J29" s="26">
        <f>ROUND(D29/$D$89*100,1)</f>
        <v>0</v>
      </c>
    </row>
    <row r="30" spans="2:10" ht="12" hidden="1" customHeight="1" x14ac:dyDescent="0.4">
      <c r="B30" s="27" t="s">
        <v>16</v>
      </c>
      <c r="C30" s="28">
        <v>9789</v>
      </c>
      <c r="D30" s="28"/>
      <c r="E30" s="29"/>
      <c r="F30" s="30"/>
      <c r="G30" s="28"/>
      <c r="H30" s="38">
        <f t="shared" si="0"/>
        <v>0</v>
      </c>
      <c r="I30" s="39" t="e">
        <f t="shared" si="1"/>
        <v>#DIV/0!</v>
      </c>
      <c r="J30" s="33">
        <f>ROUND(D30/$D$90*100,1)</f>
        <v>0</v>
      </c>
    </row>
    <row r="31" spans="2:10" s="455" customFormat="1" ht="12" hidden="1" customHeight="1" x14ac:dyDescent="0.4">
      <c r="B31" s="13" t="s">
        <v>21</v>
      </c>
      <c r="C31" s="456">
        <f>SUM(C32:C35)</f>
        <v>75071</v>
      </c>
      <c r="D31" s="14">
        <f>SUM(D32:D35)</f>
        <v>0</v>
      </c>
      <c r="E31" s="15">
        <f>SUM(E32:E35)</f>
        <v>0</v>
      </c>
      <c r="F31" s="16">
        <f>SUM(F32:F35)</f>
        <v>0</v>
      </c>
      <c r="G31" s="14"/>
      <c r="H31" s="34">
        <f t="shared" si="0"/>
        <v>0</v>
      </c>
      <c r="I31" s="35" t="e">
        <f t="shared" si="1"/>
        <v>#DIV/0!</v>
      </c>
      <c r="J31" s="19">
        <f>ROUND(D31/$D$86*100,1)</f>
        <v>0</v>
      </c>
    </row>
    <row r="32" spans="2:10" ht="12" hidden="1" customHeight="1" x14ac:dyDescent="0.4">
      <c r="B32" s="20" t="s">
        <v>13</v>
      </c>
      <c r="C32" s="21">
        <v>24838</v>
      </c>
      <c r="D32" s="21"/>
      <c r="E32" s="47"/>
      <c r="F32" s="48"/>
      <c r="G32" s="46"/>
      <c r="H32" s="36">
        <f t="shared" si="0"/>
        <v>0</v>
      </c>
      <c r="I32" s="37" t="e">
        <f t="shared" si="1"/>
        <v>#DIV/0!</v>
      </c>
      <c r="J32" s="26">
        <f>ROUND(D32/$D$87*100,1)</f>
        <v>0</v>
      </c>
    </row>
    <row r="33" spans="2:10" ht="12" hidden="1" customHeight="1" x14ac:dyDescent="0.4">
      <c r="B33" s="20" t="s">
        <v>14</v>
      </c>
      <c r="C33" s="21">
        <v>23383</v>
      </c>
      <c r="D33" s="21"/>
      <c r="E33" s="47"/>
      <c r="F33" s="48"/>
      <c r="G33" s="46"/>
      <c r="H33" s="36">
        <f t="shared" si="0"/>
        <v>0</v>
      </c>
      <c r="I33" s="37" t="e">
        <f t="shared" si="1"/>
        <v>#DIV/0!</v>
      </c>
      <c r="J33" s="26">
        <f>ROUND(D33/$D$88*100,1)</f>
        <v>0</v>
      </c>
    </row>
    <row r="34" spans="2:10" ht="12" hidden="1" customHeight="1" x14ac:dyDescent="0.4">
      <c r="B34" s="20" t="s">
        <v>659</v>
      </c>
      <c r="C34" s="21">
        <v>15523</v>
      </c>
      <c r="D34" s="21"/>
      <c r="E34" s="47"/>
      <c r="F34" s="48"/>
      <c r="G34" s="46"/>
      <c r="H34" s="36">
        <f t="shared" si="0"/>
        <v>0</v>
      </c>
      <c r="I34" s="37" t="e">
        <f t="shared" si="1"/>
        <v>#DIV/0!</v>
      </c>
      <c r="J34" s="26">
        <f>ROUND(D34/$D$89*100,1)</f>
        <v>0</v>
      </c>
    </row>
    <row r="35" spans="2:10" ht="12" hidden="1" customHeight="1" x14ac:dyDescent="0.4">
      <c r="B35" s="27" t="s">
        <v>16</v>
      </c>
      <c r="C35" s="28">
        <v>11327</v>
      </c>
      <c r="D35" s="28"/>
      <c r="E35" s="29"/>
      <c r="F35" s="30"/>
      <c r="G35" s="28"/>
      <c r="H35" s="38">
        <f t="shared" si="0"/>
        <v>0</v>
      </c>
      <c r="I35" s="39" t="e">
        <f t="shared" si="1"/>
        <v>#DIV/0!</v>
      </c>
      <c r="J35" s="33">
        <f>ROUND(D35/$D$90*100,1)</f>
        <v>0</v>
      </c>
    </row>
    <row r="36" spans="2:10" s="455" customFormat="1" ht="12" hidden="1" customHeight="1" x14ac:dyDescent="0.4">
      <c r="B36" s="13" t="s">
        <v>22</v>
      </c>
      <c r="C36" s="456">
        <f>SUM(C37:C40)</f>
        <v>74050</v>
      </c>
      <c r="D36" s="14">
        <f>SUM(D37:D40)</f>
        <v>0</v>
      </c>
      <c r="E36" s="15">
        <f>SUM(E37:E40)</f>
        <v>0</v>
      </c>
      <c r="F36" s="16">
        <f>SUM(F37:F40)</f>
        <v>0</v>
      </c>
      <c r="G36" s="14"/>
      <c r="H36" s="34">
        <f t="shared" si="0"/>
        <v>0</v>
      </c>
      <c r="I36" s="35" t="e">
        <f t="shared" si="1"/>
        <v>#DIV/0!</v>
      </c>
      <c r="J36" s="19">
        <f>ROUND(D36/$D$86*100,1)</f>
        <v>0</v>
      </c>
    </row>
    <row r="37" spans="2:10" ht="12" hidden="1" customHeight="1" x14ac:dyDescent="0.4">
      <c r="B37" s="20" t="s">
        <v>13</v>
      </c>
      <c r="C37" s="21">
        <v>24869</v>
      </c>
      <c r="D37" s="21"/>
      <c r="E37" s="47"/>
      <c r="F37" s="48"/>
      <c r="G37" s="46"/>
      <c r="H37" s="36">
        <f t="shared" si="0"/>
        <v>0</v>
      </c>
      <c r="I37" s="37" t="e">
        <f t="shared" si="1"/>
        <v>#DIV/0!</v>
      </c>
      <c r="J37" s="26">
        <f>ROUND(D37/$D$87*100,1)</f>
        <v>0</v>
      </c>
    </row>
    <row r="38" spans="2:10" ht="12" hidden="1" customHeight="1" x14ac:dyDescent="0.4">
      <c r="B38" s="20" t="s">
        <v>14</v>
      </c>
      <c r="C38" s="21">
        <v>23092</v>
      </c>
      <c r="D38" s="21"/>
      <c r="E38" s="47"/>
      <c r="F38" s="48"/>
      <c r="G38" s="46"/>
      <c r="H38" s="36">
        <f t="shared" si="0"/>
        <v>0</v>
      </c>
      <c r="I38" s="37" t="e">
        <f t="shared" si="1"/>
        <v>#DIV/0!</v>
      </c>
      <c r="J38" s="26">
        <f>ROUND(D38/$D$88*100,1)</f>
        <v>0</v>
      </c>
    </row>
    <row r="39" spans="2:10" ht="12" hidden="1" customHeight="1" x14ac:dyDescent="0.4">
      <c r="B39" s="20" t="s">
        <v>659</v>
      </c>
      <c r="C39" s="21">
        <v>14756</v>
      </c>
      <c r="D39" s="21"/>
      <c r="E39" s="47"/>
      <c r="F39" s="48"/>
      <c r="G39" s="46"/>
      <c r="H39" s="36">
        <f t="shared" si="0"/>
        <v>0</v>
      </c>
      <c r="I39" s="37" t="e">
        <f t="shared" si="1"/>
        <v>#DIV/0!</v>
      </c>
      <c r="J39" s="26">
        <f>ROUND(D39/$D$89*100,1)</f>
        <v>0</v>
      </c>
    </row>
    <row r="40" spans="2:10" ht="12" hidden="1" customHeight="1" x14ac:dyDescent="0.4">
      <c r="B40" s="27" t="s">
        <v>16</v>
      </c>
      <c r="C40" s="28">
        <v>11333</v>
      </c>
      <c r="D40" s="28"/>
      <c r="E40" s="29"/>
      <c r="F40" s="30"/>
      <c r="G40" s="28"/>
      <c r="H40" s="38">
        <f t="shared" si="0"/>
        <v>0</v>
      </c>
      <c r="I40" s="39" t="e">
        <f t="shared" si="1"/>
        <v>#DIV/0!</v>
      </c>
      <c r="J40" s="33">
        <f>ROUND(D40/$D$90*100,1)</f>
        <v>0</v>
      </c>
    </row>
    <row r="41" spans="2:10" s="455" customFormat="1" ht="12" hidden="1" customHeight="1" x14ac:dyDescent="0.4">
      <c r="B41" s="13" t="s">
        <v>23</v>
      </c>
      <c r="C41" s="456">
        <f>SUM(C42:C45)</f>
        <v>72218</v>
      </c>
      <c r="D41" s="14">
        <f>SUM(D42:D45)</f>
        <v>0</v>
      </c>
      <c r="E41" s="15">
        <f>SUM(E42:E45)</f>
        <v>0</v>
      </c>
      <c r="F41" s="16">
        <f>SUM(F42:F45)</f>
        <v>0</v>
      </c>
      <c r="G41" s="14"/>
      <c r="H41" s="34">
        <f t="shared" si="0"/>
        <v>0</v>
      </c>
      <c r="I41" s="35" t="e">
        <f t="shared" si="1"/>
        <v>#DIV/0!</v>
      </c>
      <c r="J41" s="19">
        <f>ROUND(D41/$D$86*100,1)</f>
        <v>0</v>
      </c>
    </row>
    <row r="42" spans="2:10" ht="12" hidden="1" customHeight="1" x14ac:dyDescent="0.4">
      <c r="B42" s="20" t="s">
        <v>13</v>
      </c>
      <c r="C42" s="21">
        <v>23711</v>
      </c>
      <c r="D42" s="21"/>
      <c r="E42" s="47"/>
      <c r="F42" s="48"/>
      <c r="G42" s="46"/>
      <c r="H42" s="36">
        <f t="shared" si="0"/>
        <v>0</v>
      </c>
      <c r="I42" s="37" t="e">
        <f t="shared" si="1"/>
        <v>#DIV/0!</v>
      </c>
      <c r="J42" s="26">
        <f>ROUND(D42/$D$87*100,1)</f>
        <v>0</v>
      </c>
    </row>
    <row r="43" spans="2:10" ht="12" hidden="1" customHeight="1" x14ac:dyDescent="0.4">
      <c r="B43" s="20" t="s">
        <v>14</v>
      </c>
      <c r="C43" s="21">
        <v>22760</v>
      </c>
      <c r="D43" s="21"/>
      <c r="E43" s="47"/>
      <c r="F43" s="48"/>
      <c r="G43" s="46"/>
      <c r="H43" s="36">
        <f t="shared" si="0"/>
        <v>0</v>
      </c>
      <c r="I43" s="37" t="e">
        <f t="shared" si="1"/>
        <v>#DIV/0!</v>
      </c>
      <c r="J43" s="26">
        <f>ROUND(D43/$D$88*100,1)</f>
        <v>0</v>
      </c>
    </row>
    <row r="44" spans="2:10" ht="12" hidden="1" customHeight="1" x14ac:dyDescent="0.4">
      <c r="B44" s="20" t="s">
        <v>659</v>
      </c>
      <c r="C44" s="21">
        <v>14639</v>
      </c>
      <c r="D44" s="21"/>
      <c r="E44" s="47"/>
      <c r="F44" s="48"/>
      <c r="G44" s="46"/>
      <c r="H44" s="36">
        <f t="shared" si="0"/>
        <v>0</v>
      </c>
      <c r="I44" s="37" t="e">
        <f t="shared" si="1"/>
        <v>#DIV/0!</v>
      </c>
      <c r="J44" s="26">
        <f>ROUND(D44/$D$89*100,1)</f>
        <v>0</v>
      </c>
    </row>
    <row r="45" spans="2:10" ht="11.25" hidden="1" customHeight="1" x14ac:dyDescent="0.4">
      <c r="B45" s="27" t="s">
        <v>16</v>
      </c>
      <c r="C45" s="28">
        <v>11108</v>
      </c>
      <c r="D45" s="28"/>
      <c r="E45" s="29"/>
      <c r="F45" s="30"/>
      <c r="G45" s="28"/>
      <c r="H45" s="38">
        <f t="shared" si="0"/>
        <v>0</v>
      </c>
      <c r="I45" s="39" t="e">
        <f t="shared" si="1"/>
        <v>#DIV/0!</v>
      </c>
      <c r="J45" s="33">
        <f>ROUND(D45/$D$90*100,1)</f>
        <v>0</v>
      </c>
    </row>
    <row r="46" spans="2:10" s="455" customFormat="1" ht="13.5" hidden="1" customHeight="1" x14ac:dyDescent="0.4">
      <c r="B46" s="50" t="s">
        <v>24</v>
      </c>
      <c r="C46" s="456">
        <f>SUM(C47:C50)</f>
        <v>70783</v>
      </c>
      <c r="D46" s="14">
        <f>SUM(D47:D50)</f>
        <v>5177</v>
      </c>
      <c r="E46" s="15">
        <f>SUM(E47:E50)</f>
        <v>2202</v>
      </c>
      <c r="F46" s="16">
        <f>SUM(F47:F50)</f>
        <v>2975</v>
      </c>
      <c r="G46" s="457">
        <f t="shared" ref="G46:G105" si="2">ROUND(D46/C46*100,1)</f>
        <v>7.3</v>
      </c>
      <c r="H46" s="34">
        <f t="shared" si="0"/>
        <v>5177</v>
      </c>
      <c r="I46" s="18" t="s">
        <v>12</v>
      </c>
      <c r="J46" s="19">
        <f>ROUND(D46/$D$86*100,1)</f>
        <v>30.2</v>
      </c>
    </row>
    <row r="47" spans="2:10" ht="13.5" hidden="1" customHeight="1" x14ac:dyDescent="0.4">
      <c r="B47" s="20" t="s">
        <v>13</v>
      </c>
      <c r="C47" s="21">
        <v>22530</v>
      </c>
      <c r="D47" s="21">
        <f>+E47+F47</f>
        <v>1879</v>
      </c>
      <c r="E47" s="47">
        <v>735</v>
      </c>
      <c r="F47" s="48">
        <v>1144</v>
      </c>
      <c r="G47" s="458">
        <f t="shared" si="2"/>
        <v>8.3000000000000007</v>
      </c>
      <c r="H47" s="36">
        <f t="shared" si="0"/>
        <v>1879</v>
      </c>
      <c r="I47" s="25" t="s">
        <v>12</v>
      </c>
      <c r="J47" s="26">
        <f>ROUND(D47/$D$87*100,1)</f>
        <v>37.299999999999997</v>
      </c>
    </row>
    <row r="48" spans="2:10" ht="13.5" hidden="1" customHeight="1" x14ac:dyDescent="0.4">
      <c r="B48" s="20" t="s">
        <v>14</v>
      </c>
      <c r="C48" s="21">
        <v>23021</v>
      </c>
      <c r="D48" s="21">
        <f>+E48+F48</f>
        <v>1578</v>
      </c>
      <c r="E48" s="47">
        <v>719</v>
      </c>
      <c r="F48" s="48">
        <v>859</v>
      </c>
      <c r="G48" s="458">
        <f t="shared" si="2"/>
        <v>6.9</v>
      </c>
      <c r="H48" s="36">
        <f t="shared" si="0"/>
        <v>1578</v>
      </c>
      <c r="I48" s="25" t="s">
        <v>12</v>
      </c>
      <c r="J48" s="26">
        <f>ROUND(D48/$D$88*100,1)</f>
        <v>28.3</v>
      </c>
    </row>
    <row r="49" spans="2:10" ht="13.5" hidden="1" customHeight="1" x14ac:dyDescent="0.4">
      <c r="B49" s="20" t="s">
        <v>659</v>
      </c>
      <c r="C49" s="21">
        <v>14520</v>
      </c>
      <c r="D49" s="21">
        <f>+E49+F49</f>
        <v>929</v>
      </c>
      <c r="E49" s="47">
        <v>412</v>
      </c>
      <c r="F49" s="48">
        <v>517</v>
      </c>
      <c r="G49" s="458">
        <f t="shared" si="2"/>
        <v>6.4</v>
      </c>
      <c r="H49" s="36">
        <f t="shared" si="0"/>
        <v>929</v>
      </c>
      <c r="I49" s="25" t="s">
        <v>12</v>
      </c>
      <c r="J49" s="26">
        <f>ROUND(D49/$D$89*100,1)</f>
        <v>23.7</v>
      </c>
    </row>
    <row r="50" spans="2:10" ht="13.5" hidden="1" customHeight="1" x14ac:dyDescent="0.4">
      <c r="B50" s="20" t="s">
        <v>16</v>
      </c>
      <c r="C50" s="28">
        <v>10712</v>
      </c>
      <c r="D50" s="28">
        <f>+E50+F50</f>
        <v>791</v>
      </c>
      <c r="E50" s="29">
        <v>336</v>
      </c>
      <c r="F50" s="30">
        <v>455</v>
      </c>
      <c r="G50" s="459">
        <f t="shared" si="2"/>
        <v>7.4</v>
      </c>
      <c r="H50" s="38">
        <f t="shared" si="0"/>
        <v>791</v>
      </c>
      <c r="I50" s="32" t="s">
        <v>12</v>
      </c>
      <c r="J50" s="33">
        <f>ROUND(D50/$D$90*100,1)</f>
        <v>30.1</v>
      </c>
    </row>
    <row r="51" spans="2:10" s="455" customFormat="1" ht="12" customHeight="1" x14ac:dyDescent="0.4">
      <c r="B51" s="13" t="s">
        <v>25</v>
      </c>
      <c r="C51" s="42">
        <f>SUM(C52:C55)</f>
        <v>70027</v>
      </c>
      <c r="D51" s="14">
        <f>SUM(D52:D55)</f>
        <v>5646</v>
      </c>
      <c r="E51" s="15">
        <f>SUM(E52:E55)</f>
        <v>2479</v>
      </c>
      <c r="F51" s="16">
        <f>SUM(F52:F55)</f>
        <v>3167</v>
      </c>
      <c r="G51" s="457">
        <f t="shared" si="2"/>
        <v>8.1</v>
      </c>
      <c r="H51" s="34">
        <f t="shared" si="0"/>
        <v>469</v>
      </c>
      <c r="I51" s="35">
        <f t="shared" ref="I51:I105" si="3">ROUND(D51/D46*100-100,1)</f>
        <v>9.1</v>
      </c>
      <c r="J51" s="19">
        <f>ROUND(D51/$D$86*100,1)</f>
        <v>32.9</v>
      </c>
    </row>
    <row r="52" spans="2:10" ht="12" customHeight="1" x14ac:dyDescent="0.4">
      <c r="B52" s="20" t="s">
        <v>13</v>
      </c>
      <c r="C52" s="21">
        <v>22135</v>
      </c>
      <c r="D52" s="21">
        <f>+E52+F52</f>
        <v>1994</v>
      </c>
      <c r="E52" s="47">
        <v>789</v>
      </c>
      <c r="F52" s="48">
        <v>1205</v>
      </c>
      <c r="G52" s="458">
        <f t="shared" si="2"/>
        <v>9</v>
      </c>
      <c r="H52" s="36">
        <f t="shared" si="0"/>
        <v>115</v>
      </c>
      <c r="I52" s="37">
        <f t="shared" si="3"/>
        <v>6.1</v>
      </c>
      <c r="J52" s="26">
        <f>ROUND(D52/$D$87*100,1)</f>
        <v>39.6</v>
      </c>
    </row>
    <row r="53" spans="2:10" ht="12" customHeight="1" x14ac:dyDescent="0.4">
      <c r="B53" s="20" t="s">
        <v>14</v>
      </c>
      <c r="C53" s="21">
        <v>23067</v>
      </c>
      <c r="D53" s="21">
        <f>+E53+F53</f>
        <v>1744</v>
      </c>
      <c r="E53" s="47">
        <v>824</v>
      </c>
      <c r="F53" s="48">
        <v>920</v>
      </c>
      <c r="G53" s="458">
        <f t="shared" si="2"/>
        <v>7.6</v>
      </c>
      <c r="H53" s="36">
        <f t="shared" si="0"/>
        <v>166</v>
      </c>
      <c r="I53" s="37">
        <f t="shared" si="3"/>
        <v>10.5</v>
      </c>
      <c r="J53" s="26">
        <f>ROUND(D53/$D$88*100,1)</f>
        <v>31.3</v>
      </c>
    </row>
    <row r="54" spans="2:10" ht="12" customHeight="1" x14ac:dyDescent="0.4">
      <c r="B54" s="20" t="s">
        <v>659</v>
      </c>
      <c r="C54" s="21">
        <v>14536</v>
      </c>
      <c r="D54" s="21">
        <f>+E54+F54</f>
        <v>1053</v>
      </c>
      <c r="E54" s="47">
        <v>472</v>
      </c>
      <c r="F54" s="48">
        <v>581</v>
      </c>
      <c r="G54" s="458">
        <f t="shared" si="2"/>
        <v>7.2</v>
      </c>
      <c r="H54" s="36">
        <f t="shared" si="0"/>
        <v>124</v>
      </c>
      <c r="I54" s="37">
        <f t="shared" si="3"/>
        <v>13.3</v>
      </c>
      <c r="J54" s="26">
        <f>ROUND(D54/$D$89*100,1)</f>
        <v>26.9</v>
      </c>
    </row>
    <row r="55" spans="2:10" ht="12" customHeight="1" x14ac:dyDescent="0.4">
      <c r="B55" s="27" t="s">
        <v>16</v>
      </c>
      <c r="C55" s="28">
        <v>10289</v>
      </c>
      <c r="D55" s="28">
        <f>+E55+F55</f>
        <v>855</v>
      </c>
      <c r="E55" s="29">
        <v>394</v>
      </c>
      <c r="F55" s="30">
        <v>461</v>
      </c>
      <c r="G55" s="459">
        <f t="shared" si="2"/>
        <v>8.3000000000000007</v>
      </c>
      <c r="H55" s="38">
        <f t="shared" si="0"/>
        <v>64</v>
      </c>
      <c r="I55" s="39">
        <f t="shared" si="3"/>
        <v>8.1</v>
      </c>
      <c r="J55" s="33">
        <f>ROUND(D55/$D$90*100,1)</f>
        <v>32.6</v>
      </c>
    </row>
    <row r="56" spans="2:10" s="455" customFormat="1" ht="12" customHeight="1" x14ac:dyDescent="0.4">
      <c r="B56" s="50" t="s">
        <v>26</v>
      </c>
      <c r="C56" s="42">
        <f>SUM(C57:C60)</f>
        <v>68797</v>
      </c>
      <c r="D56" s="14">
        <f>SUM(D57:D60)</f>
        <v>6492</v>
      </c>
      <c r="E56" s="15">
        <f>SUM(E57:E60)</f>
        <v>2892</v>
      </c>
      <c r="F56" s="16">
        <f>SUM(F57:F60)</f>
        <v>3600</v>
      </c>
      <c r="G56" s="457">
        <f t="shared" si="2"/>
        <v>9.4</v>
      </c>
      <c r="H56" s="34">
        <f t="shared" si="0"/>
        <v>846</v>
      </c>
      <c r="I56" s="35">
        <f t="shared" si="3"/>
        <v>15</v>
      </c>
      <c r="J56" s="19">
        <f>ROUND(D56/$D$86*100,1)</f>
        <v>37.9</v>
      </c>
    </row>
    <row r="57" spans="2:10" ht="12" customHeight="1" x14ac:dyDescent="0.4">
      <c r="B57" s="20" t="s">
        <v>13</v>
      </c>
      <c r="C57" s="21">
        <v>21244</v>
      </c>
      <c r="D57" s="21">
        <f>+E57+F57</f>
        <v>2175</v>
      </c>
      <c r="E57" s="47">
        <v>895</v>
      </c>
      <c r="F57" s="48">
        <v>1280</v>
      </c>
      <c r="G57" s="458">
        <f t="shared" si="2"/>
        <v>10.199999999999999</v>
      </c>
      <c r="H57" s="36">
        <f t="shared" si="0"/>
        <v>181</v>
      </c>
      <c r="I57" s="37">
        <f t="shared" si="3"/>
        <v>9.1</v>
      </c>
      <c r="J57" s="26">
        <f>ROUND(D57/$D$87*100,1)</f>
        <v>43.2</v>
      </c>
    </row>
    <row r="58" spans="2:10" ht="12" customHeight="1" x14ac:dyDescent="0.4">
      <c r="B58" s="20" t="s">
        <v>14</v>
      </c>
      <c r="C58" s="21">
        <v>22687</v>
      </c>
      <c r="D58" s="21">
        <f>+E58+F58</f>
        <v>2026</v>
      </c>
      <c r="E58" s="47">
        <v>936</v>
      </c>
      <c r="F58" s="48">
        <v>1090</v>
      </c>
      <c r="G58" s="458">
        <f t="shared" si="2"/>
        <v>8.9</v>
      </c>
      <c r="H58" s="36">
        <f t="shared" si="0"/>
        <v>282</v>
      </c>
      <c r="I58" s="37">
        <f t="shared" si="3"/>
        <v>16.2</v>
      </c>
      <c r="J58" s="26">
        <f>ROUND(D58/$D$88*100,1)</f>
        <v>36.4</v>
      </c>
    </row>
    <row r="59" spans="2:10" ht="12" customHeight="1" x14ac:dyDescent="0.4">
      <c r="B59" s="20" t="s">
        <v>659</v>
      </c>
      <c r="C59" s="21">
        <v>14824</v>
      </c>
      <c r="D59" s="21">
        <f>+E59+F59</f>
        <v>1309</v>
      </c>
      <c r="E59" s="47">
        <v>603</v>
      </c>
      <c r="F59" s="48">
        <v>706</v>
      </c>
      <c r="G59" s="458">
        <f t="shared" si="2"/>
        <v>8.8000000000000007</v>
      </c>
      <c r="H59" s="36">
        <f t="shared" si="0"/>
        <v>256</v>
      </c>
      <c r="I59" s="37">
        <f t="shared" si="3"/>
        <v>24.3</v>
      </c>
      <c r="J59" s="26">
        <f>ROUND(D59/$D$89*100,1)</f>
        <v>33.5</v>
      </c>
    </row>
    <row r="60" spans="2:10" ht="12" customHeight="1" x14ac:dyDescent="0.4">
      <c r="B60" s="20" t="s">
        <v>16</v>
      </c>
      <c r="C60" s="28">
        <v>10042</v>
      </c>
      <c r="D60" s="28">
        <f>+E60+F60</f>
        <v>982</v>
      </c>
      <c r="E60" s="29">
        <v>458</v>
      </c>
      <c r="F60" s="30">
        <v>524</v>
      </c>
      <c r="G60" s="459">
        <f t="shared" si="2"/>
        <v>9.8000000000000007</v>
      </c>
      <c r="H60" s="38">
        <f t="shared" si="0"/>
        <v>127</v>
      </c>
      <c r="I60" s="39">
        <f t="shared" si="3"/>
        <v>14.9</v>
      </c>
      <c r="J60" s="33">
        <f>ROUND(D60/$D$90*100,1)</f>
        <v>37.4</v>
      </c>
    </row>
    <row r="61" spans="2:10" s="455" customFormat="1" ht="12" customHeight="1" x14ac:dyDescent="0.4">
      <c r="B61" s="13" t="s">
        <v>27</v>
      </c>
      <c r="C61" s="14">
        <f>SUM(C62:C65)</f>
        <v>72174</v>
      </c>
      <c r="D61" s="14">
        <f>SUM(D62:D65)</f>
        <v>7708</v>
      </c>
      <c r="E61" s="15">
        <f>SUM(E62:E65)</f>
        <v>3355</v>
      </c>
      <c r="F61" s="16">
        <f>SUM(F62:F65)</f>
        <v>4353</v>
      </c>
      <c r="G61" s="457">
        <f t="shared" si="2"/>
        <v>10.7</v>
      </c>
      <c r="H61" s="34">
        <f t="shared" si="0"/>
        <v>1216</v>
      </c>
      <c r="I61" s="35">
        <f t="shared" si="3"/>
        <v>18.7</v>
      </c>
      <c r="J61" s="19">
        <f>ROUND(D61/$D$86*100,1)</f>
        <v>45</v>
      </c>
    </row>
    <row r="62" spans="2:10" ht="12" customHeight="1" x14ac:dyDescent="0.4">
      <c r="B62" s="20" t="s">
        <v>13</v>
      </c>
      <c r="C62" s="46">
        <v>21602</v>
      </c>
      <c r="D62" s="21">
        <f>+E62+F62</f>
        <v>2513</v>
      </c>
      <c r="E62" s="47">
        <v>1026</v>
      </c>
      <c r="F62" s="48">
        <v>1487</v>
      </c>
      <c r="G62" s="458">
        <f t="shared" si="2"/>
        <v>11.6</v>
      </c>
      <c r="H62" s="36">
        <f t="shared" si="0"/>
        <v>338</v>
      </c>
      <c r="I62" s="37">
        <f t="shared" si="3"/>
        <v>15.5</v>
      </c>
      <c r="J62" s="26">
        <f>ROUND(D62/$D$87*100,1)</f>
        <v>49.9</v>
      </c>
    </row>
    <row r="63" spans="2:10" ht="12" customHeight="1" x14ac:dyDescent="0.4">
      <c r="B63" s="20" t="s">
        <v>14</v>
      </c>
      <c r="C63" s="46">
        <v>23416</v>
      </c>
      <c r="D63" s="21">
        <f>+E63+F63</f>
        <v>2366</v>
      </c>
      <c r="E63" s="47">
        <v>1054</v>
      </c>
      <c r="F63" s="48">
        <v>1312</v>
      </c>
      <c r="G63" s="458">
        <f t="shared" si="2"/>
        <v>10.1</v>
      </c>
      <c r="H63" s="36">
        <f t="shared" si="0"/>
        <v>340</v>
      </c>
      <c r="I63" s="37">
        <f t="shared" si="3"/>
        <v>16.8</v>
      </c>
      <c r="J63" s="26">
        <f>ROUND(D63/$D$88*100,1)</f>
        <v>42.5</v>
      </c>
    </row>
    <row r="64" spans="2:10" ht="12" customHeight="1" x14ac:dyDescent="0.4">
      <c r="B64" s="20" t="s">
        <v>659</v>
      </c>
      <c r="C64" s="46">
        <v>16619</v>
      </c>
      <c r="D64" s="21">
        <f>+E64+F64</f>
        <v>1636</v>
      </c>
      <c r="E64" s="47">
        <v>763</v>
      </c>
      <c r="F64" s="48">
        <v>873</v>
      </c>
      <c r="G64" s="458">
        <f t="shared" si="2"/>
        <v>9.8000000000000007</v>
      </c>
      <c r="H64" s="36">
        <f t="shared" si="0"/>
        <v>327</v>
      </c>
      <c r="I64" s="37">
        <f t="shared" si="3"/>
        <v>25</v>
      </c>
      <c r="J64" s="26">
        <f>ROUND(D64/$D$89*100,1)</f>
        <v>41.8</v>
      </c>
    </row>
    <row r="65" spans="2:15" ht="12" customHeight="1" x14ac:dyDescent="0.4">
      <c r="B65" s="27" t="s">
        <v>16</v>
      </c>
      <c r="C65" s="49">
        <v>10537</v>
      </c>
      <c r="D65" s="28">
        <f>+E65+F65</f>
        <v>1193</v>
      </c>
      <c r="E65" s="29">
        <v>512</v>
      </c>
      <c r="F65" s="30">
        <v>681</v>
      </c>
      <c r="G65" s="459">
        <f t="shared" si="2"/>
        <v>11.3</v>
      </c>
      <c r="H65" s="38">
        <f t="shared" si="0"/>
        <v>211</v>
      </c>
      <c r="I65" s="39">
        <f t="shared" si="3"/>
        <v>21.5</v>
      </c>
      <c r="J65" s="33">
        <f>ROUND(D65/$D$90*100,1)</f>
        <v>45.4</v>
      </c>
    </row>
    <row r="66" spans="2:15" s="455" customFormat="1" ht="12" customHeight="1" x14ac:dyDescent="0.4">
      <c r="B66" s="50" t="s">
        <v>29</v>
      </c>
      <c r="C66" s="42">
        <f>SUM(C67:C70)</f>
        <v>75983</v>
      </c>
      <c r="D66" s="14">
        <f>SUM(D67:D70)</f>
        <v>9089</v>
      </c>
      <c r="E66" s="15">
        <f>SUM(E67:E70)</f>
        <v>3856</v>
      </c>
      <c r="F66" s="16">
        <f>SUM(F67:F70)</f>
        <v>5233</v>
      </c>
      <c r="G66" s="457">
        <f>ROUND(D66/C66*100,1)</f>
        <v>12</v>
      </c>
      <c r="H66" s="34">
        <f t="shared" si="0"/>
        <v>1381</v>
      </c>
      <c r="I66" s="35">
        <f t="shared" si="3"/>
        <v>17.899999999999999</v>
      </c>
      <c r="J66" s="19">
        <f>ROUND(D66/$D$86*100,1)</f>
        <v>53</v>
      </c>
    </row>
    <row r="67" spans="2:15" ht="12" customHeight="1" x14ac:dyDescent="0.4">
      <c r="B67" s="20" t="s">
        <v>13</v>
      </c>
      <c r="C67" s="46">
        <v>22030</v>
      </c>
      <c r="D67" s="21">
        <f>+E67+F67</f>
        <v>2847</v>
      </c>
      <c r="E67" s="47">
        <v>1158</v>
      </c>
      <c r="F67" s="48">
        <v>1689</v>
      </c>
      <c r="G67" s="458">
        <f t="shared" si="2"/>
        <v>12.9</v>
      </c>
      <c r="H67" s="36">
        <f t="shared" si="0"/>
        <v>334</v>
      </c>
      <c r="I67" s="37">
        <f t="shared" si="3"/>
        <v>13.3</v>
      </c>
      <c r="J67" s="26">
        <f>ROUND(D67/$D$87*100,1)</f>
        <v>56.5</v>
      </c>
    </row>
    <row r="68" spans="2:15" ht="12" customHeight="1" x14ac:dyDescent="0.4">
      <c r="B68" s="20" t="s">
        <v>14</v>
      </c>
      <c r="C68" s="46">
        <v>24807</v>
      </c>
      <c r="D68" s="21">
        <f>+E68+F68</f>
        <v>2851</v>
      </c>
      <c r="E68" s="47">
        <v>1244</v>
      </c>
      <c r="F68" s="48">
        <v>1607</v>
      </c>
      <c r="G68" s="458">
        <f t="shared" si="2"/>
        <v>11.5</v>
      </c>
      <c r="H68" s="36">
        <f t="shared" si="0"/>
        <v>485</v>
      </c>
      <c r="I68" s="37">
        <f t="shared" si="3"/>
        <v>20.5</v>
      </c>
      <c r="J68" s="26">
        <f>ROUND(D68/$D$88*100,1)</f>
        <v>51.2</v>
      </c>
    </row>
    <row r="69" spans="2:15" ht="12" customHeight="1" x14ac:dyDescent="0.4">
      <c r="B69" s="20" t="s">
        <v>659</v>
      </c>
      <c r="C69" s="46">
        <v>18180</v>
      </c>
      <c r="D69" s="21">
        <f>+E69+F69</f>
        <v>2031</v>
      </c>
      <c r="E69" s="47">
        <v>889</v>
      </c>
      <c r="F69" s="48">
        <v>1142</v>
      </c>
      <c r="G69" s="458">
        <f t="shared" si="2"/>
        <v>11.2</v>
      </c>
      <c r="H69" s="36">
        <f t="shared" si="0"/>
        <v>395</v>
      </c>
      <c r="I69" s="37">
        <f t="shared" si="3"/>
        <v>24.1</v>
      </c>
      <c r="J69" s="26">
        <f>ROUND(D69/$D$89*100,1)</f>
        <v>51.9</v>
      </c>
    </row>
    <row r="70" spans="2:15" ht="12" customHeight="1" x14ac:dyDescent="0.4">
      <c r="B70" s="27" t="s">
        <v>16</v>
      </c>
      <c r="C70" s="49">
        <v>10966</v>
      </c>
      <c r="D70" s="28">
        <f>+E70+F70</f>
        <v>1360</v>
      </c>
      <c r="E70" s="29">
        <v>565</v>
      </c>
      <c r="F70" s="30">
        <v>795</v>
      </c>
      <c r="G70" s="459">
        <f t="shared" si="2"/>
        <v>12.4</v>
      </c>
      <c r="H70" s="38">
        <f t="shared" si="0"/>
        <v>167</v>
      </c>
      <c r="I70" s="39">
        <f t="shared" si="3"/>
        <v>14</v>
      </c>
      <c r="J70" s="33">
        <f>ROUND(D70/$D$90*100,1)</f>
        <v>51.8</v>
      </c>
    </row>
    <row r="71" spans="2:15" s="455" customFormat="1" ht="12" customHeight="1" x14ac:dyDescent="0.4">
      <c r="B71" s="13" t="s">
        <v>30</v>
      </c>
      <c r="C71" s="42">
        <f>SUM(C72:C75)</f>
        <v>80707</v>
      </c>
      <c r="D71" s="14">
        <f>SUM(D72:D75)</f>
        <v>10547</v>
      </c>
      <c r="E71" s="15">
        <f>SUM(E72:E75)</f>
        <v>4292</v>
      </c>
      <c r="F71" s="16">
        <f>SUM(F72:F75)</f>
        <v>6255</v>
      </c>
      <c r="G71" s="457">
        <f>ROUND(D71/C71*100,1)</f>
        <v>13.1</v>
      </c>
      <c r="H71" s="34">
        <f t="shared" si="0"/>
        <v>1458</v>
      </c>
      <c r="I71" s="35">
        <f t="shared" si="3"/>
        <v>16</v>
      </c>
      <c r="J71" s="19">
        <f>ROUND(D71/$D$86*100,1)</f>
        <v>61.5</v>
      </c>
      <c r="L71" s="460"/>
      <c r="M71" s="460"/>
      <c r="N71" s="460"/>
      <c r="O71" s="460"/>
    </row>
    <row r="72" spans="2:15" ht="12" customHeight="1" x14ac:dyDescent="0.4">
      <c r="B72" s="20" t="s">
        <v>13</v>
      </c>
      <c r="C72" s="46">
        <v>23077</v>
      </c>
      <c r="D72" s="21">
        <f>+E72+F72</f>
        <v>3290</v>
      </c>
      <c r="E72" s="47">
        <v>1286</v>
      </c>
      <c r="F72" s="48">
        <v>2004</v>
      </c>
      <c r="G72" s="458">
        <f t="shared" si="2"/>
        <v>14.3</v>
      </c>
      <c r="H72" s="36">
        <f t="shared" si="0"/>
        <v>443</v>
      </c>
      <c r="I72" s="37">
        <f t="shared" si="3"/>
        <v>15.6</v>
      </c>
      <c r="J72" s="26">
        <f>ROUND(D72/$D$87*100,1)</f>
        <v>65.3</v>
      </c>
      <c r="L72" s="420"/>
      <c r="M72" s="420"/>
      <c r="N72" s="420"/>
      <c r="O72" s="420"/>
    </row>
    <row r="73" spans="2:15" ht="12" customHeight="1" x14ac:dyDescent="0.4">
      <c r="B73" s="20" t="s">
        <v>14</v>
      </c>
      <c r="C73" s="46">
        <v>27077</v>
      </c>
      <c r="D73" s="21">
        <f>+E73+F73</f>
        <v>3348</v>
      </c>
      <c r="E73" s="47">
        <v>1403</v>
      </c>
      <c r="F73" s="48">
        <v>1945</v>
      </c>
      <c r="G73" s="458">
        <f t="shared" si="2"/>
        <v>12.4</v>
      </c>
      <c r="H73" s="36">
        <f t="shared" si="0"/>
        <v>497</v>
      </c>
      <c r="I73" s="37">
        <f t="shared" si="3"/>
        <v>17.399999999999999</v>
      </c>
      <c r="J73" s="26">
        <f>ROUND(D73/$D$88*100,1)</f>
        <v>60.1</v>
      </c>
      <c r="L73" s="420"/>
      <c r="M73" s="420"/>
      <c r="N73" s="420"/>
      <c r="O73" s="420"/>
    </row>
    <row r="74" spans="2:15" ht="12" customHeight="1" x14ac:dyDescent="0.4">
      <c r="B74" s="20" t="s">
        <v>659</v>
      </c>
      <c r="C74" s="46">
        <v>19323</v>
      </c>
      <c r="D74" s="21">
        <f>+E74+F74</f>
        <v>2377</v>
      </c>
      <c r="E74" s="47">
        <v>977</v>
      </c>
      <c r="F74" s="48">
        <v>1400</v>
      </c>
      <c r="G74" s="458">
        <f t="shared" si="2"/>
        <v>12.3</v>
      </c>
      <c r="H74" s="36">
        <f t="shared" si="0"/>
        <v>346</v>
      </c>
      <c r="I74" s="37">
        <f t="shared" si="3"/>
        <v>17</v>
      </c>
      <c r="J74" s="26">
        <f>ROUND(D74/$D$89*100,1)</f>
        <v>60.7</v>
      </c>
      <c r="L74" s="420"/>
      <c r="M74" s="420"/>
      <c r="N74" s="420"/>
      <c r="O74" s="420"/>
    </row>
    <row r="75" spans="2:15" ht="12" customHeight="1" x14ac:dyDescent="0.4">
      <c r="B75" s="27" t="s">
        <v>16</v>
      </c>
      <c r="C75" s="49">
        <v>11230</v>
      </c>
      <c r="D75" s="28">
        <f>+E75+F75</f>
        <v>1532</v>
      </c>
      <c r="E75" s="29">
        <v>626</v>
      </c>
      <c r="F75" s="30">
        <v>906</v>
      </c>
      <c r="G75" s="459">
        <f t="shared" si="2"/>
        <v>13.6</v>
      </c>
      <c r="H75" s="38">
        <f t="shared" si="0"/>
        <v>172</v>
      </c>
      <c r="I75" s="39">
        <f t="shared" si="3"/>
        <v>12.6</v>
      </c>
      <c r="J75" s="33">
        <f>ROUND(D75/$D$90*100,1)</f>
        <v>58.3</v>
      </c>
      <c r="L75" s="420"/>
      <c r="M75" s="420"/>
      <c r="N75" s="420"/>
      <c r="O75" s="420"/>
    </row>
    <row r="76" spans="2:15" s="455" customFormat="1" ht="12" customHeight="1" x14ac:dyDescent="0.4">
      <c r="B76" s="50" t="s">
        <v>31</v>
      </c>
      <c r="C76" s="42">
        <f>SUM(C77:C80)</f>
        <v>83372</v>
      </c>
      <c r="D76" s="14">
        <f>SUM(D77:D80)</f>
        <v>12454</v>
      </c>
      <c r="E76" s="15">
        <f>SUM(E77:E80)</f>
        <v>4890</v>
      </c>
      <c r="F76" s="16">
        <f>SUM(F77:F80)</f>
        <v>7564</v>
      </c>
      <c r="G76" s="457">
        <f>ROUND(D76/C76*100,1)</f>
        <v>14.9</v>
      </c>
      <c r="H76" s="34">
        <f t="shared" si="0"/>
        <v>1907</v>
      </c>
      <c r="I76" s="35">
        <f t="shared" si="3"/>
        <v>18.100000000000001</v>
      </c>
      <c r="J76" s="19">
        <f>ROUND(D76/$D$86*100,1)</f>
        <v>72.599999999999994</v>
      </c>
    </row>
    <row r="77" spans="2:15" ht="12" customHeight="1" x14ac:dyDescent="0.4">
      <c r="B77" s="20" t="s">
        <v>13</v>
      </c>
      <c r="C77" s="46">
        <v>23492</v>
      </c>
      <c r="D77" s="21">
        <f>+E77+F77</f>
        <v>3888</v>
      </c>
      <c r="E77" s="47">
        <v>1476</v>
      </c>
      <c r="F77" s="48">
        <v>2412</v>
      </c>
      <c r="G77" s="458">
        <f t="shared" si="2"/>
        <v>16.600000000000001</v>
      </c>
      <c r="H77" s="36">
        <f t="shared" si="0"/>
        <v>598</v>
      </c>
      <c r="I77" s="37">
        <f t="shared" si="3"/>
        <v>18.2</v>
      </c>
      <c r="J77" s="26">
        <f>ROUND(D77/$D$87*100,1)</f>
        <v>77.2</v>
      </c>
    </row>
    <row r="78" spans="2:15" ht="12" customHeight="1" x14ac:dyDescent="0.4">
      <c r="B78" s="20" t="s">
        <v>14</v>
      </c>
      <c r="C78" s="46">
        <v>28434</v>
      </c>
      <c r="D78" s="21">
        <f>+E78+F78</f>
        <v>4056</v>
      </c>
      <c r="E78" s="47">
        <v>1613</v>
      </c>
      <c r="F78" s="48">
        <v>2443</v>
      </c>
      <c r="G78" s="458">
        <f t="shared" si="2"/>
        <v>14.3</v>
      </c>
      <c r="H78" s="36">
        <f t="shared" si="0"/>
        <v>708</v>
      </c>
      <c r="I78" s="37">
        <f t="shared" si="3"/>
        <v>21.1</v>
      </c>
      <c r="J78" s="26">
        <f>ROUND(D78/$D$88*100,1)</f>
        <v>72.8</v>
      </c>
    </row>
    <row r="79" spans="2:15" ht="12" customHeight="1" x14ac:dyDescent="0.4">
      <c r="B79" s="20" t="s">
        <v>659</v>
      </c>
      <c r="C79" s="46">
        <v>20058</v>
      </c>
      <c r="D79" s="21">
        <f>+E79+F79</f>
        <v>2725</v>
      </c>
      <c r="E79" s="47">
        <v>1084</v>
      </c>
      <c r="F79" s="48">
        <v>1641</v>
      </c>
      <c r="G79" s="458">
        <f t="shared" si="2"/>
        <v>13.6</v>
      </c>
      <c r="H79" s="36">
        <f t="shared" si="0"/>
        <v>348</v>
      </c>
      <c r="I79" s="37">
        <f t="shared" si="3"/>
        <v>14.6</v>
      </c>
      <c r="J79" s="26">
        <f>ROUND(D79/$D$89*100,1)</f>
        <v>69.599999999999994</v>
      </c>
    </row>
    <row r="80" spans="2:15" ht="12" customHeight="1" x14ac:dyDescent="0.4">
      <c r="B80" s="20" t="s">
        <v>16</v>
      </c>
      <c r="C80" s="49">
        <v>11388</v>
      </c>
      <c r="D80" s="28">
        <f>+E80+F80</f>
        <v>1785</v>
      </c>
      <c r="E80" s="29">
        <v>717</v>
      </c>
      <c r="F80" s="30">
        <v>1068</v>
      </c>
      <c r="G80" s="459">
        <f t="shared" si="2"/>
        <v>15.7</v>
      </c>
      <c r="H80" s="38">
        <f t="shared" ref="H80:H105" si="4">+D80-D75</f>
        <v>253</v>
      </c>
      <c r="I80" s="39">
        <f t="shared" si="3"/>
        <v>16.5</v>
      </c>
      <c r="J80" s="33">
        <f>ROUND(D80/$D$90*100,1)</f>
        <v>68</v>
      </c>
    </row>
    <row r="81" spans="2:10" s="455" customFormat="1" ht="12" customHeight="1" x14ac:dyDescent="0.4">
      <c r="B81" s="13" t="s">
        <v>32</v>
      </c>
      <c r="C81" s="42">
        <f>SUM(C82:C85)</f>
        <v>86870</v>
      </c>
      <c r="D81" s="14">
        <f>SUM(D82:D85)</f>
        <v>14779</v>
      </c>
      <c r="E81" s="15">
        <f>SUM(E82:E85)</f>
        <v>5916</v>
      </c>
      <c r="F81" s="16">
        <f>SUM(F82:F85)</f>
        <v>8863</v>
      </c>
      <c r="G81" s="457">
        <f>ROUND(D81/C81*100,1)</f>
        <v>17</v>
      </c>
      <c r="H81" s="34">
        <f t="shared" si="4"/>
        <v>2325</v>
      </c>
      <c r="I81" s="35">
        <f t="shared" si="3"/>
        <v>18.7</v>
      </c>
      <c r="J81" s="19">
        <f>ROUND(D81/$D$86*100,1)</f>
        <v>86.2</v>
      </c>
    </row>
    <row r="82" spans="2:10" ht="12" customHeight="1" x14ac:dyDescent="0.4">
      <c r="B82" s="20" t="s">
        <v>13</v>
      </c>
      <c r="C82" s="46">
        <v>23677</v>
      </c>
      <c r="D82" s="21">
        <f>+E82+F82</f>
        <v>4424</v>
      </c>
      <c r="E82" s="47">
        <v>1719</v>
      </c>
      <c r="F82" s="48">
        <v>2705</v>
      </c>
      <c r="G82" s="458">
        <f t="shared" si="2"/>
        <v>18.7</v>
      </c>
      <c r="H82" s="36">
        <f t="shared" si="4"/>
        <v>536</v>
      </c>
      <c r="I82" s="37">
        <f t="shared" si="3"/>
        <v>13.8</v>
      </c>
      <c r="J82" s="26">
        <f>ROUND(D82/$D$87*100,1)</f>
        <v>87.8</v>
      </c>
    </row>
    <row r="83" spans="2:10" ht="12" customHeight="1" x14ac:dyDescent="0.4">
      <c r="B83" s="20" t="s">
        <v>14</v>
      </c>
      <c r="C83" s="46">
        <v>29660</v>
      </c>
      <c r="D83" s="21">
        <f>+E83+F83</f>
        <v>4794</v>
      </c>
      <c r="E83" s="47">
        <v>1914</v>
      </c>
      <c r="F83" s="48">
        <v>2880</v>
      </c>
      <c r="G83" s="458">
        <f t="shared" si="2"/>
        <v>16.2</v>
      </c>
      <c r="H83" s="36">
        <f t="shared" si="4"/>
        <v>738</v>
      </c>
      <c r="I83" s="37">
        <f t="shared" si="3"/>
        <v>18.2</v>
      </c>
      <c r="J83" s="26">
        <f>ROUND(D83/$D$88*100,1)</f>
        <v>86</v>
      </c>
    </row>
    <row r="84" spans="2:10" ht="12" customHeight="1" x14ac:dyDescent="0.4">
      <c r="B84" s="20" t="s">
        <v>659</v>
      </c>
      <c r="C84" s="46">
        <v>21749</v>
      </c>
      <c r="D84" s="21">
        <f>+E84+F84</f>
        <v>3306</v>
      </c>
      <c r="E84" s="47">
        <v>1344</v>
      </c>
      <c r="F84" s="48">
        <v>1962</v>
      </c>
      <c r="G84" s="458">
        <f t="shared" si="2"/>
        <v>15.2</v>
      </c>
      <c r="H84" s="36">
        <f t="shared" si="4"/>
        <v>581</v>
      </c>
      <c r="I84" s="37">
        <f t="shared" si="3"/>
        <v>21.3</v>
      </c>
      <c r="J84" s="26">
        <f>ROUND(D84/$D$89*100,1)</f>
        <v>84.5</v>
      </c>
    </row>
    <row r="85" spans="2:10" ht="12" customHeight="1" x14ac:dyDescent="0.4">
      <c r="B85" s="27" t="s">
        <v>16</v>
      </c>
      <c r="C85" s="49">
        <v>11784</v>
      </c>
      <c r="D85" s="28">
        <f>+E85+F85</f>
        <v>2255</v>
      </c>
      <c r="E85" s="29">
        <v>939</v>
      </c>
      <c r="F85" s="30">
        <v>1316</v>
      </c>
      <c r="G85" s="459">
        <f t="shared" si="2"/>
        <v>19.100000000000001</v>
      </c>
      <c r="H85" s="38">
        <f t="shared" si="4"/>
        <v>470</v>
      </c>
      <c r="I85" s="39">
        <f t="shared" si="3"/>
        <v>26.3</v>
      </c>
      <c r="J85" s="33">
        <f>ROUND(D85/$D$90*100,1)</f>
        <v>85.9</v>
      </c>
    </row>
    <row r="86" spans="2:10" s="455" customFormat="1" ht="12" customHeight="1" x14ac:dyDescent="0.4">
      <c r="B86" s="50" t="s">
        <v>33</v>
      </c>
      <c r="C86" s="42">
        <f>SUM(C87:C90)</f>
        <v>91173</v>
      </c>
      <c r="D86" s="14">
        <f>SUM(D87:D90)</f>
        <v>17147</v>
      </c>
      <c r="E86" s="15">
        <f>SUM(E87:E90)</f>
        <v>7002</v>
      </c>
      <c r="F86" s="16">
        <f>SUM(F87:F90)</f>
        <v>10145</v>
      </c>
      <c r="G86" s="457">
        <f>ROUND(D86/C86*100,1)</f>
        <v>18.8</v>
      </c>
      <c r="H86" s="34">
        <f t="shared" si="4"/>
        <v>2368</v>
      </c>
      <c r="I86" s="35">
        <f t="shared" si="3"/>
        <v>16</v>
      </c>
      <c r="J86" s="19">
        <f>ROUND(D86/$D$86*100,1)</f>
        <v>100</v>
      </c>
    </row>
    <row r="87" spans="2:10" ht="12" customHeight="1" x14ac:dyDescent="0.4">
      <c r="B87" s="20" t="s">
        <v>13</v>
      </c>
      <c r="C87" s="46">
        <v>23618</v>
      </c>
      <c r="D87" s="21">
        <f>+E87+F87</f>
        <v>5036</v>
      </c>
      <c r="E87" s="47">
        <v>2000</v>
      </c>
      <c r="F87" s="48">
        <v>3036</v>
      </c>
      <c r="G87" s="458">
        <f t="shared" si="2"/>
        <v>21.3</v>
      </c>
      <c r="H87" s="36">
        <f t="shared" si="4"/>
        <v>612</v>
      </c>
      <c r="I87" s="37">
        <f t="shared" si="3"/>
        <v>13.8</v>
      </c>
      <c r="J87" s="26">
        <f>ROUND(D87/$D$87*100,1)</f>
        <v>100</v>
      </c>
    </row>
    <row r="88" spans="2:10" ht="12" customHeight="1" x14ac:dyDescent="0.4">
      <c r="B88" s="20" t="s">
        <v>14</v>
      </c>
      <c r="C88" s="46">
        <v>31731</v>
      </c>
      <c r="D88" s="21">
        <f>+E88+F88</f>
        <v>5572</v>
      </c>
      <c r="E88" s="47">
        <v>2283</v>
      </c>
      <c r="F88" s="48">
        <v>3289</v>
      </c>
      <c r="G88" s="458">
        <f t="shared" si="2"/>
        <v>17.600000000000001</v>
      </c>
      <c r="H88" s="36">
        <f t="shared" si="4"/>
        <v>778</v>
      </c>
      <c r="I88" s="37">
        <f t="shared" si="3"/>
        <v>16.2</v>
      </c>
      <c r="J88" s="26">
        <f>ROUND(D88/$D$88*100,1)</f>
        <v>100</v>
      </c>
    </row>
    <row r="89" spans="2:10" ht="12" customHeight="1" x14ac:dyDescent="0.4">
      <c r="B89" s="20" t="s">
        <v>659</v>
      </c>
      <c r="C89" s="46">
        <v>23052</v>
      </c>
      <c r="D89" s="21">
        <f>+E89+F89</f>
        <v>3913</v>
      </c>
      <c r="E89" s="47">
        <v>1648</v>
      </c>
      <c r="F89" s="48">
        <v>2265</v>
      </c>
      <c r="G89" s="458">
        <f t="shared" si="2"/>
        <v>17</v>
      </c>
      <c r="H89" s="36">
        <f t="shared" si="4"/>
        <v>607</v>
      </c>
      <c r="I89" s="37">
        <f t="shared" si="3"/>
        <v>18.399999999999999</v>
      </c>
      <c r="J89" s="26">
        <f>ROUND(D89/$D$89*100,1)</f>
        <v>100</v>
      </c>
    </row>
    <row r="90" spans="2:10" ht="12" customHeight="1" x14ac:dyDescent="0.4">
      <c r="B90" s="20" t="s">
        <v>16</v>
      </c>
      <c r="C90" s="49">
        <v>12772</v>
      </c>
      <c r="D90" s="28">
        <f>+E90+F90</f>
        <v>2626</v>
      </c>
      <c r="E90" s="29">
        <v>1071</v>
      </c>
      <c r="F90" s="30">
        <v>1555</v>
      </c>
      <c r="G90" s="459">
        <f t="shared" si="2"/>
        <v>20.6</v>
      </c>
      <c r="H90" s="38">
        <f t="shared" si="4"/>
        <v>371</v>
      </c>
      <c r="I90" s="39">
        <f t="shared" si="3"/>
        <v>16.5</v>
      </c>
      <c r="J90" s="33">
        <f>ROUND(D90/$D$90*100,1)</f>
        <v>100</v>
      </c>
    </row>
    <row r="91" spans="2:10" s="455" customFormat="1" ht="12" customHeight="1" x14ac:dyDescent="0.4">
      <c r="B91" s="13" t="s">
        <v>34</v>
      </c>
      <c r="C91" s="42">
        <f>SUM(C92:C95)</f>
        <v>92318</v>
      </c>
      <c r="D91" s="14">
        <f>SUM(D92:D95)</f>
        <v>18715</v>
      </c>
      <c r="E91" s="15">
        <f>SUM(E92:E95)</f>
        <v>7721</v>
      </c>
      <c r="F91" s="16">
        <f>SUM(F92:F95)</f>
        <v>10994</v>
      </c>
      <c r="G91" s="457">
        <f>ROUND(D91/C91*100,1)</f>
        <v>20.3</v>
      </c>
      <c r="H91" s="461">
        <f t="shared" si="4"/>
        <v>1568</v>
      </c>
      <c r="I91" s="35">
        <f t="shared" si="3"/>
        <v>9.1</v>
      </c>
      <c r="J91" s="19">
        <f>ROUND(D91/$D$86*100,1)</f>
        <v>109.1</v>
      </c>
    </row>
    <row r="92" spans="2:10" ht="12" customHeight="1" x14ac:dyDescent="0.4">
      <c r="B92" s="20" t="s">
        <v>13</v>
      </c>
      <c r="C92" s="54">
        <v>22936</v>
      </c>
      <c r="D92" s="21">
        <f>+E92+F92</f>
        <v>5305</v>
      </c>
      <c r="E92" s="55">
        <v>2111</v>
      </c>
      <c r="F92" s="56">
        <v>3194</v>
      </c>
      <c r="G92" s="458">
        <f t="shared" si="2"/>
        <v>23.1</v>
      </c>
      <c r="H92" s="462">
        <f t="shared" si="4"/>
        <v>269</v>
      </c>
      <c r="I92" s="37">
        <f t="shared" si="3"/>
        <v>5.3</v>
      </c>
      <c r="J92" s="26">
        <f>ROUND(D92/$D$87*100,1)</f>
        <v>105.3</v>
      </c>
    </row>
    <row r="93" spans="2:10" ht="12" customHeight="1" x14ac:dyDescent="0.4">
      <c r="B93" s="20" t="s">
        <v>14</v>
      </c>
      <c r="C93" s="54">
        <v>32461</v>
      </c>
      <c r="D93" s="21">
        <f>+E93+F93</f>
        <v>6154</v>
      </c>
      <c r="E93" s="55">
        <v>2534</v>
      </c>
      <c r="F93" s="56">
        <v>3620</v>
      </c>
      <c r="G93" s="458">
        <f t="shared" si="2"/>
        <v>19</v>
      </c>
      <c r="H93" s="462">
        <f t="shared" si="4"/>
        <v>582</v>
      </c>
      <c r="I93" s="37">
        <f t="shared" si="3"/>
        <v>10.4</v>
      </c>
      <c r="J93" s="26">
        <f>ROUND(D93/$D$88*100,1)</f>
        <v>110.4</v>
      </c>
    </row>
    <row r="94" spans="2:10" ht="12" customHeight="1" x14ac:dyDescent="0.4">
      <c r="B94" s="20" t="s">
        <v>659</v>
      </c>
      <c r="C94" s="54">
        <v>23968</v>
      </c>
      <c r="D94" s="21">
        <f>+E94+F94</f>
        <v>4435</v>
      </c>
      <c r="E94" s="55">
        <v>1925</v>
      </c>
      <c r="F94" s="56">
        <v>2510</v>
      </c>
      <c r="G94" s="458">
        <f t="shared" si="2"/>
        <v>18.5</v>
      </c>
      <c r="H94" s="462">
        <f t="shared" si="4"/>
        <v>522</v>
      </c>
      <c r="I94" s="37">
        <f t="shared" si="3"/>
        <v>13.3</v>
      </c>
      <c r="J94" s="26">
        <f>ROUND(D94/$D$89*100,1)</f>
        <v>113.3</v>
      </c>
    </row>
    <row r="95" spans="2:10" ht="12" customHeight="1" x14ac:dyDescent="0.4">
      <c r="B95" s="27" t="s">
        <v>16</v>
      </c>
      <c r="C95" s="57">
        <v>12953</v>
      </c>
      <c r="D95" s="28">
        <f>+E95+F95</f>
        <v>2821</v>
      </c>
      <c r="E95" s="58">
        <v>1151</v>
      </c>
      <c r="F95" s="59">
        <v>1670</v>
      </c>
      <c r="G95" s="459">
        <f t="shared" si="2"/>
        <v>21.8</v>
      </c>
      <c r="H95" s="463">
        <f t="shared" si="4"/>
        <v>195</v>
      </c>
      <c r="I95" s="39">
        <f t="shared" si="3"/>
        <v>7.4</v>
      </c>
      <c r="J95" s="33">
        <f>ROUND(D95/$D$90*100,1)</f>
        <v>107.4</v>
      </c>
    </row>
    <row r="96" spans="2:10" s="455" customFormat="1" ht="12" customHeight="1" x14ac:dyDescent="0.4">
      <c r="B96" s="13" t="s">
        <v>35</v>
      </c>
      <c r="C96" s="42">
        <f>SUM(C97:C100)</f>
        <v>91900</v>
      </c>
      <c r="D96" s="14">
        <f>SUM(D97:D100)</f>
        <v>20775</v>
      </c>
      <c r="E96" s="15">
        <f>SUM(E97:E100)</f>
        <v>8704</v>
      </c>
      <c r="F96" s="16">
        <f>SUM(F97:F100)</f>
        <v>12071</v>
      </c>
      <c r="G96" s="457">
        <f t="shared" si="2"/>
        <v>22.6</v>
      </c>
      <c r="H96" s="461">
        <f t="shared" si="4"/>
        <v>2060</v>
      </c>
      <c r="I96" s="35">
        <f t="shared" si="3"/>
        <v>11</v>
      </c>
      <c r="J96" s="19">
        <f>ROUND(D96/$D$86*100,1)</f>
        <v>121.2</v>
      </c>
    </row>
    <row r="97" spans="2:10" ht="12" customHeight="1" x14ac:dyDescent="0.4">
      <c r="B97" s="20" t="s">
        <v>13</v>
      </c>
      <c r="C97" s="54">
        <v>22003</v>
      </c>
      <c r="D97" s="21">
        <f>+E97+F97</f>
        <v>5613</v>
      </c>
      <c r="E97" s="55">
        <v>2300</v>
      </c>
      <c r="F97" s="56">
        <v>3313</v>
      </c>
      <c r="G97" s="458">
        <f t="shared" si="2"/>
        <v>25.5</v>
      </c>
      <c r="H97" s="462">
        <f t="shared" si="4"/>
        <v>308</v>
      </c>
      <c r="I97" s="37">
        <f t="shared" si="3"/>
        <v>5.8</v>
      </c>
      <c r="J97" s="26">
        <f>ROUND(D97/$D$87*100,1)</f>
        <v>111.5</v>
      </c>
    </row>
    <row r="98" spans="2:10" ht="12" customHeight="1" x14ac:dyDescent="0.4">
      <c r="B98" s="20" t="s">
        <v>14</v>
      </c>
      <c r="C98" s="54">
        <v>32452</v>
      </c>
      <c r="D98" s="21">
        <f>+E98+F98</f>
        <v>6923</v>
      </c>
      <c r="E98" s="55">
        <v>2900</v>
      </c>
      <c r="F98" s="56">
        <v>4023</v>
      </c>
      <c r="G98" s="458">
        <f t="shared" si="2"/>
        <v>21.3</v>
      </c>
      <c r="H98" s="462">
        <f t="shared" si="4"/>
        <v>769</v>
      </c>
      <c r="I98" s="37">
        <f t="shared" si="3"/>
        <v>12.5</v>
      </c>
      <c r="J98" s="26">
        <f>ROUND(D98/$D$88*100,1)</f>
        <v>124.2</v>
      </c>
    </row>
    <row r="99" spans="2:10" ht="12" customHeight="1" x14ac:dyDescent="0.4">
      <c r="B99" s="20" t="s">
        <v>659</v>
      </c>
      <c r="C99" s="54">
        <v>24502</v>
      </c>
      <c r="D99" s="21">
        <f>+E99+F99</f>
        <v>5151</v>
      </c>
      <c r="E99" s="55">
        <v>2251</v>
      </c>
      <c r="F99" s="56">
        <v>2900</v>
      </c>
      <c r="G99" s="458">
        <f t="shared" si="2"/>
        <v>21</v>
      </c>
      <c r="H99" s="462">
        <f t="shared" si="4"/>
        <v>716</v>
      </c>
      <c r="I99" s="37">
        <f t="shared" si="3"/>
        <v>16.100000000000001</v>
      </c>
      <c r="J99" s="26">
        <f>ROUND(D99/$D$89*100,1)</f>
        <v>131.6</v>
      </c>
    </row>
    <row r="100" spans="2:10" ht="12" customHeight="1" x14ac:dyDescent="0.4">
      <c r="B100" s="27" t="s">
        <v>16</v>
      </c>
      <c r="C100" s="57">
        <v>12943</v>
      </c>
      <c r="D100" s="28">
        <f>+E100+F100</f>
        <v>3088</v>
      </c>
      <c r="E100" s="58">
        <v>1253</v>
      </c>
      <c r="F100" s="59">
        <v>1835</v>
      </c>
      <c r="G100" s="459">
        <f t="shared" si="2"/>
        <v>23.9</v>
      </c>
      <c r="H100" s="463">
        <f t="shared" si="4"/>
        <v>267</v>
      </c>
      <c r="I100" s="39">
        <f t="shared" si="3"/>
        <v>9.5</v>
      </c>
      <c r="J100" s="33">
        <f>ROUND(D100/$D$90*100,1)</f>
        <v>117.6</v>
      </c>
    </row>
    <row r="101" spans="2:10" ht="12" customHeight="1" x14ac:dyDescent="0.4">
      <c r="B101" s="13" t="s">
        <v>36</v>
      </c>
      <c r="C101" s="42">
        <f>SUM(C102:C105)</f>
        <v>90280</v>
      </c>
      <c r="D101" s="14">
        <f>SUM(D102:D105)</f>
        <v>23590</v>
      </c>
      <c r="E101" s="15">
        <f>SUM(E102:E105)</f>
        <v>10174</v>
      </c>
      <c r="F101" s="16">
        <f>SUM(F102:F105)</f>
        <v>13416</v>
      </c>
      <c r="G101" s="457">
        <f t="shared" si="2"/>
        <v>26.1</v>
      </c>
      <c r="H101" s="461">
        <f t="shared" si="4"/>
        <v>2815</v>
      </c>
      <c r="I101" s="35">
        <f t="shared" si="3"/>
        <v>13.5</v>
      </c>
      <c r="J101" s="19">
        <f>ROUND(D101/$D$86*100,1)</f>
        <v>137.6</v>
      </c>
    </row>
    <row r="102" spans="2:10" ht="12" customHeight="1" x14ac:dyDescent="0.4">
      <c r="B102" s="20" t="s">
        <v>13</v>
      </c>
      <c r="C102" s="54">
        <v>21057</v>
      </c>
      <c r="D102" s="21">
        <f>+E102+F102</f>
        <v>6224</v>
      </c>
      <c r="E102" s="55">
        <v>2645</v>
      </c>
      <c r="F102" s="56">
        <v>3579</v>
      </c>
      <c r="G102" s="458">
        <f t="shared" si="2"/>
        <v>29.6</v>
      </c>
      <c r="H102" s="462">
        <f t="shared" si="4"/>
        <v>611</v>
      </c>
      <c r="I102" s="37">
        <f t="shared" si="3"/>
        <v>10.9</v>
      </c>
      <c r="J102" s="26">
        <f>ROUND(D102/$D$87*100,1)</f>
        <v>123.6</v>
      </c>
    </row>
    <row r="103" spans="2:10" ht="12" customHeight="1" x14ac:dyDescent="0.4">
      <c r="B103" s="20" t="s">
        <v>14</v>
      </c>
      <c r="C103" s="54">
        <v>31806</v>
      </c>
      <c r="D103" s="21">
        <f>+E103+F103</f>
        <v>7932</v>
      </c>
      <c r="E103" s="55">
        <v>3425</v>
      </c>
      <c r="F103" s="56">
        <v>4507</v>
      </c>
      <c r="G103" s="458">
        <f t="shared" si="2"/>
        <v>24.9</v>
      </c>
      <c r="H103" s="462">
        <f t="shared" si="4"/>
        <v>1009</v>
      </c>
      <c r="I103" s="37">
        <f t="shared" si="3"/>
        <v>14.6</v>
      </c>
      <c r="J103" s="26">
        <f>ROUND(D103/$D$88*100,1)</f>
        <v>142.4</v>
      </c>
    </row>
    <row r="104" spans="2:10" ht="12" customHeight="1" x14ac:dyDescent="0.4">
      <c r="B104" s="20" t="s">
        <v>659</v>
      </c>
      <c r="C104" s="54">
        <v>24596</v>
      </c>
      <c r="D104" s="21">
        <f>+E104+F104</f>
        <v>6076</v>
      </c>
      <c r="E104" s="55">
        <v>2637</v>
      </c>
      <c r="F104" s="56">
        <v>3439</v>
      </c>
      <c r="G104" s="458">
        <f t="shared" si="2"/>
        <v>24.7</v>
      </c>
      <c r="H104" s="462">
        <f t="shared" si="4"/>
        <v>925</v>
      </c>
      <c r="I104" s="37">
        <f t="shared" si="3"/>
        <v>18</v>
      </c>
      <c r="J104" s="26">
        <f>ROUND(D104/$D$89*100,1)</f>
        <v>155.30000000000001</v>
      </c>
    </row>
    <row r="105" spans="2:10" ht="12" customHeight="1" x14ac:dyDescent="0.4">
      <c r="B105" s="27" t="s">
        <v>16</v>
      </c>
      <c r="C105" s="57">
        <v>12821</v>
      </c>
      <c r="D105" s="28">
        <f>+E105+F105</f>
        <v>3358</v>
      </c>
      <c r="E105" s="58">
        <v>1467</v>
      </c>
      <c r="F105" s="59">
        <v>1891</v>
      </c>
      <c r="G105" s="459">
        <f t="shared" si="2"/>
        <v>26.2</v>
      </c>
      <c r="H105" s="463">
        <f t="shared" si="4"/>
        <v>270</v>
      </c>
      <c r="I105" s="39">
        <f t="shared" si="3"/>
        <v>8.6999999999999993</v>
      </c>
      <c r="J105" s="33">
        <f>ROUND(D105/$D$90*100,1)</f>
        <v>127.9</v>
      </c>
    </row>
    <row r="106" spans="2:10" ht="15" customHeight="1" x14ac:dyDescent="0.4">
      <c r="B106" s="419" t="s">
        <v>660</v>
      </c>
      <c r="C106" s="64"/>
      <c r="J106" s="65"/>
    </row>
    <row r="107" spans="2:10" ht="15" customHeight="1" x14ac:dyDescent="0.4">
      <c r="B107" s="64" t="s">
        <v>38</v>
      </c>
    </row>
    <row r="108" spans="2:10" ht="15" customHeight="1" x14ac:dyDescent="0.4">
      <c r="B108" s="419" t="s">
        <v>653</v>
      </c>
      <c r="E108" s="464"/>
    </row>
    <row r="109" spans="2:10" x14ac:dyDescent="0.4">
      <c r="E109" s="464"/>
    </row>
    <row r="110" spans="2:10" x14ac:dyDescent="0.4">
      <c r="E110" s="464"/>
    </row>
    <row r="111" spans="2:10" x14ac:dyDescent="0.4">
      <c r="E111" s="464"/>
    </row>
    <row r="113" spans="2:10" x14ac:dyDescent="0.4">
      <c r="B113" s="396"/>
      <c r="C113" s="396"/>
      <c r="D113" s="396"/>
      <c r="E113" s="396"/>
      <c r="F113" s="396"/>
      <c r="G113" s="396"/>
      <c r="H113" s="437"/>
      <c r="I113" s="396"/>
      <c r="J113" s="396"/>
    </row>
    <row r="114" spans="2:10" x14ac:dyDescent="0.4">
      <c r="B114" s="396"/>
      <c r="C114" s="396"/>
      <c r="D114" s="396"/>
      <c r="E114" s="396"/>
      <c r="F114" s="396"/>
      <c r="G114" s="396"/>
      <c r="H114" s="437"/>
      <c r="I114" s="396"/>
      <c r="J114" s="396"/>
    </row>
    <row r="115" spans="2:10" x14ac:dyDescent="0.4">
      <c r="B115" s="396"/>
      <c r="C115" s="396"/>
      <c r="D115" s="396"/>
      <c r="E115" s="396"/>
      <c r="F115" s="396"/>
      <c r="G115" s="396"/>
      <c r="H115" s="437"/>
      <c r="I115" s="396"/>
      <c r="J115" s="396"/>
    </row>
    <row r="116" spans="2:10" x14ac:dyDescent="0.4">
      <c r="B116" s="396"/>
      <c r="C116" s="396"/>
      <c r="D116" s="396"/>
      <c r="E116" s="396"/>
      <c r="F116" s="396"/>
      <c r="G116" s="396"/>
      <c r="H116" s="437"/>
      <c r="I116" s="396"/>
      <c r="J116" s="396"/>
    </row>
    <row r="117" spans="2:10" x14ac:dyDescent="0.4">
      <c r="B117" s="396"/>
      <c r="C117" s="396"/>
      <c r="D117" s="396"/>
      <c r="E117" s="396"/>
      <c r="F117" s="396"/>
      <c r="G117" s="396"/>
      <c r="H117" s="437"/>
      <c r="I117" s="396"/>
      <c r="J117" s="396"/>
    </row>
    <row r="118" spans="2:10" x14ac:dyDescent="0.4">
      <c r="B118" s="396"/>
      <c r="C118" s="396"/>
      <c r="D118" s="396"/>
      <c r="E118" s="396"/>
      <c r="F118" s="396"/>
      <c r="G118" s="396"/>
      <c r="H118" s="437"/>
      <c r="I118" s="396"/>
      <c r="J118" s="396"/>
    </row>
    <row r="119" spans="2:10" x14ac:dyDescent="0.4">
      <c r="B119" s="396"/>
      <c r="C119" s="396"/>
      <c r="D119" s="396"/>
      <c r="E119" s="396"/>
      <c r="F119" s="396"/>
      <c r="G119" s="396"/>
      <c r="H119" s="437"/>
      <c r="I119" s="396"/>
      <c r="J119" s="396"/>
    </row>
    <row r="120" spans="2:10" x14ac:dyDescent="0.4">
      <c r="B120" s="439"/>
      <c r="C120" s="439"/>
      <c r="D120" s="439"/>
      <c r="E120" s="439"/>
      <c r="F120" s="439"/>
      <c r="G120" s="439"/>
      <c r="H120" s="438"/>
      <c r="I120" s="439"/>
      <c r="J120" s="439"/>
    </row>
    <row r="121" spans="2:10" x14ac:dyDescent="0.4">
      <c r="B121" s="439"/>
      <c r="C121" s="439"/>
      <c r="D121" s="439"/>
      <c r="E121" s="439"/>
      <c r="F121" s="439"/>
      <c r="G121" s="439"/>
      <c r="H121" s="438"/>
      <c r="I121" s="439"/>
      <c r="J121" s="439"/>
    </row>
    <row r="122" spans="2:10" x14ac:dyDescent="0.4">
      <c r="B122" s="396"/>
      <c r="C122" s="396"/>
      <c r="D122" s="396"/>
      <c r="E122" s="396"/>
      <c r="F122" s="396"/>
      <c r="G122" s="396"/>
      <c r="H122" s="437"/>
      <c r="I122" s="396"/>
      <c r="J122" s="396"/>
    </row>
    <row r="123" spans="2:10" x14ac:dyDescent="0.4">
      <c r="B123" s="396"/>
      <c r="C123" s="396"/>
      <c r="D123" s="396"/>
      <c r="E123" s="396"/>
      <c r="F123" s="396"/>
      <c r="G123" s="396"/>
      <c r="H123" s="437"/>
      <c r="I123" s="396"/>
      <c r="J123" s="396"/>
    </row>
    <row r="124" spans="2:10" x14ac:dyDescent="0.4">
      <c r="B124" s="396"/>
      <c r="C124" s="396"/>
      <c r="D124" s="396"/>
      <c r="E124" s="396"/>
      <c r="F124" s="396"/>
      <c r="G124" s="396"/>
      <c r="H124" s="437"/>
      <c r="I124" s="396"/>
      <c r="J124" s="396"/>
    </row>
    <row r="125" spans="2:10" x14ac:dyDescent="0.4">
      <c r="B125" s="396"/>
      <c r="C125" s="396"/>
      <c r="D125" s="396"/>
      <c r="E125" s="396"/>
      <c r="F125" s="396"/>
      <c r="G125" s="396"/>
      <c r="H125" s="437"/>
      <c r="I125" s="396"/>
      <c r="J125" s="396"/>
    </row>
    <row r="126" spans="2:10" x14ac:dyDescent="0.4">
      <c r="B126" s="396"/>
      <c r="C126" s="396"/>
      <c r="D126" s="396"/>
      <c r="E126" s="396"/>
      <c r="F126" s="396"/>
      <c r="G126" s="396"/>
      <c r="H126" s="437"/>
      <c r="I126" s="396"/>
      <c r="J126" s="396"/>
    </row>
    <row r="127" spans="2:10" x14ac:dyDescent="0.4">
      <c r="B127" s="396"/>
      <c r="C127" s="396"/>
      <c r="D127" s="396"/>
      <c r="E127" s="396"/>
      <c r="F127" s="396"/>
      <c r="G127" s="396"/>
      <c r="H127" s="437"/>
      <c r="I127" s="396"/>
      <c r="J127" s="396"/>
    </row>
    <row r="128" spans="2:10" x14ac:dyDescent="0.4">
      <c r="B128" s="396"/>
      <c r="C128" s="396"/>
      <c r="D128" s="396"/>
      <c r="E128" s="396"/>
      <c r="F128" s="396"/>
      <c r="G128" s="396"/>
      <c r="H128" s="437"/>
      <c r="I128" s="396"/>
      <c r="J128" s="396"/>
    </row>
    <row r="129" spans="2:10" x14ac:dyDescent="0.4">
      <c r="B129" s="396"/>
      <c r="C129" s="396"/>
      <c r="D129" s="396"/>
      <c r="E129" s="396"/>
      <c r="F129" s="396"/>
      <c r="G129" s="396"/>
      <c r="H129" s="437"/>
      <c r="I129" s="396"/>
      <c r="J129" s="396"/>
    </row>
    <row r="130" spans="2:10" x14ac:dyDescent="0.4">
      <c r="B130" s="396"/>
      <c r="C130" s="396"/>
      <c r="D130" s="396"/>
      <c r="E130" s="396"/>
      <c r="F130" s="396"/>
      <c r="G130" s="396"/>
      <c r="H130" s="437"/>
      <c r="I130" s="396"/>
      <c r="J130" s="396"/>
    </row>
    <row r="131" spans="2:10" x14ac:dyDescent="0.4">
      <c r="B131" s="396"/>
      <c r="C131" s="396"/>
      <c r="D131" s="396"/>
      <c r="E131" s="396"/>
      <c r="F131" s="396"/>
      <c r="G131" s="396"/>
      <c r="H131" s="437"/>
      <c r="I131" s="396"/>
      <c r="J131" s="396"/>
    </row>
    <row r="132" spans="2:10" x14ac:dyDescent="0.4">
      <c r="B132" s="396"/>
      <c r="C132" s="396"/>
      <c r="D132" s="396"/>
      <c r="E132" s="396"/>
      <c r="F132" s="396"/>
      <c r="G132" s="396"/>
      <c r="H132" s="437"/>
      <c r="I132" s="396"/>
      <c r="J132" s="396"/>
    </row>
    <row r="133" spans="2:10" x14ac:dyDescent="0.4">
      <c r="B133" s="396"/>
      <c r="C133" s="396"/>
      <c r="D133" s="396"/>
      <c r="E133" s="396"/>
      <c r="F133" s="396"/>
      <c r="G133" s="396"/>
      <c r="H133" s="437"/>
      <c r="I133" s="396"/>
      <c r="J133" s="396"/>
    </row>
    <row r="134" spans="2:10" x14ac:dyDescent="0.4">
      <c r="B134" s="396"/>
      <c r="C134" s="396"/>
      <c r="D134" s="396"/>
      <c r="E134" s="396"/>
      <c r="F134" s="396"/>
      <c r="G134" s="396"/>
      <c r="H134" s="437"/>
      <c r="I134" s="396"/>
      <c r="J134" s="396"/>
    </row>
    <row r="135" spans="2:10" x14ac:dyDescent="0.4">
      <c r="B135" s="396"/>
      <c r="C135" s="396"/>
      <c r="D135" s="396"/>
      <c r="E135" s="396"/>
      <c r="F135" s="396"/>
      <c r="G135" s="396"/>
      <c r="H135" s="437"/>
      <c r="I135" s="396"/>
      <c r="J135" s="396"/>
    </row>
    <row r="136" spans="2:10" x14ac:dyDescent="0.4">
      <c r="B136" s="396"/>
      <c r="C136" s="396"/>
      <c r="D136" s="396"/>
      <c r="E136" s="396"/>
      <c r="F136" s="396"/>
      <c r="G136" s="396"/>
      <c r="H136" s="437"/>
      <c r="I136" s="396"/>
      <c r="J136" s="396"/>
    </row>
    <row r="137" spans="2:10" x14ac:dyDescent="0.4">
      <c r="B137" s="396"/>
      <c r="C137" s="396"/>
      <c r="D137" s="396"/>
      <c r="E137" s="396"/>
      <c r="F137" s="396"/>
      <c r="G137" s="396"/>
      <c r="H137" s="437"/>
      <c r="I137" s="396"/>
      <c r="J137" s="396"/>
    </row>
    <row r="138" spans="2:10" x14ac:dyDescent="0.4">
      <c r="B138" s="396"/>
      <c r="C138" s="396"/>
      <c r="D138" s="396"/>
      <c r="E138" s="396"/>
      <c r="F138" s="396"/>
      <c r="G138" s="396"/>
      <c r="H138" s="437"/>
      <c r="I138" s="396"/>
      <c r="J138" s="396"/>
    </row>
    <row r="139" spans="2:10" x14ac:dyDescent="0.4">
      <c r="B139" s="396"/>
      <c r="C139" s="396"/>
      <c r="D139" s="396"/>
      <c r="E139" s="396"/>
      <c r="F139" s="396"/>
      <c r="G139" s="396"/>
      <c r="H139" s="437"/>
      <c r="I139" s="396"/>
      <c r="J139" s="396"/>
    </row>
    <row r="140" spans="2:10" x14ac:dyDescent="0.4">
      <c r="B140" s="396"/>
      <c r="C140" s="396"/>
      <c r="D140" s="396"/>
      <c r="E140" s="396"/>
      <c r="F140" s="396"/>
      <c r="G140" s="396"/>
      <c r="H140" s="437"/>
      <c r="I140" s="396"/>
      <c r="J140" s="396"/>
    </row>
    <row r="141" spans="2:10" x14ac:dyDescent="0.4">
      <c r="B141" s="396"/>
      <c r="C141" s="396"/>
      <c r="D141" s="396"/>
      <c r="E141" s="396"/>
      <c r="F141" s="396"/>
      <c r="G141" s="396"/>
      <c r="H141" s="437"/>
      <c r="I141" s="396"/>
      <c r="J141" s="396"/>
    </row>
    <row r="142" spans="2:10" x14ac:dyDescent="0.4">
      <c r="B142" s="396"/>
      <c r="C142" s="396"/>
      <c r="D142" s="396"/>
      <c r="E142" s="396"/>
      <c r="F142" s="396"/>
      <c r="G142" s="396"/>
      <c r="H142" s="437"/>
      <c r="I142" s="396"/>
      <c r="J142" s="396"/>
    </row>
    <row r="143" spans="2:10" x14ac:dyDescent="0.4">
      <c r="B143" s="396"/>
      <c r="C143" s="396"/>
      <c r="D143" s="396"/>
      <c r="E143" s="396"/>
      <c r="F143" s="396"/>
      <c r="G143" s="396"/>
      <c r="H143" s="437"/>
      <c r="I143" s="396"/>
      <c r="J143" s="396"/>
    </row>
    <row r="144" spans="2:10" x14ac:dyDescent="0.4">
      <c r="B144" s="396"/>
      <c r="C144" s="396"/>
      <c r="D144" s="396"/>
      <c r="E144" s="396"/>
      <c r="F144" s="396"/>
      <c r="G144" s="396"/>
      <c r="H144" s="437"/>
      <c r="I144" s="396"/>
      <c r="J144" s="396"/>
    </row>
    <row r="145" spans="2:12" x14ac:dyDescent="0.4">
      <c r="B145" s="396"/>
      <c r="C145" s="396"/>
      <c r="D145" s="396"/>
      <c r="E145" s="396"/>
      <c r="F145" s="396"/>
      <c r="G145" s="396"/>
      <c r="H145" s="437"/>
      <c r="I145" s="396"/>
      <c r="J145" s="396"/>
    </row>
    <row r="146" spans="2:12" x14ac:dyDescent="0.4">
      <c r="B146" s="396"/>
      <c r="C146" s="396"/>
      <c r="D146" s="396"/>
      <c r="E146" s="396"/>
      <c r="F146" s="396"/>
      <c r="G146" s="396"/>
      <c r="H146" s="437"/>
      <c r="I146" s="396"/>
      <c r="J146" s="396"/>
    </row>
    <row r="147" spans="2:12" x14ac:dyDescent="0.4">
      <c r="B147" s="396"/>
      <c r="C147" s="396"/>
      <c r="D147" s="396"/>
      <c r="E147" s="396"/>
      <c r="F147" s="396"/>
      <c r="G147" s="396"/>
      <c r="H147" s="437"/>
      <c r="I147" s="396"/>
      <c r="J147" s="396"/>
    </row>
    <row r="148" spans="2:12" x14ac:dyDescent="0.4">
      <c r="B148" s="396"/>
      <c r="C148" s="396"/>
      <c r="D148" s="396"/>
      <c r="E148" s="396"/>
      <c r="F148" s="396"/>
      <c r="G148" s="396"/>
      <c r="H148" s="437"/>
      <c r="I148" s="396"/>
      <c r="J148" s="396"/>
    </row>
    <row r="149" spans="2:12" x14ac:dyDescent="0.4">
      <c r="B149" s="396"/>
      <c r="C149" s="396"/>
      <c r="D149" s="396"/>
      <c r="E149" s="396"/>
      <c r="F149" s="396"/>
      <c r="G149" s="396"/>
      <c r="H149" s="437"/>
      <c r="I149" s="396"/>
      <c r="J149" s="396"/>
    </row>
    <row r="150" spans="2:12" x14ac:dyDescent="0.4">
      <c r="B150" s="396"/>
      <c r="C150" s="396"/>
      <c r="D150" s="396"/>
      <c r="E150" s="396"/>
      <c r="F150" s="396"/>
      <c r="G150" s="396"/>
      <c r="H150" s="437"/>
      <c r="I150" s="396"/>
      <c r="J150" s="396"/>
    </row>
    <row r="151" spans="2:12" x14ac:dyDescent="0.4">
      <c r="B151" s="396"/>
      <c r="C151" s="396"/>
      <c r="D151" s="396"/>
      <c r="E151" s="396"/>
      <c r="F151" s="396"/>
      <c r="G151" s="396"/>
      <c r="H151" s="437"/>
      <c r="I151" s="396"/>
      <c r="J151" s="396"/>
    </row>
    <row r="152" spans="2:12" x14ac:dyDescent="0.4">
      <c r="B152" s="396"/>
      <c r="C152" s="396"/>
      <c r="D152" s="396"/>
      <c r="E152" s="396"/>
      <c r="F152" s="396"/>
      <c r="G152" s="396"/>
      <c r="H152" s="437"/>
      <c r="I152" s="396"/>
      <c r="J152" s="396"/>
    </row>
    <row r="153" spans="2:12" x14ac:dyDescent="0.4">
      <c r="B153" s="396"/>
      <c r="C153" s="396"/>
      <c r="D153" s="396"/>
      <c r="E153" s="396"/>
      <c r="F153" s="396"/>
      <c r="G153" s="396"/>
      <c r="H153" s="437"/>
      <c r="I153" s="396"/>
      <c r="J153" s="396"/>
    </row>
    <row r="154" spans="2:12" x14ac:dyDescent="0.4">
      <c r="B154" s="396"/>
      <c r="C154" s="396"/>
      <c r="D154" s="396"/>
      <c r="E154" s="396"/>
      <c r="F154" s="396"/>
      <c r="G154" s="396"/>
      <c r="H154" s="437"/>
      <c r="I154" s="396"/>
      <c r="J154" s="396"/>
    </row>
    <row r="155" spans="2:12" x14ac:dyDescent="0.4">
      <c r="B155" s="396"/>
      <c r="C155" s="396"/>
      <c r="D155" s="396"/>
      <c r="E155" s="396"/>
      <c r="F155" s="396"/>
      <c r="G155" s="396"/>
      <c r="H155" s="437"/>
      <c r="I155" s="396"/>
      <c r="J155" s="396"/>
    </row>
    <row r="156" spans="2:12" x14ac:dyDescent="0.4">
      <c r="B156" s="396"/>
      <c r="C156" s="396"/>
      <c r="D156" s="396"/>
      <c r="E156" s="396"/>
      <c r="F156" s="396"/>
      <c r="G156" s="396"/>
      <c r="H156" s="437"/>
      <c r="I156" s="396"/>
      <c r="J156" s="396"/>
    </row>
    <row r="157" spans="2:12" x14ac:dyDescent="0.4">
      <c r="B157" s="396"/>
      <c r="C157" s="396"/>
      <c r="D157" s="396"/>
      <c r="E157" s="396"/>
      <c r="F157" s="396"/>
      <c r="G157" s="396"/>
      <c r="H157" s="437"/>
      <c r="I157" s="396"/>
      <c r="J157" s="396"/>
    </row>
    <row r="158" spans="2:12" x14ac:dyDescent="0.4">
      <c r="B158" s="396"/>
      <c r="C158" s="396"/>
      <c r="D158" s="396"/>
      <c r="E158" s="396"/>
      <c r="F158" s="396"/>
      <c r="G158" s="396"/>
      <c r="H158" s="437"/>
      <c r="I158" s="396"/>
      <c r="J158" s="396"/>
    </row>
    <row r="159" spans="2:12" x14ac:dyDescent="0.4">
      <c r="B159" s="396"/>
      <c r="C159" s="396"/>
      <c r="D159" s="396"/>
      <c r="E159" s="396"/>
      <c r="F159" s="396"/>
      <c r="G159" s="396"/>
      <c r="H159" s="437"/>
      <c r="I159" s="396"/>
      <c r="J159" s="396"/>
    </row>
    <row r="160" spans="2:12" x14ac:dyDescent="0.4">
      <c r="B160" s="396"/>
      <c r="C160" s="396"/>
      <c r="D160" s="396"/>
      <c r="E160" s="396"/>
      <c r="F160" s="396"/>
      <c r="G160" s="396"/>
      <c r="H160" s="437"/>
      <c r="I160" s="396"/>
      <c r="J160" s="396"/>
      <c r="K160" s="420"/>
      <c r="L160" s="420"/>
    </row>
    <row r="161" spans="2:12" x14ac:dyDescent="0.4">
      <c r="B161" s="396"/>
      <c r="C161" s="396"/>
      <c r="D161" s="396"/>
      <c r="E161" s="396"/>
      <c r="F161" s="396"/>
      <c r="G161" s="396"/>
      <c r="H161" s="437"/>
      <c r="I161" s="396"/>
      <c r="J161" s="396"/>
      <c r="K161" s="420"/>
      <c r="L161" s="420"/>
    </row>
    <row r="162" spans="2:12" x14ac:dyDescent="0.4">
      <c r="B162" s="396"/>
      <c r="C162" s="396"/>
      <c r="D162" s="396"/>
      <c r="E162" s="396"/>
      <c r="F162" s="396"/>
      <c r="G162" s="396"/>
      <c r="H162" s="437"/>
      <c r="I162" s="396"/>
      <c r="J162" s="396"/>
      <c r="K162" s="420"/>
      <c r="L162" s="420"/>
    </row>
    <row r="163" spans="2:12" x14ac:dyDescent="0.4">
      <c r="B163" s="396"/>
      <c r="C163" s="396"/>
      <c r="D163" s="396"/>
      <c r="E163" s="396"/>
      <c r="F163" s="396"/>
      <c r="G163" s="396"/>
      <c r="H163" s="437"/>
      <c r="I163" s="396"/>
      <c r="J163" s="396"/>
      <c r="K163" s="420"/>
      <c r="L163" s="420"/>
    </row>
    <row r="164" spans="2:12" x14ac:dyDescent="0.4">
      <c r="B164" s="396"/>
      <c r="C164" s="396"/>
      <c r="D164" s="396"/>
      <c r="E164" s="396"/>
      <c r="F164" s="396"/>
      <c r="G164" s="396"/>
      <c r="H164" s="437"/>
      <c r="I164" s="396"/>
      <c r="J164" s="396"/>
      <c r="K164" s="420"/>
      <c r="L164" s="420"/>
    </row>
    <row r="165" spans="2:12" x14ac:dyDescent="0.4">
      <c r="B165" s="396"/>
      <c r="C165" s="396"/>
      <c r="D165" s="396"/>
      <c r="E165" s="396"/>
      <c r="F165" s="396"/>
      <c r="G165" s="396"/>
      <c r="H165" s="437"/>
      <c r="I165" s="396"/>
      <c r="J165" s="396"/>
      <c r="K165" s="420"/>
      <c r="L165" s="420"/>
    </row>
    <row r="166" spans="2:12" x14ac:dyDescent="0.4">
      <c r="B166" s="396"/>
      <c r="C166" s="396"/>
      <c r="D166" s="396"/>
      <c r="E166" s="396"/>
      <c r="F166" s="396"/>
      <c r="G166" s="396"/>
      <c r="H166" s="437"/>
      <c r="I166" s="396"/>
      <c r="J166" s="396"/>
      <c r="K166" s="420"/>
      <c r="L166" s="420"/>
    </row>
    <row r="167" spans="2:12" x14ac:dyDescent="0.4">
      <c r="B167" s="396"/>
      <c r="C167" s="396"/>
      <c r="D167" s="396"/>
      <c r="E167" s="396"/>
      <c r="F167" s="396"/>
      <c r="G167" s="396"/>
      <c r="H167" s="437"/>
      <c r="I167" s="396"/>
      <c r="J167" s="396"/>
      <c r="K167" s="420"/>
      <c r="L167" s="420"/>
    </row>
    <row r="168" spans="2:12" x14ac:dyDescent="0.4">
      <c r="B168" s="397"/>
      <c r="C168" s="397"/>
      <c r="D168" s="397"/>
      <c r="E168" s="397"/>
      <c r="F168" s="397"/>
      <c r="G168" s="397"/>
      <c r="H168" s="440"/>
      <c r="I168" s="397"/>
      <c r="J168" s="397"/>
      <c r="K168" s="420"/>
      <c r="L168" s="420"/>
    </row>
    <row r="169" spans="2:12" x14ac:dyDescent="0.4">
      <c r="B169" s="396"/>
      <c r="C169" s="396"/>
      <c r="D169" s="396"/>
      <c r="E169" s="396"/>
      <c r="F169" s="396"/>
      <c r="G169" s="396"/>
      <c r="H169" s="437"/>
      <c r="I169" s="396"/>
      <c r="J169" s="396"/>
      <c r="K169" s="420"/>
      <c r="L169" s="420"/>
    </row>
    <row r="170" spans="2:12" x14ac:dyDescent="0.4">
      <c r="B170" s="396"/>
      <c r="C170" s="396"/>
      <c r="D170" s="396"/>
      <c r="E170" s="396"/>
      <c r="F170" s="396"/>
      <c r="G170" s="396"/>
      <c r="H170" s="437"/>
      <c r="I170" s="396"/>
      <c r="J170" s="396"/>
      <c r="K170" s="420"/>
      <c r="L170" s="420"/>
    </row>
    <row r="171" spans="2:12" x14ac:dyDescent="0.4">
      <c r="B171" s="843"/>
      <c r="C171" s="843"/>
      <c r="D171" s="843"/>
      <c r="E171" s="843"/>
      <c r="F171" s="843"/>
      <c r="G171" s="843"/>
      <c r="H171" s="843"/>
      <c r="I171" s="843"/>
      <c r="J171" s="843"/>
      <c r="K171" s="424"/>
      <c r="L171" s="420"/>
    </row>
    <row r="172" spans="2:12" x14ac:dyDescent="0.4">
      <c r="B172" s="855"/>
      <c r="C172" s="397"/>
      <c r="D172" s="397"/>
      <c r="E172" s="397"/>
      <c r="F172" s="397"/>
      <c r="G172" s="397"/>
      <c r="H172" s="440"/>
      <c r="I172" s="397"/>
      <c r="J172" s="397"/>
      <c r="K172" s="841"/>
      <c r="L172" s="426"/>
    </row>
    <row r="173" spans="2:12" x14ac:dyDescent="0.4">
      <c r="B173" s="855"/>
      <c r="C173" s="397"/>
      <c r="D173" s="397"/>
      <c r="E173" s="397"/>
      <c r="F173" s="397"/>
      <c r="G173" s="397"/>
      <c r="H173" s="440"/>
      <c r="I173" s="397"/>
      <c r="J173" s="397"/>
      <c r="K173" s="841"/>
      <c r="L173" s="420"/>
    </row>
    <row r="174" spans="2:12" x14ac:dyDescent="0.4">
      <c r="B174" s="855"/>
      <c r="C174" s="397"/>
      <c r="D174" s="397"/>
      <c r="E174" s="397"/>
      <c r="F174" s="397"/>
      <c r="G174" s="397"/>
      <c r="H174" s="440"/>
      <c r="I174" s="397"/>
      <c r="J174" s="397"/>
      <c r="K174" s="841"/>
      <c r="L174" s="420"/>
    </row>
    <row r="175" spans="2:12" x14ac:dyDescent="0.4">
      <c r="B175" s="855"/>
      <c r="C175" s="397"/>
      <c r="D175" s="397"/>
      <c r="E175" s="397"/>
      <c r="F175" s="397"/>
      <c r="G175" s="397"/>
      <c r="H175" s="440"/>
      <c r="I175" s="397"/>
      <c r="J175" s="397"/>
      <c r="K175" s="841"/>
      <c r="L175" s="420"/>
    </row>
    <row r="176" spans="2:12" x14ac:dyDescent="0.4">
      <c r="B176" s="855"/>
      <c r="C176" s="397"/>
      <c r="D176" s="397"/>
      <c r="E176" s="397"/>
      <c r="F176" s="397"/>
      <c r="G176" s="397"/>
      <c r="H176" s="440"/>
      <c r="I176" s="397"/>
      <c r="J176" s="397"/>
      <c r="K176" s="841"/>
      <c r="L176" s="420"/>
    </row>
    <row r="177" spans="2:12" x14ac:dyDescent="0.4">
      <c r="B177" s="855"/>
      <c r="C177" s="397"/>
      <c r="D177" s="397"/>
      <c r="E177" s="397"/>
      <c r="F177" s="397"/>
      <c r="G177" s="397"/>
      <c r="H177" s="440"/>
      <c r="I177" s="397"/>
      <c r="J177" s="397"/>
      <c r="K177" s="841"/>
      <c r="L177" s="420"/>
    </row>
    <row r="178" spans="2:12" x14ac:dyDescent="0.4">
      <c r="B178" s="855"/>
      <c r="C178" s="397"/>
      <c r="D178" s="397"/>
      <c r="E178" s="397"/>
      <c r="F178" s="397"/>
      <c r="G178" s="397"/>
      <c r="H178" s="440"/>
      <c r="I178" s="397"/>
      <c r="J178" s="397"/>
      <c r="K178" s="841"/>
      <c r="L178" s="420"/>
    </row>
    <row r="179" spans="2:12" x14ac:dyDescent="0.4">
      <c r="B179" s="855"/>
      <c r="C179" s="397"/>
      <c r="D179" s="397"/>
      <c r="E179" s="397"/>
      <c r="F179" s="397"/>
      <c r="G179" s="397"/>
      <c r="H179" s="440"/>
      <c r="I179" s="397"/>
      <c r="J179" s="397"/>
      <c r="K179" s="841"/>
      <c r="L179" s="420"/>
    </row>
    <row r="180" spans="2:12" x14ac:dyDescent="0.4">
      <c r="B180" s="855"/>
      <c r="C180" s="397"/>
      <c r="D180" s="397"/>
      <c r="E180" s="397"/>
      <c r="F180" s="397"/>
      <c r="G180" s="397"/>
      <c r="H180" s="440"/>
      <c r="I180" s="397"/>
      <c r="J180" s="397"/>
      <c r="K180" s="841"/>
      <c r="L180" s="420"/>
    </row>
    <row r="181" spans="2:12" x14ac:dyDescent="0.4">
      <c r="B181" s="855"/>
      <c r="C181" s="397"/>
      <c r="D181" s="397"/>
      <c r="E181" s="397"/>
      <c r="F181" s="397"/>
      <c r="G181" s="397"/>
      <c r="H181" s="440"/>
      <c r="I181" s="397"/>
      <c r="J181" s="397"/>
      <c r="K181" s="841"/>
      <c r="L181" s="426"/>
    </row>
    <row r="182" spans="2:12" x14ac:dyDescent="0.4">
      <c r="B182" s="855"/>
      <c r="C182" s="397"/>
      <c r="D182" s="397"/>
      <c r="E182" s="397"/>
      <c r="F182" s="397"/>
      <c r="G182" s="397"/>
      <c r="H182" s="440"/>
      <c r="I182" s="397"/>
      <c r="J182" s="397"/>
      <c r="K182" s="841"/>
      <c r="L182" s="420"/>
    </row>
    <row r="183" spans="2:12" x14ac:dyDescent="0.4">
      <c r="B183" s="855"/>
      <c r="C183" s="397"/>
      <c r="D183" s="397"/>
      <c r="E183" s="397"/>
      <c r="F183" s="397"/>
      <c r="G183" s="397"/>
      <c r="H183" s="440"/>
      <c r="I183" s="397"/>
      <c r="J183" s="397"/>
      <c r="K183" s="841"/>
      <c r="L183" s="420"/>
    </row>
    <row r="184" spans="2:12" x14ac:dyDescent="0.4">
      <c r="B184" s="855"/>
      <c r="C184" s="397"/>
      <c r="D184" s="397"/>
      <c r="E184" s="397"/>
      <c r="F184" s="397"/>
      <c r="G184" s="397"/>
      <c r="H184" s="440"/>
      <c r="I184" s="397"/>
      <c r="J184" s="397"/>
      <c r="K184" s="841"/>
      <c r="L184" s="420"/>
    </row>
    <row r="185" spans="2:12" x14ac:dyDescent="0.4">
      <c r="B185" s="855"/>
      <c r="C185" s="397"/>
      <c r="D185" s="397"/>
      <c r="E185" s="397"/>
      <c r="F185" s="397"/>
      <c r="G185" s="397"/>
      <c r="H185" s="440"/>
      <c r="I185" s="397"/>
      <c r="J185" s="397"/>
      <c r="K185" s="841"/>
      <c r="L185" s="420"/>
    </row>
    <row r="186" spans="2:12" x14ac:dyDescent="0.4">
      <c r="B186" s="855"/>
      <c r="C186" s="397"/>
      <c r="D186" s="397"/>
      <c r="E186" s="397"/>
      <c r="F186" s="397"/>
      <c r="G186" s="397"/>
      <c r="H186" s="440"/>
      <c r="I186" s="397"/>
      <c r="J186" s="397"/>
      <c r="K186" s="841"/>
      <c r="L186" s="420"/>
    </row>
    <row r="187" spans="2:12" x14ac:dyDescent="0.4">
      <c r="B187" s="855"/>
      <c r="C187" s="397"/>
      <c r="D187" s="397"/>
      <c r="E187" s="397"/>
      <c r="F187" s="397"/>
      <c r="G187" s="397"/>
      <c r="H187" s="440"/>
      <c r="I187" s="397"/>
      <c r="J187" s="397"/>
      <c r="K187" s="841"/>
      <c r="L187" s="420"/>
    </row>
    <row r="188" spans="2:12" x14ac:dyDescent="0.4">
      <c r="B188" s="855"/>
      <c r="C188" s="397"/>
      <c r="D188" s="397"/>
      <c r="E188" s="397"/>
      <c r="F188" s="397"/>
      <c r="G188" s="397"/>
      <c r="H188" s="440"/>
      <c r="I188" s="397"/>
      <c r="J188" s="397"/>
      <c r="K188" s="841"/>
      <c r="L188" s="420"/>
    </row>
    <row r="189" spans="2:12" x14ac:dyDescent="0.4">
      <c r="B189" s="855"/>
      <c r="C189" s="397"/>
      <c r="D189" s="397"/>
      <c r="E189" s="397"/>
      <c r="F189" s="397"/>
      <c r="G189" s="397"/>
      <c r="H189" s="440"/>
      <c r="I189" s="397"/>
      <c r="J189" s="397"/>
      <c r="K189" s="841"/>
      <c r="L189" s="420"/>
    </row>
    <row r="190" spans="2:12" x14ac:dyDescent="0.4">
      <c r="B190" s="855"/>
      <c r="C190" s="397"/>
      <c r="D190" s="397"/>
      <c r="E190" s="397"/>
      <c r="F190" s="397"/>
      <c r="G190" s="397"/>
      <c r="H190" s="440"/>
      <c r="I190" s="397"/>
      <c r="J190" s="397"/>
      <c r="K190" s="841"/>
      <c r="L190" s="426"/>
    </row>
    <row r="191" spans="2:12" x14ac:dyDescent="0.4">
      <c r="B191" s="855"/>
      <c r="C191" s="397"/>
      <c r="D191" s="397"/>
      <c r="E191" s="397"/>
      <c r="F191" s="397"/>
      <c r="G191" s="397"/>
      <c r="H191" s="440"/>
      <c r="I191" s="397"/>
      <c r="J191" s="397"/>
      <c r="K191" s="841"/>
      <c r="L191" s="420"/>
    </row>
    <row r="192" spans="2:12" x14ac:dyDescent="0.4">
      <c r="B192" s="855"/>
      <c r="C192" s="397"/>
      <c r="D192" s="397"/>
      <c r="E192" s="397"/>
      <c r="F192" s="397"/>
      <c r="G192" s="397"/>
      <c r="H192" s="440"/>
      <c r="I192" s="397"/>
      <c r="J192" s="397"/>
      <c r="K192" s="841"/>
      <c r="L192" s="420"/>
    </row>
    <row r="193" spans="2:12" x14ac:dyDescent="0.4">
      <c r="B193" s="855"/>
      <c r="C193" s="397"/>
      <c r="D193" s="397"/>
      <c r="E193" s="397"/>
      <c r="F193" s="397"/>
      <c r="G193" s="397"/>
      <c r="H193" s="440"/>
      <c r="I193" s="397"/>
      <c r="J193" s="397"/>
      <c r="K193" s="841"/>
      <c r="L193" s="420"/>
    </row>
    <row r="194" spans="2:12" x14ac:dyDescent="0.4">
      <c r="B194" s="855"/>
      <c r="C194" s="397"/>
      <c r="D194" s="397"/>
      <c r="E194" s="397"/>
      <c r="F194" s="397"/>
      <c r="G194" s="397"/>
      <c r="H194" s="440"/>
      <c r="I194" s="397"/>
      <c r="J194" s="397"/>
      <c r="K194" s="841"/>
      <c r="L194" s="420"/>
    </row>
    <row r="195" spans="2:12" x14ac:dyDescent="0.4">
      <c r="B195" s="855"/>
      <c r="C195" s="397"/>
      <c r="D195" s="397"/>
      <c r="E195" s="397"/>
      <c r="F195" s="397"/>
      <c r="G195" s="397"/>
      <c r="H195" s="440"/>
      <c r="I195" s="397"/>
      <c r="J195" s="397"/>
      <c r="K195" s="841"/>
      <c r="L195" s="420"/>
    </row>
    <row r="196" spans="2:12" x14ac:dyDescent="0.4">
      <c r="B196" s="855"/>
      <c r="C196" s="397"/>
      <c r="D196" s="397"/>
      <c r="E196" s="397"/>
      <c r="F196" s="397"/>
      <c r="G196" s="397"/>
      <c r="H196" s="440"/>
      <c r="I196" s="397"/>
      <c r="J196" s="397"/>
      <c r="K196" s="841"/>
      <c r="L196" s="420"/>
    </row>
    <row r="197" spans="2:12" x14ac:dyDescent="0.4">
      <c r="B197" s="855"/>
      <c r="C197" s="397"/>
      <c r="D197" s="397"/>
      <c r="E197" s="397"/>
      <c r="F197" s="397"/>
      <c r="G197" s="397"/>
      <c r="H197" s="440"/>
      <c r="I197" s="397"/>
      <c r="J197" s="397"/>
      <c r="K197" s="841"/>
      <c r="L197" s="420"/>
    </row>
    <row r="198" spans="2:12" x14ac:dyDescent="0.4">
      <c r="B198" s="855"/>
      <c r="C198" s="397"/>
      <c r="D198" s="397"/>
      <c r="E198" s="397"/>
      <c r="F198" s="397"/>
      <c r="G198" s="397"/>
      <c r="H198" s="440"/>
      <c r="I198" s="397"/>
      <c r="J198" s="397"/>
      <c r="K198" s="841"/>
      <c r="L198" s="420"/>
    </row>
    <row r="199" spans="2:12" x14ac:dyDescent="0.4">
      <c r="B199" s="855"/>
      <c r="C199" s="397"/>
      <c r="D199" s="397"/>
      <c r="E199" s="397"/>
      <c r="F199" s="397"/>
      <c r="G199" s="397"/>
      <c r="H199" s="440"/>
      <c r="I199" s="397"/>
      <c r="J199" s="397"/>
      <c r="K199" s="841"/>
      <c r="L199" s="426"/>
    </row>
    <row r="200" spans="2:12" x14ac:dyDescent="0.4">
      <c r="B200" s="855"/>
      <c r="C200" s="397"/>
      <c r="D200" s="397"/>
      <c r="E200" s="397"/>
      <c r="F200" s="397"/>
      <c r="G200" s="397"/>
      <c r="H200" s="440"/>
      <c r="I200" s="397"/>
      <c r="J200" s="397"/>
      <c r="K200" s="841"/>
      <c r="L200" s="420"/>
    </row>
    <row r="201" spans="2:12" x14ac:dyDescent="0.4">
      <c r="B201" s="855"/>
      <c r="C201" s="397"/>
      <c r="D201" s="397"/>
      <c r="E201" s="397"/>
      <c r="F201" s="397"/>
      <c r="G201" s="397"/>
      <c r="H201" s="440"/>
      <c r="I201" s="397"/>
      <c r="J201" s="397"/>
      <c r="K201" s="841"/>
      <c r="L201" s="420"/>
    </row>
    <row r="202" spans="2:12" x14ac:dyDescent="0.4">
      <c r="B202" s="855"/>
      <c r="C202" s="397"/>
      <c r="D202" s="397"/>
      <c r="E202" s="397"/>
      <c r="F202" s="397"/>
      <c r="G202" s="397"/>
      <c r="H202" s="440"/>
      <c r="I202" s="397"/>
      <c r="J202" s="397"/>
      <c r="K202" s="841"/>
      <c r="L202" s="420"/>
    </row>
    <row r="203" spans="2:12" x14ac:dyDescent="0.4">
      <c r="B203" s="855"/>
      <c r="C203" s="397"/>
      <c r="D203" s="397"/>
      <c r="E203" s="397"/>
      <c r="F203" s="397"/>
      <c r="G203" s="397"/>
      <c r="H203" s="440"/>
      <c r="I203" s="397"/>
      <c r="J203" s="397"/>
      <c r="K203" s="841"/>
      <c r="L203" s="420"/>
    </row>
    <row r="204" spans="2:12" x14ac:dyDescent="0.4">
      <c r="B204" s="855"/>
      <c r="C204" s="397"/>
      <c r="D204" s="397"/>
      <c r="E204" s="397"/>
      <c r="F204" s="397"/>
      <c r="G204" s="397"/>
      <c r="H204" s="440"/>
      <c r="I204" s="397"/>
      <c r="J204" s="397"/>
      <c r="K204" s="841"/>
      <c r="L204" s="420"/>
    </row>
    <row r="205" spans="2:12" x14ac:dyDescent="0.4">
      <c r="B205" s="855"/>
      <c r="C205" s="397"/>
      <c r="D205" s="397"/>
      <c r="E205" s="397"/>
      <c r="F205" s="397"/>
      <c r="G205" s="397"/>
      <c r="H205" s="440"/>
      <c r="I205" s="397"/>
      <c r="J205" s="397"/>
      <c r="K205" s="841"/>
      <c r="L205" s="420"/>
    </row>
    <row r="206" spans="2:12" x14ac:dyDescent="0.4">
      <c r="B206" s="855"/>
      <c r="C206" s="397"/>
      <c r="D206" s="397"/>
      <c r="E206" s="397"/>
      <c r="F206" s="397"/>
      <c r="G206" s="397"/>
      <c r="H206" s="440"/>
      <c r="I206" s="397"/>
      <c r="J206" s="397"/>
      <c r="K206" s="841"/>
      <c r="L206" s="420"/>
    </row>
    <row r="207" spans="2:12" x14ac:dyDescent="0.4">
      <c r="B207" s="855"/>
      <c r="C207" s="397"/>
      <c r="D207" s="397"/>
      <c r="E207" s="397"/>
      <c r="F207" s="397"/>
      <c r="G207" s="397"/>
      <c r="H207" s="440"/>
      <c r="I207" s="397"/>
      <c r="J207" s="397"/>
      <c r="K207" s="841"/>
      <c r="L207" s="420"/>
    </row>
    <row r="208" spans="2:12" x14ac:dyDescent="0.4">
      <c r="B208" s="856"/>
      <c r="C208" s="396"/>
      <c r="D208" s="396"/>
      <c r="E208" s="396"/>
      <c r="F208" s="396"/>
      <c r="G208" s="396"/>
      <c r="H208" s="437"/>
      <c r="I208" s="396"/>
      <c r="J208" s="396"/>
      <c r="K208" s="841"/>
      <c r="L208" s="420"/>
    </row>
    <row r="209" spans="2:12" x14ac:dyDescent="0.4">
      <c r="B209" s="856"/>
      <c r="C209" s="396"/>
      <c r="D209" s="396"/>
      <c r="E209" s="396"/>
      <c r="F209" s="396"/>
      <c r="G209" s="396"/>
      <c r="H209" s="437"/>
      <c r="I209" s="396"/>
      <c r="J209" s="396"/>
      <c r="K209" s="841"/>
      <c r="L209" s="420"/>
    </row>
    <row r="210" spans="2:12" x14ac:dyDescent="0.4">
      <c r="B210" s="856"/>
      <c r="C210" s="396"/>
      <c r="D210" s="396"/>
      <c r="E210" s="396"/>
      <c r="F210" s="396"/>
      <c r="G210" s="396"/>
      <c r="H210" s="437"/>
      <c r="I210" s="396"/>
      <c r="J210" s="396"/>
      <c r="K210" s="841"/>
      <c r="L210" s="420"/>
    </row>
    <row r="211" spans="2:12" x14ac:dyDescent="0.4">
      <c r="B211" s="855"/>
      <c r="C211" s="397"/>
      <c r="D211" s="397"/>
      <c r="E211" s="397"/>
      <c r="F211" s="397"/>
      <c r="G211" s="397"/>
      <c r="H211" s="440"/>
      <c r="I211" s="397"/>
      <c r="J211" s="397"/>
      <c r="K211" s="841"/>
      <c r="L211" s="426"/>
    </row>
    <row r="212" spans="2:12" x14ac:dyDescent="0.4">
      <c r="B212" s="855"/>
      <c r="C212" s="397"/>
      <c r="D212" s="397"/>
      <c r="E212" s="397"/>
      <c r="F212" s="397"/>
      <c r="G212" s="397"/>
      <c r="H212" s="440"/>
      <c r="I212" s="397"/>
      <c r="J212" s="397"/>
      <c r="K212" s="841"/>
      <c r="L212" s="420"/>
    </row>
    <row r="213" spans="2:12" x14ac:dyDescent="0.4">
      <c r="B213" s="855"/>
      <c r="C213" s="397"/>
      <c r="D213" s="397"/>
      <c r="E213" s="397"/>
      <c r="F213" s="397"/>
      <c r="G213" s="397"/>
      <c r="H213" s="440"/>
      <c r="I213" s="397"/>
      <c r="J213" s="397"/>
      <c r="K213" s="841"/>
      <c r="L213" s="420"/>
    </row>
    <row r="214" spans="2:12" x14ac:dyDescent="0.4">
      <c r="B214" s="855"/>
      <c r="C214" s="397"/>
      <c r="D214" s="397"/>
      <c r="E214" s="397"/>
      <c r="F214" s="397"/>
      <c r="G214" s="397"/>
      <c r="H214" s="440"/>
      <c r="I214" s="397"/>
      <c r="J214" s="397"/>
      <c r="K214" s="841"/>
      <c r="L214" s="420"/>
    </row>
    <row r="215" spans="2:12" x14ac:dyDescent="0.4">
      <c r="B215" s="855"/>
      <c r="C215" s="397"/>
      <c r="D215" s="397"/>
      <c r="E215" s="397"/>
      <c r="F215" s="397"/>
      <c r="G215" s="397"/>
      <c r="H215" s="440"/>
      <c r="I215" s="397"/>
      <c r="J215" s="397"/>
      <c r="K215" s="841"/>
      <c r="L215" s="420"/>
    </row>
    <row r="216" spans="2:12" x14ac:dyDescent="0.4">
      <c r="B216" s="855"/>
      <c r="C216" s="397"/>
      <c r="D216" s="397"/>
      <c r="E216" s="397"/>
      <c r="F216" s="397"/>
      <c r="G216" s="397"/>
      <c r="H216" s="440"/>
      <c r="I216" s="397"/>
      <c r="J216" s="397"/>
      <c r="K216" s="841"/>
      <c r="L216" s="420"/>
    </row>
    <row r="217" spans="2:12" x14ac:dyDescent="0.4">
      <c r="B217" s="855"/>
      <c r="C217" s="397"/>
      <c r="D217" s="397"/>
      <c r="E217" s="397"/>
      <c r="F217" s="397"/>
      <c r="G217" s="397"/>
      <c r="H217" s="440"/>
      <c r="I217" s="397"/>
      <c r="J217" s="397"/>
      <c r="K217" s="841"/>
      <c r="L217" s="420"/>
    </row>
    <row r="218" spans="2:12" x14ac:dyDescent="0.4">
      <c r="B218" s="855"/>
      <c r="C218" s="397"/>
      <c r="D218" s="397"/>
      <c r="E218" s="397"/>
      <c r="F218" s="397"/>
      <c r="G218" s="397"/>
      <c r="H218" s="440"/>
      <c r="I218" s="397"/>
      <c r="J218" s="397"/>
      <c r="K218" s="841"/>
      <c r="L218" s="420"/>
    </row>
    <row r="219" spans="2:12" x14ac:dyDescent="0.4">
      <c r="B219" s="855"/>
      <c r="C219" s="397"/>
      <c r="D219" s="397"/>
      <c r="E219" s="397"/>
      <c r="F219" s="397"/>
      <c r="G219" s="397"/>
      <c r="H219" s="440"/>
      <c r="I219" s="397"/>
      <c r="J219" s="397"/>
      <c r="K219" s="841"/>
      <c r="L219" s="420"/>
    </row>
    <row r="220" spans="2:12" x14ac:dyDescent="0.4">
      <c r="B220" s="855"/>
      <c r="C220" s="397"/>
      <c r="D220" s="397"/>
      <c r="E220" s="397"/>
      <c r="F220" s="397"/>
      <c r="G220" s="397"/>
      <c r="H220" s="440"/>
      <c r="I220" s="397"/>
      <c r="J220" s="397"/>
      <c r="K220" s="841"/>
      <c r="L220" s="426"/>
    </row>
    <row r="221" spans="2:12" x14ac:dyDescent="0.4">
      <c r="B221" s="855"/>
      <c r="C221" s="397"/>
      <c r="D221" s="397"/>
      <c r="E221" s="397"/>
      <c r="F221" s="397"/>
      <c r="G221" s="397"/>
      <c r="H221" s="440"/>
      <c r="I221" s="397"/>
      <c r="J221" s="397"/>
      <c r="K221" s="841"/>
      <c r="L221" s="420"/>
    </row>
    <row r="222" spans="2:12" x14ac:dyDescent="0.4">
      <c r="B222" s="855"/>
      <c r="C222" s="397"/>
      <c r="D222" s="397"/>
      <c r="E222" s="397"/>
      <c r="F222" s="397"/>
      <c r="G222" s="397"/>
      <c r="H222" s="440"/>
      <c r="I222" s="397"/>
      <c r="J222" s="397"/>
      <c r="K222" s="841"/>
      <c r="L222" s="420"/>
    </row>
    <row r="223" spans="2:12" x14ac:dyDescent="0.4">
      <c r="B223" s="855"/>
      <c r="C223" s="397"/>
      <c r="D223" s="397"/>
      <c r="E223" s="397"/>
      <c r="F223" s="397"/>
      <c r="G223" s="397"/>
      <c r="H223" s="440"/>
      <c r="I223" s="397"/>
      <c r="J223" s="397"/>
      <c r="K223" s="841"/>
      <c r="L223" s="420"/>
    </row>
    <row r="224" spans="2:12" x14ac:dyDescent="0.4">
      <c r="B224" s="855"/>
      <c r="C224" s="397"/>
      <c r="D224" s="397"/>
      <c r="E224" s="397"/>
      <c r="F224" s="397"/>
      <c r="G224" s="397"/>
      <c r="H224" s="440"/>
      <c r="I224" s="397"/>
      <c r="J224" s="397"/>
      <c r="K224" s="841"/>
    </row>
    <row r="225" spans="2:11" x14ac:dyDescent="0.4">
      <c r="B225" s="855"/>
      <c r="C225" s="397"/>
      <c r="D225" s="397"/>
      <c r="E225" s="397"/>
      <c r="F225" s="397"/>
      <c r="G225" s="397"/>
      <c r="H225" s="440"/>
      <c r="I225" s="397"/>
      <c r="J225" s="397"/>
      <c r="K225" s="841"/>
    </row>
    <row r="226" spans="2:11" x14ac:dyDescent="0.4">
      <c r="B226" s="855"/>
      <c r="C226" s="397"/>
      <c r="D226" s="397"/>
      <c r="E226" s="397"/>
      <c r="F226" s="397"/>
      <c r="G226" s="397"/>
      <c r="H226" s="440"/>
      <c r="I226" s="397"/>
      <c r="J226" s="397"/>
      <c r="K226" s="841"/>
    </row>
    <row r="227" spans="2:11" x14ac:dyDescent="0.4">
      <c r="B227" s="855"/>
      <c r="C227" s="397"/>
      <c r="D227" s="397"/>
      <c r="E227" s="397"/>
      <c r="F227" s="397"/>
      <c r="G227" s="397"/>
      <c r="H227" s="440"/>
      <c r="I227" s="397"/>
      <c r="J227" s="397"/>
      <c r="K227" s="841"/>
    </row>
    <row r="228" spans="2:11" x14ac:dyDescent="0.4">
      <c r="B228" s="855"/>
      <c r="C228" s="397"/>
      <c r="D228" s="397"/>
      <c r="E228" s="397"/>
      <c r="F228" s="397"/>
      <c r="G228" s="397"/>
      <c r="H228" s="440"/>
      <c r="I228" s="397"/>
      <c r="J228" s="397"/>
      <c r="K228" s="841"/>
    </row>
    <row r="229" spans="2:11" x14ac:dyDescent="0.4">
      <c r="B229" s="856"/>
      <c r="C229" s="396"/>
      <c r="D229" s="396"/>
      <c r="E229" s="396"/>
      <c r="F229" s="396"/>
      <c r="G229" s="396"/>
      <c r="H229" s="437"/>
      <c r="I229" s="396"/>
      <c r="J229" s="396"/>
      <c r="K229" s="425"/>
    </row>
    <row r="230" spans="2:11" x14ac:dyDescent="0.4">
      <c r="B230" s="855"/>
      <c r="C230" s="397"/>
      <c r="D230" s="397"/>
      <c r="E230" s="397"/>
      <c r="F230" s="397"/>
      <c r="G230" s="397"/>
      <c r="H230" s="440"/>
      <c r="I230" s="397"/>
      <c r="J230" s="397"/>
      <c r="K230" s="841"/>
    </row>
    <row r="231" spans="2:11" x14ac:dyDescent="0.4">
      <c r="B231" s="855"/>
      <c r="C231" s="397"/>
      <c r="D231" s="397"/>
      <c r="E231" s="397"/>
      <c r="F231" s="397"/>
      <c r="G231" s="397"/>
      <c r="H231" s="440"/>
      <c r="I231" s="397"/>
      <c r="J231" s="397"/>
      <c r="K231" s="841"/>
    </row>
    <row r="232" spans="2:11" x14ac:dyDescent="0.4">
      <c r="B232" s="855"/>
      <c r="C232" s="397"/>
      <c r="D232" s="397"/>
      <c r="E232" s="397"/>
      <c r="F232" s="397"/>
      <c r="G232" s="397"/>
      <c r="H232" s="440"/>
      <c r="I232" s="397"/>
      <c r="J232" s="397"/>
      <c r="K232" s="841"/>
    </row>
    <row r="233" spans="2:11" x14ac:dyDescent="0.4">
      <c r="B233" s="855"/>
      <c r="C233" s="397"/>
      <c r="D233" s="397"/>
      <c r="E233" s="397"/>
      <c r="F233" s="397"/>
      <c r="G233" s="397"/>
      <c r="H233" s="440"/>
      <c r="I233" s="397"/>
      <c r="J233" s="397"/>
      <c r="K233" s="841"/>
    </row>
    <row r="234" spans="2:11" x14ac:dyDescent="0.4">
      <c r="B234" s="855"/>
      <c r="C234" s="397"/>
      <c r="D234" s="397"/>
      <c r="E234" s="397"/>
      <c r="F234" s="397"/>
      <c r="G234" s="397"/>
      <c r="H234" s="440"/>
      <c r="I234" s="397"/>
      <c r="J234" s="397"/>
      <c r="K234" s="841"/>
    </row>
    <row r="235" spans="2:11" x14ac:dyDescent="0.4">
      <c r="B235" s="855"/>
      <c r="C235" s="397"/>
      <c r="D235" s="397"/>
      <c r="E235" s="397"/>
      <c r="F235" s="397"/>
      <c r="G235" s="397"/>
      <c r="H235" s="440"/>
      <c r="I235" s="397"/>
      <c r="J235" s="397"/>
      <c r="K235" s="841"/>
    </row>
    <row r="236" spans="2:11" x14ac:dyDescent="0.4">
      <c r="B236" s="855"/>
      <c r="C236" s="397"/>
      <c r="D236" s="397"/>
      <c r="E236" s="397"/>
      <c r="F236" s="397"/>
      <c r="G236" s="397"/>
      <c r="H236" s="440"/>
      <c r="I236" s="397"/>
      <c r="J236" s="397"/>
      <c r="K236" s="841"/>
    </row>
    <row r="237" spans="2:11" x14ac:dyDescent="0.4">
      <c r="B237" s="855"/>
      <c r="C237" s="397"/>
      <c r="D237" s="397"/>
      <c r="E237" s="397"/>
      <c r="F237" s="397"/>
      <c r="G237" s="397"/>
      <c r="H237" s="440"/>
      <c r="I237" s="397"/>
      <c r="J237" s="397"/>
      <c r="K237" s="841"/>
    </row>
    <row r="238" spans="2:11" x14ac:dyDescent="0.4">
      <c r="B238" s="855"/>
      <c r="C238" s="397"/>
      <c r="D238" s="397"/>
      <c r="E238" s="397"/>
      <c r="F238" s="397"/>
      <c r="G238" s="397"/>
      <c r="H238" s="440"/>
      <c r="I238" s="397"/>
      <c r="J238" s="397"/>
      <c r="K238" s="841"/>
    </row>
    <row r="239" spans="2:11" x14ac:dyDescent="0.4">
      <c r="B239" s="856"/>
      <c r="C239" s="396"/>
      <c r="D239" s="396"/>
      <c r="E239" s="396"/>
      <c r="F239" s="396"/>
      <c r="G239" s="396"/>
      <c r="H239" s="437"/>
      <c r="I239" s="396"/>
      <c r="J239" s="396"/>
      <c r="K239" s="425"/>
    </row>
    <row r="240" spans="2:11" x14ac:dyDescent="0.4">
      <c r="B240" s="396"/>
      <c r="C240" s="396"/>
      <c r="D240" s="396"/>
      <c r="E240" s="396"/>
      <c r="F240" s="396"/>
      <c r="G240" s="396"/>
      <c r="H240" s="437"/>
      <c r="I240" s="396"/>
      <c r="J240" s="396"/>
    </row>
    <row r="241" spans="2:10" x14ac:dyDescent="0.4">
      <c r="B241" s="396"/>
      <c r="C241" s="396"/>
      <c r="D241" s="396"/>
      <c r="E241" s="396"/>
      <c r="F241" s="396"/>
      <c r="G241" s="396"/>
      <c r="H241" s="437"/>
      <c r="I241" s="396"/>
      <c r="J241" s="396"/>
    </row>
    <row r="242" spans="2:10" x14ac:dyDescent="0.4">
      <c r="B242" s="843"/>
      <c r="C242" s="843"/>
      <c r="D242" s="843"/>
      <c r="E242" s="843"/>
      <c r="F242" s="843"/>
      <c r="G242" s="843"/>
      <c r="H242" s="843"/>
      <c r="I242" s="843"/>
      <c r="J242" s="843"/>
    </row>
    <row r="243" spans="2:10" x14ac:dyDescent="0.4">
      <c r="B243" s="855"/>
      <c r="C243" s="397"/>
      <c r="D243" s="397"/>
      <c r="E243" s="397"/>
      <c r="F243" s="397"/>
      <c r="G243" s="397"/>
      <c r="H243" s="440"/>
      <c r="I243" s="397"/>
      <c r="J243" s="397"/>
    </row>
    <row r="244" spans="2:10" x14ac:dyDescent="0.4">
      <c r="B244" s="856"/>
      <c r="C244" s="396"/>
      <c r="D244" s="396"/>
      <c r="E244" s="396"/>
      <c r="F244" s="396"/>
      <c r="G244" s="396"/>
      <c r="H244" s="437"/>
      <c r="I244" s="396"/>
      <c r="J244" s="396"/>
    </row>
    <row r="245" spans="2:10" x14ac:dyDescent="0.4">
      <c r="B245" s="856"/>
      <c r="C245" s="396"/>
      <c r="D245" s="396"/>
      <c r="E245" s="396"/>
      <c r="F245" s="396"/>
      <c r="G245" s="396"/>
      <c r="H245" s="437"/>
      <c r="I245" s="396"/>
      <c r="J245" s="396"/>
    </row>
    <row r="246" spans="2:10" x14ac:dyDescent="0.4">
      <c r="B246" s="856"/>
      <c r="C246" s="396"/>
      <c r="D246" s="396"/>
      <c r="E246" s="396"/>
      <c r="F246" s="396"/>
      <c r="G246" s="396"/>
      <c r="H246" s="437"/>
      <c r="I246" s="396"/>
      <c r="J246" s="396"/>
    </row>
    <row r="247" spans="2:10" x14ac:dyDescent="0.4">
      <c r="B247" s="856"/>
      <c r="C247" s="396"/>
      <c r="D247" s="396"/>
      <c r="E247" s="396"/>
      <c r="F247" s="396"/>
      <c r="G247" s="396"/>
      <c r="H247" s="437"/>
      <c r="I247" s="396"/>
      <c r="J247" s="396"/>
    </row>
    <row r="248" spans="2:10" x14ac:dyDescent="0.4">
      <c r="B248" s="856"/>
      <c r="C248" s="396"/>
      <c r="D248" s="396"/>
      <c r="E248" s="396"/>
      <c r="F248" s="396"/>
      <c r="G248" s="396"/>
      <c r="H248" s="437"/>
      <c r="I248" s="396"/>
      <c r="J248" s="396"/>
    </row>
    <row r="249" spans="2:10" x14ac:dyDescent="0.4">
      <c r="B249" s="856"/>
      <c r="C249" s="396"/>
      <c r="D249" s="396"/>
      <c r="E249" s="396"/>
      <c r="F249" s="396"/>
      <c r="G249" s="396"/>
      <c r="H249" s="437"/>
      <c r="I249" s="396"/>
      <c r="J249" s="396"/>
    </row>
    <row r="250" spans="2:10" x14ac:dyDescent="0.4">
      <c r="B250" s="856"/>
      <c r="C250" s="396"/>
      <c r="D250" s="396"/>
      <c r="E250" s="396"/>
      <c r="F250" s="396"/>
      <c r="G250" s="396"/>
      <c r="H250" s="437"/>
      <c r="I250" s="396"/>
      <c r="J250" s="396"/>
    </row>
    <row r="251" spans="2:10" x14ac:dyDescent="0.4">
      <c r="B251" s="856"/>
      <c r="C251" s="396"/>
      <c r="D251" s="396"/>
      <c r="E251" s="396"/>
      <c r="F251" s="396"/>
      <c r="G251" s="396"/>
      <c r="H251" s="437"/>
      <c r="I251" s="396"/>
      <c r="J251" s="396"/>
    </row>
    <row r="252" spans="2:10" x14ac:dyDescent="0.4">
      <c r="B252" s="856"/>
      <c r="C252" s="396"/>
      <c r="D252" s="396"/>
      <c r="E252" s="396"/>
      <c r="F252" s="396"/>
      <c r="G252" s="396"/>
      <c r="H252" s="437"/>
      <c r="I252" s="396"/>
      <c r="J252" s="396"/>
    </row>
    <row r="253" spans="2:10" x14ac:dyDescent="0.4">
      <c r="B253" s="856"/>
      <c r="C253" s="396"/>
      <c r="D253" s="396"/>
      <c r="E253" s="396"/>
      <c r="F253" s="396"/>
      <c r="G253" s="396"/>
      <c r="H253" s="437"/>
      <c r="I253" s="396"/>
      <c r="J253" s="396"/>
    </row>
    <row r="254" spans="2:10" x14ac:dyDescent="0.4">
      <c r="B254" s="856"/>
      <c r="C254" s="396"/>
      <c r="D254" s="396"/>
      <c r="E254" s="396"/>
      <c r="F254" s="396"/>
      <c r="G254" s="396"/>
      <c r="H254" s="437"/>
      <c r="I254" s="396"/>
      <c r="J254" s="396"/>
    </row>
    <row r="255" spans="2:10" x14ac:dyDescent="0.4">
      <c r="B255" s="855"/>
      <c r="C255" s="397"/>
      <c r="D255" s="397"/>
      <c r="E255" s="397"/>
      <c r="F255" s="397"/>
      <c r="G255" s="397"/>
      <c r="H255" s="440"/>
      <c r="I255" s="397"/>
      <c r="J255" s="397"/>
    </row>
    <row r="256" spans="2:10" x14ac:dyDescent="0.4">
      <c r="B256" s="856"/>
      <c r="C256" s="396"/>
      <c r="D256" s="396"/>
      <c r="E256" s="396"/>
      <c r="F256" s="396"/>
      <c r="G256" s="396"/>
      <c r="H256" s="437"/>
      <c r="I256" s="396"/>
      <c r="J256" s="396"/>
    </row>
    <row r="257" spans="2:10" x14ac:dyDescent="0.4">
      <c r="B257" s="856"/>
      <c r="C257" s="396"/>
      <c r="D257" s="396"/>
      <c r="E257" s="396"/>
      <c r="F257" s="396"/>
      <c r="G257" s="396"/>
      <c r="H257" s="437"/>
      <c r="I257" s="396"/>
      <c r="J257" s="396"/>
    </row>
    <row r="258" spans="2:10" x14ac:dyDescent="0.4">
      <c r="B258" s="856"/>
      <c r="C258" s="396"/>
      <c r="D258" s="396"/>
      <c r="E258" s="396"/>
      <c r="F258" s="396"/>
      <c r="G258" s="396"/>
      <c r="H258" s="437"/>
      <c r="I258" s="396"/>
      <c r="J258" s="396"/>
    </row>
    <row r="259" spans="2:10" x14ac:dyDescent="0.4">
      <c r="B259" s="856"/>
      <c r="C259" s="396"/>
      <c r="D259" s="396"/>
      <c r="E259" s="396"/>
      <c r="F259" s="396"/>
      <c r="G259" s="396"/>
      <c r="H259" s="437"/>
      <c r="I259" s="396"/>
      <c r="J259" s="396"/>
    </row>
    <row r="260" spans="2:10" x14ac:dyDescent="0.4">
      <c r="B260" s="856"/>
      <c r="C260" s="396"/>
      <c r="D260" s="396"/>
      <c r="E260" s="396"/>
      <c r="F260" s="396"/>
      <c r="G260" s="396"/>
      <c r="H260" s="437"/>
      <c r="I260" s="396"/>
      <c r="J260" s="396"/>
    </row>
    <row r="261" spans="2:10" x14ac:dyDescent="0.4">
      <c r="B261" s="856"/>
      <c r="C261" s="396"/>
      <c r="D261" s="396"/>
      <c r="E261" s="396"/>
      <c r="F261" s="396"/>
      <c r="G261" s="396"/>
      <c r="H261" s="437"/>
      <c r="I261" s="396"/>
      <c r="J261" s="396"/>
    </row>
    <row r="262" spans="2:10" x14ac:dyDescent="0.4">
      <c r="B262" s="856"/>
      <c r="C262" s="396"/>
      <c r="D262" s="396"/>
      <c r="E262" s="396"/>
      <c r="F262" s="396"/>
      <c r="G262" s="396"/>
      <c r="H262" s="437"/>
      <c r="I262" s="396"/>
      <c r="J262" s="396"/>
    </row>
    <row r="263" spans="2:10" x14ac:dyDescent="0.4">
      <c r="B263" s="856"/>
      <c r="C263" s="396"/>
      <c r="D263" s="396"/>
      <c r="E263" s="396"/>
      <c r="F263" s="396"/>
      <c r="G263" s="396"/>
      <c r="H263" s="437"/>
      <c r="I263" s="396"/>
      <c r="J263" s="396"/>
    </row>
    <row r="264" spans="2:10" x14ac:dyDescent="0.4">
      <c r="B264" s="856"/>
      <c r="C264" s="396"/>
      <c r="D264" s="396"/>
      <c r="E264" s="396"/>
      <c r="F264" s="396"/>
      <c r="G264" s="396"/>
      <c r="H264" s="437"/>
      <c r="I264" s="396"/>
      <c r="J264" s="396"/>
    </row>
    <row r="265" spans="2:10" x14ac:dyDescent="0.4">
      <c r="B265" s="856"/>
      <c r="C265" s="396"/>
      <c r="D265" s="396"/>
      <c r="E265" s="396"/>
      <c r="F265" s="396"/>
      <c r="G265" s="396"/>
      <c r="H265" s="437"/>
      <c r="I265" s="396"/>
      <c r="J265" s="396"/>
    </row>
    <row r="266" spans="2:10" x14ac:dyDescent="0.4">
      <c r="B266" s="856"/>
      <c r="C266" s="396"/>
      <c r="D266" s="396"/>
      <c r="E266" s="396"/>
      <c r="F266" s="396"/>
      <c r="G266" s="396"/>
      <c r="H266" s="437"/>
      <c r="I266" s="396"/>
      <c r="J266" s="396"/>
    </row>
    <row r="267" spans="2:10" x14ac:dyDescent="0.4">
      <c r="B267" s="855"/>
      <c r="C267" s="397"/>
      <c r="D267" s="397"/>
      <c r="E267" s="397"/>
      <c r="F267" s="397"/>
      <c r="G267" s="397"/>
      <c r="H267" s="440"/>
      <c r="I267" s="397"/>
      <c r="J267" s="397"/>
    </row>
    <row r="268" spans="2:10" x14ac:dyDescent="0.4">
      <c r="B268" s="856"/>
      <c r="C268" s="396"/>
      <c r="D268" s="396"/>
      <c r="E268" s="396"/>
      <c r="F268" s="396"/>
      <c r="G268" s="396"/>
      <c r="H268" s="437"/>
      <c r="I268" s="396"/>
      <c r="J268" s="396"/>
    </row>
    <row r="269" spans="2:10" x14ac:dyDescent="0.4">
      <c r="B269" s="856"/>
      <c r="C269" s="396"/>
      <c r="D269" s="396"/>
      <c r="E269" s="396"/>
      <c r="F269" s="396"/>
      <c r="G269" s="396"/>
      <c r="H269" s="437"/>
      <c r="I269" s="396"/>
      <c r="J269" s="396"/>
    </row>
    <row r="270" spans="2:10" x14ac:dyDescent="0.4">
      <c r="B270" s="856"/>
      <c r="C270" s="396"/>
      <c r="D270" s="396"/>
      <c r="E270" s="396"/>
      <c r="F270" s="396"/>
      <c r="G270" s="396"/>
      <c r="H270" s="437"/>
      <c r="I270" s="396"/>
      <c r="J270" s="396"/>
    </row>
    <row r="271" spans="2:10" x14ac:dyDescent="0.4">
      <c r="B271" s="856"/>
      <c r="C271" s="396"/>
      <c r="D271" s="396"/>
      <c r="E271" s="396"/>
      <c r="F271" s="396"/>
      <c r="G271" s="396"/>
      <c r="H271" s="437"/>
      <c r="I271" s="396"/>
      <c r="J271" s="396"/>
    </row>
    <row r="272" spans="2:10" x14ac:dyDescent="0.4">
      <c r="B272" s="856"/>
      <c r="C272" s="396"/>
      <c r="D272" s="396"/>
      <c r="E272" s="396"/>
      <c r="F272" s="396"/>
      <c r="G272" s="396"/>
      <c r="H272" s="437"/>
      <c r="I272" s="396"/>
      <c r="J272" s="396"/>
    </row>
    <row r="273" spans="2:10" x14ac:dyDescent="0.4">
      <c r="B273" s="856"/>
      <c r="C273" s="396"/>
      <c r="D273" s="396"/>
      <c r="E273" s="396"/>
      <c r="F273" s="396"/>
      <c r="G273" s="396"/>
      <c r="H273" s="437"/>
      <c r="I273" s="396"/>
      <c r="J273" s="396"/>
    </row>
    <row r="274" spans="2:10" x14ac:dyDescent="0.4">
      <c r="B274" s="856"/>
      <c r="C274" s="396"/>
      <c r="D274" s="396"/>
      <c r="E274" s="396"/>
      <c r="F274" s="396"/>
      <c r="G274" s="396"/>
      <c r="H274" s="437"/>
      <c r="I274" s="396"/>
      <c r="J274" s="396"/>
    </row>
    <row r="275" spans="2:10" x14ac:dyDescent="0.4">
      <c r="B275" s="856"/>
      <c r="C275" s="396"/>
      <c r="D275" s="396"/>
      <c r="E275" s="396"/>
      <c r="F275" s="396"/>
      <c r="G275" s="396"/>
      <c r="H275" s="437"/>
      <c r="I275" s="396"/>
      <c r="J275" s="396"/>
    </row>
    <row r="276" spans="2:10" x14ac:dyDescent="0.4">
      <c r="B276" s="856"/>
      <c r="C276" s="396"/>
      <c r="D276" s="396"/>
      <c r="E276" s="396"/>
      <c r="F276" s="396"/>
      <c r="G276" s="396"/>
      <c r="H276" s="437"/>
      <c r="I276" s="396"/>
      <c r="J276" s="396"/>
    </row>
    <row r="277" spans="2:10" x14ac:dyDescent="0.4">
      <c r="B277" s="856"/>
      <c r="C277" s="396"/>
      <c r="D277" s="396"/>
      <c r="E277" s="396"/>
      <c r="F277" s="396"/>
      <c r="G277" s="396"/>
      <c r="H277" s="437"/>
      <c r="I277" s="396"/>
      <c r="J277" s="396"/>
    </row>
    <row r="278" spans="2:10" x14ac:dyDescent="0.4">
      <c r="B278" s="856"/>
      <c r="C278" s="396"/>
      <c r="D278" s="396"/>
      <c r="E278" s="396"/>
      <c r="F278" s="396"/>
      <c r="G278" s="396"/>
      <c r="H278" s="437"/>
      <c r="I278" s="396"/>
      <c r="J278" s="396"/>
    </row>
    <row r="279" spans="2:10" x14ac:dyDescent="0.4">
      <c r="B279" s="855"/>
      <c r="C279" s="397"/>
      <c r="D279" s="397"/>
      <c r="E279" s="397"/>
      <c r="F279" s="397"/>
      <c r="G279" s="397"/>
      <c r="H279" s="440"/>
      <c r="I279" s="397"/>
      <c r="J279" s="397"/>
    </row>
    <row r="280" spans="2:10" x14ac:dyDescent="0.4">
      <c r="B280" s="856"/>
      <c r="C280" s="396"/>
      <c r="D280" s="396"/>
      <c r="E280" s="396"/>
      <c r="F280" s="396"/>
      <c r="G280" s="396"/>
      <c r="H280" s="437"/>
      <c r="I280" s="396"/>
      <c r="J280" s="396"/>
    </row>
    <row r="281" spans="2:10" x14ac:dyDescent="0.4">
      <c r="B281" s="856"/>
      <c r="C281" s="396"/>
      <c r="D281" s="396"/>
      <c r="E281" s="396"/>
      <c r="F281" s="396"/>
      <c r="G281" s="396"/>
      <c r="H281" s="437"/>
      <c r="I281" s="396"/>
      <c r="J281" s="396"/>
    </row>
    <row r="282" spans="2:10" x14ac:dyDescent="0.4">
      <c r="B282" s="856"/>
      <c r="C282" s="396"/>
      <c r="D282" s="396"/>
      <c r="E282" s="396"/>
      <c r="F282" s="396"/>
      <c r="G282" s="396"/>
      <c r="H282" s="437"/>
      <c r="I282" s="396"/>
      <c r="J282" s="396"/>
    </row>
    <row r="283" spans="2:10" x14ac:dyDescent="0.4">
      <c r="B283" s="856"/>
      <c r="C283" s="396"/>
      <c r="D283" s="396"/>
      <c r="E283" s="396"/>
      <c r="F283" s="396"/>
      <c r="G283" s="396"/>
      <c r="H283" s="437"/>
      <c r="I283" s="396"/>
      <c r="J283" s="396"/>
    </row>
    <row r="284" spans="2:10" x14ac:dyDescent="0.4">
      <c r="B284" s="856"/>
      <c r="C284" s="396"/>
      <c r="D284" s="396"/>
      <c r="E284" s="396"/>
      <c r="F284" s="396"/>
      <c r="G284" s="396"/>
      <c r="H284" s="437"/>
      <c r="I284" s="396"/>
      <c r="J284" s="396"/>
    </row>
    <row r="285" spans="2:10" x14ac:dyDescent="0.4">
      <c r="B285" s="856"/>
      <c r="C285" s="396"/>
      <c r="D285" s="396"/>
      <c r="E285" s="396"/>
      <c r="F285" s="396"/>
      <c r="G285" s="396"/>
      <c r="H285" s="437"/>
      <c r="I285" s="396"/>
      <c r="J285" s="396"/>
    </row>
    <row r="286" spans="2:10" x14ac:dyDescent="0.4">
      <c r="B286" s="856"/>
      <c r="C286" s="396"/>
      <c r="D286" s="396"/>
      <c r="E286" s="396"/>
      <c r="F286" s="396"/>
      <c r="G286" s="396"/>
      <c r="H286" s="437"/>
      <c r="I286" s="396"/>
      <c r="J286" s="396"/>
    </row>
    <row r="287" spans="2:10" x14ac:dyDescent="0.4">
      <c r="B287" s="856"/>
      <c r="C287" s="396"/>
      <c r="D287" s="396"/>
      <c r="E287" s="396"/>
      <c r="F287" s="396"/>
      <c r="G287" s="396"/>
      <c r="H287" s="437"/>
      <c r="I287" s="396"/>
      <c r="J287" s="396"/>
    </row>
    <row r="288" spans="2:10" x14ac:dyDescent="0.4">
      <c r="B288" s="856"/>
      <c r="C288" s="396"/>
      <c r="D288" s="396"/>
      <c r="E288" s="396"/>
      <c r="F288" s="396"/>
      <c r="G288" s="396"/>
      <c r="H288" s="437"/>
      <c r="I288" s="396"/>
      <c r="J288" s="396"/>
    </row>
    <row r="289" spans="2:10" x14ac:dyDescent="0.4">
      <c r="B289" s="856"/>
      <c r="C289" s="396"/>
      <c r="D289" s="396"/>
      <c r="E289" s="396"/>
      <c r="F289" s="396"/>
      <c r="G289" s="396"/>
      <c r="H289" s="437"/>
      <c r="I289" s="396"/>
      <c r="J289" s="396"/>
    </row>
    <row r="290" spans="2:10" x14ac:dyDescent="0.4">
      <c r="B290" s="856"/>
      <c r="C290" s="396"/>
      <c r="D290" s="396"/>
      <c r="E290" s="396"/>
      <c r="F290" s="396"/>
      <c r="G290" s="396"/>
      <c r="H290" s="437"/>
      <c r="I290" s="396"/>
      <c r="J290" s="396"/>
    </row>
    <row r="291" spans="2:10" x14ac:dyDescent="0.4">
      <c r="B291" s="855"/>
      <c r="C291" s="397"/>
      <c r="D291" s="397"/>
      <c r="E291" s="397"/>
      <c r="F291" s="397"/>
      <c r="G291" s="397"/>
      <c r="H291" s="440"/>
      <c r="I291" s="397"/>
      <c r="J291" s="397"/>
    </row>
    <row r="292" spans="2:10" x14ac:dyDescent="0.4">
      <c r="B292" s="856"/>
      <c r="C292" s="396"/>
      <c r="D292" s="396"/>
      <c r="E292" s="396"/>
      <c r="F292" s="396"/>
      <c r="G292" s="396"/>
      <c r="H292" s="437"/>
      <c r="I292" s="396"/>
      <c r="J292" s="396"/>
    </row>
    <row r="293" spans="2:10" x14ac:dyDescent="0.4">
      <c r="B293" s="856"/>
      <c r="C293" s="396"/>
      <c r="D293" s="396"/>
      <c r="E293" s="396"/>
      <c r="F293" s="396"/>
      <c r="G293" s="396"/>
      <c r="H293" s="437"/>
      <c r="I293" s="396"/>
      <c r="J293" s="396"/>
    </row>
    <row r="294" spans="2:10" x14ac:dyDescent="0.4">
      <c r="B294" s="856"/>
      <c r="C294" s="396"/>
      <c r="D294" s="396"/>
      <c r="E294" s="396"/>
      <c r="F294" s="396"/>
      <c r="G294" s="396"/>
      <c r="H294" s="437"/>
      <c r="I294" s="396"/>
      <c r="J294" s="396"/>
    </row>
    <row r="295" spans="2:10" x14ac:dyDescent="0.4">
      <c r="B295" s="856"/>
      <c r="C295" s="396"/>
      <c r="D295" s="396"/>
      <c r="E295" s="396"/>
      <c r="F295" s="396"/>
      <c r="G295" s="396"/>
      <c r="H295" s="437"/>
      <c r="I295" s="396"/>
      <c r="J295" s="396"/>
    </row>
    <row r="296" spans="2:10" x14ac:dyDescent="0.4">
      <c r="B296" s="856"/>
      <c r="C296" s="396"/>
      <c r="D296" s="396"/>
      <c r="E296" s="396"/>
      <c r="F296" s="396"/>
      <c r="G296" s="396"/>
      <c r="H296" s="437"/>
      <c r="I296" s="396"/>
      <c r="J296" s="396"/>
    </row>
    <row r="297" spans="2:10" x14ac:dyDescent="0.4">
      <c r="B297" s="856"/>
      <c r="C297" s="396"/>
      <c r="D297" s="396"/>
      <c r="E297" s="396"/>
      <c r="F297" s="396"/>
      <c r="G297" s="396"/>
      <c r="H297" s="437"/>
      <c r="I297" s="396"/>
      <c r="J297" s="396"/>
    </row>
    <row r="298" spans="2:10" x14ac:dyDescent="0.4">
      <c r="B298" s="856"/>
      <c r="C298" s="396"/>
      <c r="D298" s="396"/>
      <c r="E298" s="396"/>
      <c r="F298" s="396"/>
      <c r="G298" s="396"/>
      <c r="H298" s="437"/>
      <c r="I298" s="396"/>
      <c r="J298" s="396"/>
    </row>
    <row r="299" spans="2:10" x14ac:dyDescent="0.4">
      <c r="B299" s="856"/>
      <c r="C299" s="396"/>
      <c r="D299" s="396"/>
      <c r="E299" s="396"/>
      <c r="F299" s="396"/>
      <c r="G299" s="396"/>
      <c r="H299" s="437"/>
      <c r="I299" s="396"/>
      <c r="J299" s="396"/>
    </row>
    <row r="300" spans="2:10" x14ac:dyDescent="0.4">
      <c r="B300" s="856"/>
      <c r="C300" s="396"/>
      <c r="D300" s="396"/>
      <c r="E300" s="396"/>
      <c r="F300" s="396"/>
      <c r="G300" s="396"/>
      <c r="H300" s="437"/>
      <c r="I300" s="396"/>
      <c r="J300" s="396"/>
    </row>
    <row r="301" spans="2:10" x14ac:dyDescent="0.4">
      <c r="B301" s="856"/>
      <c r="C301" s="396"/>
      <c r="D301" s="396"/>
      <c r="E301" s="396"/>
      <c r="F301" s="396"/>
      <c r="G301" s="396"/>
      <c r="H301" s="437"/>
      <c r="I301" s="396"/>
      <c r="J301" s="396"/>
    </row>
    <row r="302" spans="2:10" x14ac:dyDescent="0.4">
      <c r="B302" s="856"/>
      <c r="C302" s="396"/>
      <c r="D302" s="396"/>
      <c r="E302" s="396"/>
      <c r="F302" s="396"/>
      <c r="G302" s="396"/>
      <c r="H302" s="437"/>
      <c r="I302" s="396"/>
      <c r="J302" s="396"/>
    </row>
    <row r="303" spans="2:10" x14ac:dyDescent="0.4">
      <c r="B303" s="855"/>
      <c r="C303" s="397"/>
      <c r="D303" s="397"/>
      <c r="E303" s="397"/>
      <c r="F303" s="397"/>
      <c r="G303" s="397"/>
      <c r="H303" s="440"/>
      <c r="I303" s="397"/>
      <c r="J303" s="397"/>
    </row>
    <row r="304" spans="2:10" x14ac:dyDescent="0.4">
      <c r="B304" s="856"/>
      <c r="C304" s="396"/>
      <c r="D304" s="396"/>
      <c r="E304" s="396"/>
      <c r="F304" s="396"/>
      <c r="G304" s="396"/>
      <c r="H304" s="437"/>
      <c r="I304" s="396"/>
      <c r="J304" s="396"/>
    </row>
    <row r="305" spans="2:12" x14ac:dyDescent="0.4">
      <c r="B305" s="856"/>
      <c r="C305" s="396"/>
      <c r="D305" s="396"/>
      <c r="E305" s="396"/>
      <c r="F305" s="396"/>
      <c r="G305" s="396"/>
      <c r="H305" s="437"/>
      <c r="I305" s="396"/>
      <c r="J305" s="396"/>
    </row>
    <row r="306" spans="2:12" x14ac:dyDescent="0.4">
      <c r="B306" s="856"/>
      <c r="C306" s="396"/>
      <c r="D306" s="396"/>
      <c r="E306" s="396"/>
      <c r="F306" s="396"/>
      <c r="G306" s="396"/>
      <c r="H306" s="437"/>
      <c r="I306" s="396"/>
      <c r="J306" s="396"/>
    </row>
    <row r="307" spans="2:12" x14ac:dyDescent="0.4">
      <c r="B307" s="856"/>
      <c r="C307" s="396"/>
      <c r="D307" s="396"/>
      <c r="E307" s="396"/>
      <c r="F307" s="396"/>
      <c r="G307" s="396"/>
      <c r="H307" s="437"/>
      <c r="I307" s="396"/>
      <c r="J307" s="396"/>
    </row>
    <row r="308" spans="2:12" x14ac:dyDescent="0.4">
      <c r="B308" s="856"/>
      <c r="C308" s="396"/>
      <c r="D308" s="396"/>
      <c r="E308" s="396"/>
      <c r="F308" s="396"/>
      <c r="G308" s="396"/>
      <c r="H308" s="437"/>
      <c r="I308" s="396"/>
      <c r="J308" s="396"/>
    </row>
    <row r="309" spans="2:12" x14ac:dyDescent="0.4">
      <c r="B309" s="856"/>
      <c r="C309" s="396"/>
      <c r="D309" s="396"/>
      <c r="E309" s="396"/>
      <c r="F309" s="396"/>
      <c r="G309" s="396"/>
      <c r="H309" s="437"/>
      <c r="I309" s="396"/>
      <c r="J309" s="396"/>
    </row>
    <row r="310" spans="2:12" x14ac:dyDescent="0.4">
      <c r="B310" s="856"/>
      <c r="C310" s="396"/>
      <c r="D310" s="396"/>
      <c r="E310" s="396"/>
      <c r="F310" s="396"/>
      <c r="G310" s="396"/>
      <c r="H310" s="437"/>
      <c r="I310" s="396"/>
      <c r="J310" s="396"/>
    </row>
    <row r="311" spans="2:12" x14ac:dyDescent="0.4">
      <c r="B311" s="856"/>
      <c r="C311" s="396"/>
      <c r="D311" s="396"/>
      <c r="E311" s="396"/>
      <c r="F311" s="396"/>
      <c r="G311" s="396"/>
      <c r="H311" s="437"/>
      <c r="I311" s="396"/>
      <c r="J311" s="396"/>
    </row>
    <row r="312" spans="2:12" x14ac:dyDescent="0.4">
      <c r="B312" s="856"/>
      <c r="C312" s="396"/>
      <c r="D312" s="396"/>
      <c r="E312" s="396"/>
      <c r="F312" s="396"/>
      <c r="G312" s="396"/>
      <c r="H312" s="437"/>
      <c r="I312" s="396"/>
      <c r="J312" s="396"/>
    </row>
    <row r="313" spans="2:12" x14ac:dyDescent="0.4">
      <c r="B313" s="856"/>
      <c r="C313" s="396"/>
      <c r="D313" s="396"/>
      <c r="E313" s="396"/>
      <c r="F313" s="396"/>
      <c r="G313" s="396"/>
      <c r="H313" s="437"/>
      <c r="I313" s="396"/>
      <c r="J313" s="396"/>
    </row>
    <row r="314" spans="2:12" x14ac:dyDescent="0.4">
      <c r="B314" s="856"/>
      <c r="C314" s="396"/>
      <c r="D314" s="396"/>
      <c r="E314" s="396"/>
      <c r="F314" s="396"/>
      <c r="G314" s="396"/>
      <c r="H314" s="437"/>
      <c r="I314" s="396"/>
      <c r="J314" s="396"/>
    </row>
    <row r="315" spans="2:12" x14ac:dyDescent="0.4">
      <c r="B315" s="855"/>
      <c r="C315" s="397"/>
      <c r="D315" s="397"/>
      <c r="E315" s="397"/>
      <c r="F315" s="397"/>
      <c r="G315" s="397"/>
      <c r="H315" s="440"/>
      <c r="I315" s="397"/>
      <c r="J315" s="397"/>
    </row>
    <row r="316" spans="2:12" x14ac:dyDescent="0.4">
      <c r="B316" s="856"/>
      <c r="C316" s="396"/>
      <c r="D316" s="396"/>
      <c r="E316" s="396"/>
      <c r="F316" s="396"/>
      <c r="G316" s="396"/>
      <c r="H316" s="437"/>
      <c r="I316" s="396"/>
      <c r="J316" s="396"/>
    </row>
    <row r="317" spans="2:12" x14ac:dyDescent="0.4">
      <c r="B317" s="856"/>
      <c r="C317" s="396"/>
      <c r="D317" s="396"/>
      <c r="E317" s="396"/>
      <c r="F317" s="396"/>
      <c r="G317" s="396"/>
      <c r="H317" s="437"/>
      <c r="I317" s="396"/>
      <c r="J317" s="396"/>
    </row>
    <row r="318" spans="2:12" x14ac:dyDescent="0.4">
      <c r="B318" s="856"/>
      <c r="C318" s="396"/>
      <c r="D318" s="396"/>
      <c r="E318" s="396"/>
      <c r="F318" s="396"/>
      <c r="G318" s="396"/>
      <c r="H318" s="437"/>
      <c r="I318" s="396"/>
      <c r="J318" s="396"/>
    </row>
    <row r="319" spans="2:12" x14ac:dyDescent="0.4">
      <c r="B319" s="856"/>
      <c r="C319" s="396"/>
      <c r="D319" s="396"/>
      <c r="E319" s="396"/>
      <c r="F319" s="396"/>
      <c r="G319" s="396"/>
      <c r="H319" s="437"/>
      <c r="I319" s="396"/>
      <c r="J319" s="396"/>
    </row>
    <row r="320" spans="2:12" x14ac:dyDescent="0.4">
      <c r="B320" s="856"/>
      <c r="C320" s="396"/>
      <c r="D320" s="396"/>
      <c r="E320" s="396"/>
      <c r="F320" s="396"/>
      <c r="G320" s="396"/>
      <c r="H320" s="437"/>
      <c r="I320" s="396"/>
      <c r="J320" s="396"/>
      <c r="K320" s="420"/>
      <c r="L320" s="420"/>
    </row>
    <row r="321" spans="2:12" x14ac:dyDescent="0.4">
      <c r="B321" s="856"/>
      <c r="C321" s="396"/>
      <c r="D321" s="396"/>
      <c r="E321" s="396"/>
      <c r="F321" s="396"/>
      <c r="G321" s="396"/>
      <c r="H321" s="437"/>
      <c r="I321" s="396"/>
      <c r="J321" s="396"/>
      <c r="K321" s="420"/>
      <c r="L321" s="420"/>
    </row>
    <row r="322" spans="2:12" x14ac:dyDescent="0.4">
      <c r="B322" s="856"/>
      <c r="C322" s="396"/>
      <c r="D322" s="396"/>
      <c r="E322" s="396"/>
      <c r="F322" s="396"/>
      <c r="G322" s="396"/>
      <c r="H322" s="437"/>
      <c r="I322" s="396"/>
      <c r="J322" s="396"/>
      <c r="K322" s="420"/>
      <c r="L322" s="420"/>
    </row>
    <row r="323" spans="2:12" x14ac:dyDescent="0.4">
      <c r="B323" s="856"/>
      <c r="C323" s="396"/>
      <c r="D323" s="396"/>
      <c r="E323" s="396"/>
      <c r="F323" s="396"/>
      <c r="G323" s="396"/>
      <c r="H323" s="437"/>
      <c r="I323" s="396"/>
      <c r="J323" s="396"/>
      <c r="K323" s="420"/>
      <c r="L323" s="420"/>
    </row>
    <row r="324" spans="2:12" x14ac:dyDescent="0.4">
      <c r="B324" s="856"/>
      <c r="C324" s="396"/>
      <c r="D324" s="396"/>
      <c r="E324" s="396"/>
      <c r="F324" s="396"/>
      <c r="G324" s="396"/>
      <c r="H324" s="437"/>
      <c r="I324" s="396"/>
      <c r="J324" s="396"/>
      <c r="K324" s="420"/>
      <c r="L324" s="420"/>
    </row>
    <row r="325" spans="2:12" x14ac:dyDescent="0.4">
      <c r="B325" s="856"/>
      <c r="C325" s="396"/>
      <c r="D325" s="396"/>
      <c r="E325" s="396"/>
      <c r="F325" s="396"/>
      <c r="G325" s="396"/>
      <c r="H325" s="437"/>
      <c r="I325" s="396"/>
      <c r="J325" s="396"/>
      <c r="K325" s="420"/>
      <c r="L325" s="420"/>
    </row>
    <row r="326" spans="2:12" x14ac:dyDescent="0.4">
      <c r="B326" s="856"/>
      <c r="C326" s="396"/>
      <c r="D326" s="396"/>
      <c r="E326" s="396"/>
      <c r="F326" s="396"/>
      <c r="G326" s="396"/>
      <c r="H326" s="437"/>
      <c r="I326" s="396"/>
      <c r="J326" s="396"/>
      <c r="K326" s="420"/>
      <c r="L326" s="420"/>
    </row>
    <row r="327" spans="2:12" x14ac:dyDescent="0.4">
      <c r="B327" s="396"/>
      <c r="C327" s="396"/>
      <c r="D327" s="396"/>
      <c r="E327" s="396"/>
      <c r="F327" s="396"/>
      <c r="G327" s="396"/>
      <c r="H327" s="437"/>
      <c r="I327" s="396"/>
      <c r="J327" s="396"/>
      <c r="K327" s="420"/>
      <c r="L327" s="420"/>
    </row>
    <row r="328" spans="2:12" x14ac:dyDescent="0.4">
      <c r="B328" s="396"/>
      <c r="C328" s="396"/>
      <c r="D328" s="396"/>
      <c r="E328" s="396"/>
      <c r="F328" s="396"/>
      <c r="G328" s="396"/>
      <c r="H328" s="437"/>
      <c r="I328" s="396"/>
      <c r="J328" s="396"/>
      <c r="K328" s="420"/>
      <c r="L328" s="420"/>
    </row>
    <row r="329" spans="2:12" x14ac:dyDescent="0.4">
      <c r="B329" s="843"/>
      <c r="C329" s="843"/>
      <c r="D329" s="843"/>
      <c r="E329" s="843"/>
      <c r="F329" s="843"/>
      <c r="G329" s="843"/>
      <c r="H329" s="843"/>
      <c r="I329" s="843"/>
      <c r="J329" s="843"/>
      <c r="K329" s="424"/>
      <c r="L329" s="420"/>
    </row>
    <row r="330" spans="2:12" x14ac:dyDescent="0.4">
      <c r="B330" s="855"/>
      <c r="C330" s="397"/>
      <c r="D330" s="397"/>
      <c r="E330" s="397"/>
      <c r="F330" s="397"/>
      <c r="G330" s="397"/>
      <c r="H330" s="440"/>
      <c r="I330" s="397"/>
      <c r="J330" s="397"/>
      <c r="K330" s="841"/>
      <c r="L330" s="426"/>
    </row>
    <row r="331" spans="2:12" x14ac:dyDescent="0.4">
      <c r="B331" s="855"/>
      <c r="C331" s="397"/>
      <c r="D331" s="397"/>
      <c r="E331" s="397"/>
      <c r="F331" s="397"/>
      <c r="G331" s="397"/>
      <c r="H331" s="440"/>
      <c r="I331" s="397"/>
      <c r="J331" s="397"/>
      <c r="K331" s="841"/>
      <c r="L331" s="420"/>
    </row>
    <row r="332" spans="2:12" x14ac:dyDescent="0.4">
      <c r="B332" s="855"/>
      <c r="C332" s="397"/>
      <c r="D332" s="397"/>
      <c r="E332" s="397"/>
      <c r="F332" s="397"/>
      <c r="G332" s="397"/>
      <c r="H332" s="440"/>
      <c r="I332" s="397"/>
      <c r="J332" s="397"/>
      <c r="K332" s="841"/>
      <c r="L332" s="420"/>
    </row>
    <row r="333" spans="2:12" x14ac:dyDescent="0.4">
      <c r="B333" s="855"/>
      <c r="C333" s="397"/>
      <c r="D333" s="397"/>
      <c r="E333" s="397"/>
      <c r="F333" s="397"/>
      <c r="G333" s="397"/>
      <c r="H333" s="440"/>
      <c r="I333" s="397"/>
      <c r="J333" s="397"/>
      <c r="K333" s="841"/>
      <c r="L333" s="420"/>
    </row>
    <row r="334" spans="2:12" x14ac:dyDescent="0.4">
      <c r="B334" s="855"/>
      <c r="C334" s="397"/>
      <c r="D334" s="397"/>
      <c r="E334" s="397"/>
      <c r="F334" s="397"/>
      <c r="G334" s="397"/>
      <c r="H334" s="440"/>
      <c r="I334" s="397"/>
      <c r="J334" s="397"/>
      <c r="K334" s="841"/>
      <c r="L334" s="420"/>
    </row>
    <row r="335" spans="2:12" x14ac:dyDescent="0.4">
      <c r="B335" s="855"/>
      <c r="C335" s="397"/>
      <c r="D335" s="397"/>
      <c r="E335" s="397"/>
      <c r="F335" s="397"/>
      <c r="G335" s="397"/>
      <c r="H335" s="440"/>
      <c r="I335" s="397"/>
      <c r="J335" s="397"/>
      <c r="K335" s="841"/>
      <c r="L335" s="420"/>
    </row>
    <row r="336" spans="2:12" x14ac:dyDescent="0.4">
      <c r="B336" s="855"/>
      <c r="C336" s="397"/>
      <c r="D336" s="397"/>
      <c r="E336" s="397"/>
      <c r="F336" s="397"/>
      <c r="G336" s="397"/>
      <c r="H336" s="440"/>
      <c r="I336" s="397"/>
      <c r="J336" s="397"/>
      <c r="K336" s="841"/>
      <c r="L336" s="420"/>
    </row>
    <row r="337" spans="2:12" x14ac:dyDescent="0.4">
      <c r="B337" s="855"/>
      <c r="C337" s="397"/>
      <c r="D337" s="397"/>
      <c r="E337" s="397"/>
      <c r="F337" s="397"/>
      <c r="G337" s="397"/>
      <c r="H337" s="440"/>
      <c r="I337" s="397"/>
      <c r="J337" s="397"/>
      <c r="K337" s="841"/>
      <c r="L337" s="420"/>
    </row>
    <row r="338" spans="2:12" x14ac:dyDescent="0.4">
      <c r="B338" s="855"/>
      <c r="C338" s="397"/>
      <c r="D338" s="397"/>
      <c r="E338" s="397"/>
      <c r="F338" s="397"/>
      <c r="G338" s="397"/>
      <c r="H338" s="440"/>
      <c r="I338" s="397"/>
      <c r="J338" s="397"/>
      <c r="K338" s="841"/>
      <c r="L338" s="420"/>
    </row>
    <row r="339" spans="2:12" x14ac:dyDescent="0.4">
      <c r="B339" s="855"/>
      <c r="C339" s="397"/>
      <c r="D339" s="397"/>
      <c r="E339" s="397"/>
      <c r="F339" s="397"/>
      <c r="G339" s="397"/>
      <c r="H339" s="440"/>
      <c r="I339" s="397"/>
      <c r="J339" s="397"/>
      <c r="K339" s="841"/>
      <c r="L339" s="426"/>
    </row>
    <row r="340" spans="2:12" x14ac:dyDescent="0.4">
      <c r="B340" s="855"/>
      <c r="C340" s="397"/>
      <c r="D340" s="397"/>
      <c r="E340" s="397"/>
      <c r="F340" s="397"/>
      <c r="G340" s="397"/>
      <c r="H340" s="440"/>
      <c r="I340" s="397"/>
      <c r="J340" s="397"/>
      <c r="K340" s="841"/>
      <c r="L340" s="420"/>
    </row>
    <row r="341" spans="2:12" x14ac:dyDescent="0.4">
      <c r="B341" s="855"/>
      <c r="C341" s="397"/>
      <c r="D341" s="397"/>
      <c r="E341" s="397"/>
      <c r="F341" s="397"/>
      <c r="G341" s="397"/>
      <c r="H341" s="440"/>
      <c r="I341" s="397"/>
      <c r="J341" s="397"/>
      <c r="K341" s="841"/>
      <c r="L341" s="420"/>
    </row>
    <row r="342" spans="2:12" x14ac:dyDescent="0.4">
      <c r="B342" s="855"/>
      <c r="C342" s="397"/>
      <c r="D342" s="397"/>
      <c r="E342" s="397"/>
      <c r="F342" s="397"/>
      <c r="G342" s="397"/>
      <c r="H342" s="440"/>
      <c r="I342" s="397"/>
      <c r="J342" s="397"/>
      <c r="K342" s="841"/>
      <c r="L342" s="420"/>
    </row>
    <row r="343" spans="2:12" x14ac:dyDescent="0.4">
      <c r="B343" s="855"/>
      <c r="C343" s="397"/>
      <c r="D343" s="397"/>
      <c r="E343" s="397"/>
      <c r="F343" s="397"/>
      <c r="G343" s="397"/>
      <c r="H343" s="440"/>
      <c r="I343" s="397"/>
      <c r="J343" s="397"/>
      <c r="K343" s="841"/>
      <c r="L343" s="420"/>
    </row>
    <row r="344" spans="2:12" x14ac:dyDescent="0.4">
      <c r="B344" s="855"/>
      <c r="C344" s="397"/>
      <c r="D344" s="397"/>
      <c r="E344" s="397"/>
      <c r="F344" s="397"/>
      <c r="G344" s="397"/>
      <c r="H344" s="440"/>
      <c r="I344" s="397"/>
      <c r="J344" s="397"/>
      <c r="K344" s="841"/>
      <c r="L344" s="420"/>
    </row>
    <row r="345" spans="2:12" x14ac:dyDescent="0.4">
      <c r="B345" s="855"/>
      <c r="C345" s="397"/>
      <c r="D345" s="397"/>
      <c r="E345" s="397"/>
      <c r="F345" s="397"/>
      <c r="G345" s="397"/>
      <c r="H345" s="440"/>
      <c r="I345" s="397"/>
      <c r="J345" s="397"/>
      <c r="K345" s="841"/>
      <c r="L345" s="420"/>
    </row>
    <row r="346" spans="2:12" x14ac:dyDescent="0.4">
      <c r="B346" s="855"/>
      <c r="C346" s="397"/>
      <c r="D346" s="397"/>
      <c r="E346" s="397"/>
      <c r="F346" s="397"/>
      <c r="G346" s="397"/>
      <c r="H346" s="440"/>
      <c r="I346" s="397"/>
      <c r="J346" s="397"/>
      <c r="K346" s="841"/>
      <c r="L346" s="420"/>
    </row>
    <row r="347" spans="2:12" x14ac:dyDescent="0.4">
      <c r="B347" s="855"/>
      <c r="C347" s="397"/>
      <c r="D347" s="397"/>
      <c r="E347" s="397"/>
      <c r="F347" s="397"/>
      <c r="G347" s="397"/>
      <c r="H347" s="440"/>
      <c r="I347" s="397"/>
      <c r="J347" s="397"/>
      <c r="K347" s="841"/>
      <c r="L347" s="420"/>
    </row>
    <row r="348" spans="2:12" x14ac:dyDescent="0.4">
      <c r="B348" s="855"/>
      <c r="C348" s="397"/>
      <c r="D348" s="397"/>
      <c r="E348" s="397"/>
      <c r="F348" s="397"/>
      <c r="G348" s="397"/>
      <c r="H348" s="440"/>
      <c r="I348" s="397"/>
      <c r="J348" s="397"/>
      <c r="K348" s="841"/>
      <c r="L348" s="426"/>
    </row>
    <row r="349" spans="2:12" x14ac:dyDescent="0.4">
      <c r="B349" s="855"/>
      <c r="C349" s="397"/>
      <c r="D349" s="397"/>
      <c r="E349" s="397"/>
      <c r="F349" s="397"/>
      <c r="G349" s="397"/>
      <c r="H349" s="440"/>
      <c r="I349" s="397"/>
      <c r="J349" s="397"/>
      <c r="K349" s="841"/>
      <c r="L349" s="420"/>
    </row>
    <row r="350" spans="2:12" x14ac:dyDescent="0.4">
      <c r="B350" s="855"/>
      <c r="C350" s="397"/>
      <c r="D350" s="397"/>
      <c r="E350" s="397"/>
      <c r="F350" s="397"/>
      <c r="G350" s="397"/>
      <c r="H350" s="440"/>
      <c r="I350" s="397"/>
      <c r="J350" s="397"/>
      <c r="K350" s="841"/>
      <c r="L350" s="420"/>
    </row>
    <row r="351" spans="2:12" x14ac:dyDescent="0.4">
      <c r="B351" s="855"/>
      <c r="C351" s="397"/>
      <c r="D351" s="397"/>
      <c r="E351" s="397"/>
      <c r="F351" s="397"/>
      <c r="G351" s="397"/>
      <c r="H351" s="440"/>
      <c r="I351" s="397"/>
      <c r="J351" s="397"/>
      <c r="K351" s="841"/>
      <c r="L351" s="420"/>
    </row>
    <row r="352" spans="2:12" x14ac:dyDescent="0.4">
      <c r="B352" s="855"/>
      <c r="C352" s="397"/>
      <c r="D352" s="397"/>
      <c r="E352" s="397"/>
      <c r="F352" s="397"/>
      <c r="G352" s="397"/>
      <c r="H352" s="440"/>
      <c r="I352" s="397"/>
      <c r="J352" s="397"/>
      <c r="K352" s="841"/>
      <c r="L352" s="420"/>
    </row>
    <row r="353" spans="2:12" x14ac:dyDescent="0.4">
      <c r="B353" s="855"/>
      <c r="C353" s="397"/>
      <c r="D353" s="397"/>
      <c r="E353" s="397"/>
      <c r="F353" s="397"/>
      <c r="G353" s="397"/>
      <c r="H353" s="440"/>
      <c r="I353" s="397"/>
      <c r="J353" s="397"/>
      <c r="K353" s="841"/>
      <c r="L353" s="420"/>
    </row>
    <row r="354" spans="2:12" x14ac:dyDescent="0.4">
      <c r="B354" s="855"/>
      <c r="C354" s="397"/>
      <c r="D354" s="397"/>
      <c r="E354" s="397"/>
      <c r="F354" s="397"/>
      <c r="G354" s="397"/>
      <c r="H354" s="440"/>
      <c r="I354" s="397"/>
      <c r="J354" s="397"/>
      <c r="K354" s="841"/>
      <c r="L354" s="420"/>
    </row>
    <row r="355" spans="2:12" x14ac:dyDescent="0.4">
      <c r="B355" s="855"/>
      <c r="C355" s="397"/>
      <c r="D355" s="397"/>
      <c r="E355" s="397"/>
      <c r="F355" s="397"/>
      <c r="G355" s="397"/>
      <c r="H355" s="440"/>
      <c r="I355" s="397"/>
      <c r="J355" s="397"/>
      <c r="K355" s="841"/>
      <c r="L355" s="420"/>
    </row>
    <row r="356" spans="2:12" x14ac:dyDescent="0.4">
      <c r="B356" s="855"/>
      <c r="C356" s="397"/>
      <c r="D356" s="397"/>
      <c r="E356" s="397"/>
      <c r="F356" s="397"/>
      <c r="G356" s="397"/>
      <c r="H356" s="440"/>
      <c r="I356" s="397"/>
      <c r="J356" s="397"/>
      <c r="K356" s="841"/>
      <c r="L356" s="420"/>
    </row>
    <row r="357" spans="2:12" x14ac:dyDescent="0.4">
      <c r="B357" s="855"/>
      <c r="C357" s="397"/>
      <c r="D357" s="397"/>
      <c r="E357" s="397"/>
      <c r="F357" s="397"/>
      <c r="G357" s="397"/>
      <c r="H357" s="440"/>
      <c r="I357" s="397"/>
      <c r="J357" s="397"/>
      <c r="K357" s="841"/>
      <c r="L357" s="426"/>
    </row>
    <row r="358" spans="2:12" x14ac:dyDescent="0.4">
      <c r="B358" s="855"/>
      <c r="C358" s="397"/>
      <c r="D358" s="397"/>
      <c r="E358" s="397"/>
      <c r="F358" s="397"/>
      <c r="G358" s="397"/>
      <c r="H358" s="440"/>
      <c r="I358" s="397"/>
      <c r="J358" s="397"/>
      <c r="K358" s="841"/>
      <c r="L358" s="420"/>
    </row>
    <row r="359" spans="2:12" x14ac:dyDescent="0.4">
      <c r="B359" s="855"/>
      <c r="C359" s="397"/>
      <c r="D359" s="397"/>
      <c r="E359" s="397"/>
      <c r="F359" s="397"/>
      <c r="G359" s="397"/>
      <c r="H359" s="440"/>
      <c r="I359" s="397"/>
      <c r="J359" s="397"/>
      <c r="K359" s="841"/>
      <c r="L359" s="420"/>
    </row>
    <row r="360" spans="2:12" x14ac:dyDescent="0.4">
      <c r="B360" s="855"/>
      <c r="C360" s="397"/>
      <c r="D360" s="397"/>
      <c r="E360" s="397"/>
      <c r="F360" s="397"/>
      <c r="G360" s="397"/>
      <c r="H360" s="440"/>
      <c r="I360" s="397"/>
      <c r="J360" s="397"/>
      <c r="K360" s="841"/>
      <c r="L360" s="420"/>
    </row>
    <row r="361" spans="2:12" x14ac:dyDescent="0.4">
      <c r="B361" s="855"/>
      <c r="C361" s="397"/>
      <c r="D361" s="397"/>
      <c r="E361" s="397"/>
      <c r="F361" s="397"/>
      <c r="G361" s="397"/>
      <c r="H361" s="440"/>
      <c r="I361" s="397"/>
      <c r="J361" s="397"/>
      <c r="K361" s="841"/>
      <c r="L361" s="420"/>
    </row>
    <row r="362" spans="2:12" x14ac:dyDescent="0.4">
      <c r="B362" s="855"/>
      <c r="C362" s="397"/>
      <c r="D362" s="397"/>
      <c r="E362" s="397"/>
      <c r="F362" s="397"/>
      <c r="G362" s="397"/>
      <c r="H362" s="440"/>
      <c r="I362" s="397"/>
      <c r="J362" s="397"/>
      <c r="K362" s="841"/>
      <c r="L362" s="420"/>
    </row>
    <row r="363" spans="2:12" x14ac:dyDescent="0.4">
      <c r="B363" s="855"/>
      <c r="C363" s="397"/>
      <c r="D363" s="397"/>
      <c r="E363" s="397"/>
      <c r="F363" s="397"/>
      <c r="G363" s="397"/>
      <c r="H363" s="440"/>
      <c r="I363" s="397"/>
      <c r="J363" s="397"/>
      <c r="K363" s="841"/>
      <c r="L363" s="420"/>
    </row>
    <row r="364" spans="2:12" x14ac:dyDescent="0.4">
      <c r="B364" s="855"/>
      <c r="C364" s="397"/>
      <c r="D364" s="397"/>
      <c r="E364" s="397"/>
      <c r="F364" s="397"/>
      <c r="G364" s="397"/>
      <c r="H364" s="440"/>
      <c r="I364" s="397"/>
      <c r="J364" s="397"/>
      <c r="K364" s="841"/>
      <c r="L364" s="420"/>
    </row>
    <row r="365" spans="2:12" x14ac:dyDescent="0.4">
      <c r="B365" s="855"/>
      <c r="C365" s="397"/>
      <c r="D365" s="397"/>
      <c r="E365" s="397"/>
      <c r="F365" s="397"/>
      <c r="G365" s="397"/>
      <c r="H365" s="440"/>
      <c r="I365" s="397"/>
      <c r="J365" s="397"/>
      <c r="K365" s="841"/>
      <c r="L365" s="420"/>
    </row>
    <row r="366" spans="2:12" x14ac:dyDescent="0.4">
      <c r="B366" s="855"/>
      <c r="C366" s="397"/>
      <c r="D366" s="397"/>
      <c r="E366" s="397"/>
      <c r="F366" s="397"/>
      <c r="G366" s="397"/>
      <c r="H366" s="440"/>
      <c r="I366" s="397"/>
      <c r="J366" s="397"/>
      <c r="K366" s="841"/>
      <c r="L366" s="426"/>
    </row>
    <row r="367" spans="2:12" x14ac:dyDescent="0.4">
      <c r="B367" s="855"/>
      <c r="C367" s="397"/>
      <c r="D367" s="397"/>
      <c r="E367" s="397"/>
      <c r="F367" s="397"/>
      <c r="G367" s="397"/>
      <c r="H367" s="440"/>
      <c r="I367" s="397"/>
      <c r="J367" s="397"/>
      <c r="K367" s="841"/>
      <c r="L367" s="420"/>
    </row>
    <row r="368" spans="2:12" x14ac:dyDescent="0.4">
      <c r="B368" s="855"/>
      <c r="C368" s="397"/>
      <c r="D368" s="397"/>
      <c r="E368" s="397"/>
      <c r="F368" s="397"/>
      <c r="G368" s="397"/>
      <c r="H368" s="440"/>
      <c r="I368" s="397"/>
      <c r="J368" s="397"/>
      <c r="K368" s="841"/>
      <c r="L368" s="420"/>
    </row>
    <row r="369" spans="2:12" x14ac:dyDescent="0.4">
      <c r="B369" s="855"/>
      <c r="C369" s="397"/>
      <c r="D369" s="397"/>
      <c r="E369" s="397"/>
      <c r="F369" s="397"/>
      <c r="G369" s="397"/>
      <c r="H369" s="440"/>
      <c r="I369" s="397"/>
      <c r="J369" s="397"/>
      <c r="K369" s="841"/>
      <c r="L369" s="420"/>
    </row>
    <row r="370" spans="2:12" x14ac:dyDescent="0.4">
      <c r="B370" s="855"/>
      <c r="C370" s="397"/>
      <c r="D370" s="397"/>
      <c r="E370" s="397"/>
      <c r="F370" s="397"/>
      <c r="G370" s="397"/>
      <c r="H370" s="440"/>
      <c r="I370" s="397"/>
      <c r="J370" s="397"/>
      <c r="K370" s="841"/>
      <c r="L370" s="420"/>
    </row>
    <row r="371" spans="2:12" x14ac:dyDescent="0.4">
      <c r="B371" s="855"/>
      <c r="C371" s="397"/>
      <c r="D371" s="397"/>
      <c r="E371" s="397"/>
      <c r="F371" s="397"/>
      <c r="G371" s="397"/>
      <c r="H371" s="440"/>
      <c r="I371" s="397"/>
      <c r="J371" s="397"/>
      <c r="K371" s="841"/>
      <c r="L371" s="420"/>
    </row>
    <row r="372" spans="2:12" x14ac:dyDescent="0.4">
      <c r="B372" s="855"/>
      <c r="C372" s="397"/>
      <c r="D372" s="397"/>
      <c r="E372" s="397"/>
      <c r="F372" s="397"/>
      <c r="G372" s="397"/>
      <c r="H372" s="440"/>
      <c r="I372" s="397"/>
      <c r="J372" s="397"/>
      <c r="K372" s="841"/>
      <c r="L372" s="420"/>
    </row>
    <row r="373" spans="2:12" x14ac:dyDescent="0.4">
      <c r="B373" s="855"/>
      <c r="C373" s="397"/>
      <c r="D373" s="397"/>
      <c r="E373" s="397"/>
      <c r="F373" s="397"/>
      <c r="G373" s="397"/>
      <c r="H373" s="440"/>
      <c r="I373" s="397"/>
      <c r="J373" s="397"/>
      <c r="K373" s="841"/>
      <c r="L373" s="420"/>
    </row>
    <row r="374" spans="2:12" x14ac:dyDescent="0.4">
      <c r="B374" s="855"/>
      <c r="C374" s="397"/>
      <c r="D374" s="397"/>
      <c r="E374" s="397"/>
      <c r="F374" s="397"/>
      <c r="G374" s="397"/>
      <c r="H374" s="440"/>
      <c r="I374" s="397"/>
      <c r="J374" s="397"/>
      <c r="K374" s="841"/>
      <c r="L374" s="420"/>
    </row>
    <row r="375" spans="2:12" x14ac:dyDescent="0.4">
      <c r="B375" s="855"/>
      <c r="C375" s="397"/>
      <c r="D375" s="397"/>
      <c r="E375" s="397"/>
      <c r="F375" s="397"/>
      <c r="G375" s="397"/>
      <c r="H375" s="440"/>
      <c r="I375" s="397"/>
      <c r="J375" s="397"/>
      <c r="K375" s="841"/>
      <c r="L375" s="426"/>
    </row>
    <row r="376" spans="2:12" x14ac:dyDescent="0.4">
      <c r="B376" s="855"/>
      <c r="C376" s="397"/>
      <c r="D376" s="397"/>
      <c r="E376" s="397"/>
      <c r="F376" s="397"/>
      <c r="G376" s="397"/>
      <c r="H376" s="440"/>
      <c r="I376" s="397"/>
      <c r="J376" s="397"/>
      <c r="K376" s="841"/>
      <c r="L376" s="420"/>
    </row>
    <row r="377" spans="2:12" x14ac:dyDescent="0.4">
      <c r="B377" s="855"/>
      <c r="C377" s="397"/>
      <c r="D377" s="397"/>
      <c r="E377" s="397"/>
      <c r="F377" s="397"/>
      <c r="G377" s="397"/>
      <c r="H377" s="440"/>
      <c r="I377" s="397"/>
      <c r="J377" s="397"/>
      <c r="K377" s="841"/>
      <c r="L377" s="420"/>
    </row>
    <row r="378" spans="2:12" x14ac:dyDescent="0.4">
      <c r="B378" s="855"/>
      <c r="C378" s="397"/>
      <c r="D378" s="397"/>
      <c r="E378" s="397"/>
      <c r="F378" s="397"/>
      <c r="G378" s="397"/>
      <c r="H378" s="440"/>
      <c r="I378" s="397"/>
      <c r="J378" s="397"/>
      <c r="K378" s="841"/>
      <c r="L378" s="420"/>
    </row>
    <row r="379" spans="2:12" x14ac:dyDescent="0.4">
      <c r="B379" s="855"/>
      <c r="C379" s="397"/>
      <c r="D379" s="397"/>
      <c r="E379" s="397"/>
      <c r="F379" s="397"/>
      <c r="G379" s="397"/>
      <c r="H379" s="440"/>
      <c r="I379" s="397"/>
      <c r="J379" s="397"/>
      <c r="K379" s="841"/>
      <c r="L379" s="420"/>
    </row>
    <row r="380" spans="2:12" x14ac:dyDescent="0.4">
      <c r="B380" s="855"/>
      <c r="C380" s="397"/>
      <c r="D380" s="397"/>
      <c r="E380" s="397"/>
      <c r="F380" s="397"/>
      <c r="G380" s="397"/>
      <c r="H380" s="440"/>
      <c r="I380" s="397"/>
      <c r="J380" s="397"/>
      <c r="K380" s="841"/>
      <c r="L380" s="420"/>
    </row>
    <row r="381" spans="2:12" x14ac:dyDescent="0.4">
      <c r="B381" s="856"/>
      <c r="C381" s="396"/>
      <c r="D381" s="396"/>
      <c r="E381" s="396"/>
      <c r="F381" s="396"/>
      <c r="G381" s="396"/>
      <c r="H381" s="437"/>
      <c r="I381" s="396"/>
      <c r="J381" s="396"/>
      <c r="K381" s="841"/>
      <c r="L381" s="420"/>
    </row>
    <row r="382" spans="2:12" x14ac:dyDescent="0.4">
      <c r="B382" s="856"/>
      <c r="C382" s="396"/>
      <c r="D382" s="396"/>
      <c r="E382" s="396"/>
      <c r="F382" s="396"/>
      <c r="G382" s="396"/>
      <c r="H382" s="437"/>
      <c r="I382" s="396"/>
      <c r="J382" s="396"/>
      <c r="K382" s="841"/>
      <c r="L382" s="420"/>
    </row>
    <row r="383" spans="2:12" x14ac:dyDescent="0.4">
      <c r="B383" s="856"/>
      <c r="C383" s="396"/>
      <c r="D383" s="396"/>
      <c r="E383" s="396"/>
      <c r="F383" s="396"/>
      <c r="G383" s="396"/>
      <c r="H383" s="437"/>
      <c r="I383" s="396"/>
      <c r="J383" s="396"/>
      <c r="K383" s="841"/>
      <c r="L383" s="420"/>
    </row>
  </sheetData>
  <mergeCells count="68">
    <mergeCell ref="B171:J171"/>
    <mergeCell ref="B4:B5"/>
    <mergeCell ref="C4:C5"/>
    <mergeCell ref="D4:F4"/>
    <mergeCell ref="H4:H5"/>
    <mergeCell ref="J4:J5"/>
    <mergeCell ref="B172:B180"/>
    <mergeCell ref="K172:K174"/>
    <mergeCell ref="K175:K177"/>
    <mergeCell ref="K178:K180"/>
    <mergeCell ref="B181:B189"/>
    <mergeCell ref="K181:K183"/>
    <mergeCell ref="K184:K186"/>
    <mergeCell ref="K187:K189"/>
    <mergeCell ref="B190:B198"/>
    <mergeCell ref="K190:K192"/>
    <mergeCell ref="K193:K195"/>
    <mergeCell ref="K196:K198"/>
    <mergeCell ref="B199:B210"/>
    <mergeCell ref="K199:K201"/>
    <mergeCell ref="K202:K204"/>
    <mergeCell ref="K205:K207"/>
    <mergeCell ref="K208:K210"/>
    <mergeCell ref="B243:B254"/>
    <mergeCell ref="B211:B219"/>
    <mergeCell ref="K211:K213"/>
    <mergeCell ref="K214:K216"/>
    <mergeCell ref="K217:K219"/>
    <mergeCell ref="B220:B229"/>
    <mergeCell ref="K220:K222"/>
    <mergeCell ref="K223:K225"/>
    <mergeCell ref="K226:K228"/>
    <mergeCell ref="B230:B239"/>
    <mergeCell ref="K230:K232"/>
    <mergeCell ref="K233:K235"/>
    <mergeCell ref="K236:K238"/>
    <mergeCell ref="B242:J242"/>
    <mergeCell ref="B339:B347"/>
    <mergeCell ref="K339:K341"/>
    <mergeCell ref="K342:K344"/>
    <mergeCell ref="K345:K347"/>
    <mergeCell ref="B255:B266"/>
    <mergeCell ref="B267:B278"/>
    <mergeCell ref="B279:B290"/>
    <mergeCell ref="B291:B302"/>
    <mergeCell ref="B303:B314"/>
    <mergeCell ref="B315:B326"/>
    <mergeCell ref="B329:J329"/>
    <mergeCell ref="B330:B338"/>
    <mergeCell ref="K330:K332"/>
    <mergeCell ref="K333:K335"/>
    <mergeCell ref="K336:K338"/>
    <mergeCell ref="B348:B356"/>
    <mergeCell ref="K348:K350"/>
    <mergeCell ref="K351:K353"/>
    <mergeCell ref="K354:K356"/>
    <mergeCell ref="B357:B365"/>
    <mergeCell ref="K357:K359"/>
    <mergeCell ref="K360:K362"/>
    <mergeCell ref="K363:K365"/>
    <mergeCell ref="B366:B374"/>
    <mergeCell ref="K366:K368"/>
    <mergeCell ref="K369:K371"/>
    <mergeCell ref="K372:K374"/>
    <mergeCell ref="B375:B383"/>
    <mergeCell ref="K375:K377"/>
    <mergeCell ref="K378:K380"/>
    <mergeCell ref="K381:K383"/>
  </mergeCells>
  <phoneticPr fontId="3"/>
  <pageMargins left="0.59055118110236227" right="0.59055118110236227" top="0.78740157480314965" bottom="0.78740157480314965" header="0.39370078740157483" footer="0.39370078740157483"/>
  <pageSetup paperSize="9" scale="84" orientation="portrait" r:id="rId1"/>
  <headerFooter alignWithMargins="0">
    <oddHeader>&amp;R2.人      口</oddHeader>
    <oddFooter>&amp;C-19-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showGridLines="0" topLeftCell="A99" zoomScaleNormal="100" workbookViewId="0">
      <selection activeCell="H122" sqref="H122"/>
    </sheetView>
  </sheetViews>
  <sheetFormatPr defaultRowHeight="13.5" x14ac:dyDescent="0.4"/>
  <cols>
    <col min="1" max="1" width="1.625" style="466" customWidth="1"/>
    <col min="2" max="8" width="12.5" style="466" customWidth="1"/>
    <col min="9" max="9" width="6" style="466" hidden="1" customWidth="1"/>
    <col min="10" max="256" width="9" style="466"/>
    <col min="257" max="257" width="1.625" style="466" customWidth="1"/>
    <col min="258" max="264" width="12.5" style="466" customWidth="1"/>
    <col min="265" max="265" width="0" style="466" hidden="1" customWidth="1"/>
    <col min="266" max="512" width="9" style="466"/>
    <col min="513" max="513" width="1.625" style="466" customWidth="1"/>
    <col min="514" max="520" width="12.5" style="466" customWidth="1"/>
    <col min="521" max="521" width="0" style="466" hidden="1" customWidth="1"/>
    <col min="522" max="768" width="9" style="466"/>
    <col min="769" max="769" width="1.625" style="466" customWidth="1"/>
    <col min="770" max="776" width="12.5" style="466" customWidth="1"/>
    <col min="777" max="777" width="0" style="466" hidden="1" customWidth="1"/>
    <col min="778" max="1024" width="9" style="466"/>
    <col min="1025" max="1025" width="1.625" style="466" customWidth="1"/>
    <col min="1026" max="1032" width="12.5" style="466" customWidth="1"/>
    <col min="1033" max="1033" width="0" style="466" hidden="1" customWidth="1"/>
    <col min="1034" max="1280" width="9" style="466"/>
    <col min="1281" max="1281" width="1.625" style="466" customWidth="1"/>
    <col min="1282" max="1288" width="12.5" style="466" customWidth="1"/>
    <col min="1289" max="1289" width="0" style="466" hidden="1" customWidth="1"/>
    <col min="1290" max="1536" width="9" style="466"/>
    <col min="1537" max="1537" width="1.625" style="466" customWidth="1"/>
    <col min="1538" max="1544" width="12.5" style="466" customWidth="1"/>
    <col min="1545" max="1545" width="0" style="466" hidden="1" customWidth="1"/>
    <col min="1546" max="1792" width="9" style="466"/>
    <col min="1793" max="1793" width="1.625" style="466" customWidth="1"/>
    <col min="1794" max="1800" width="12.5" style="466" customWidth="1"/>
    <col min="1801" max="1801" width="0" style="466" hidden="1" customWidth="1"/>
    <col min="1802" max="2048" width="9" style="466"/>
    <col min="2049" max="2049" width="1.625" style="466" customWidth="1"/>
    <col min="2050" max="2056" width="12.5" style="466" customWidth="1"/>
    <col min="2057" max="2057" width="0" style="466" hidden="1" customWidth="1"/>
    <col min="2058" max="2304" width="9" style="466"/>
    <col min="2305" max="2305" width="1.625" style="466" customWidth="1"/>
    <col min="2306" max="2312" width="12.5" style="466" customWidth="1"/>
    <col min="2313" max="2313" width="0" style="466" hidden="1" customWidth="1"/>
    <col min="2314" max="2560" width="9" style="466"/>
    <col min="2561" max="2561" width="1.625" style="466" customWidth="1"/>
    <col min="2562" max="2568" width="12.5" style="466" customWidth="1"/>
    <col min="2569" max="2569" width="0" style="466" hidden="1" customWidth="1"/>
    <col min="2570" max="2816" width="9" style="466"/>
    <col min="2817" max="2817" width="1.625" style="466" customWidth="1"/>
    <col min="2818" max="2824" width="12.5" style="466" customWidth="1"/>
    <col min="2825" max="2825" width="0" style="466" hidden="1" customWidth="1"/>
    <col min="2826" max="3072" width="9" style="466"/>
    <col min="3073" max="3073" width="1.625" style="466" customWidth="1"/>
    <col min="3074" max="3080" width="12.5" style="466" customWidth="1"/>
    <col min="3081" max="3081" width="0" style="466" hidden="1" customWidth="1"/>
    <col min="3082" max="3328" width="9" style="466"/>
    <col min="3329" max="3329" width="1.625" style="466" customWidth="1"/>
    <col min="3330" max="3336" width="12.5" style="466" customWidth="1"/>
    <col min="3337" max="3337" width="0" style="466" hidden="1" customWidth="1"/>
    <col min="3338" max="3584" width="9" style="466"/>
    <col min="3585" max="3585" width="1.625" style="466" customWidth="1"/>
    <col min="3586" max="3592" width="12.5" style="466" customWidth="1"/>
    <col min="3593" max="3593" width="0" style="466" hidden="1" customWidth="1"/>
    <col min="3594" max="3840" width="9" style="466"/>
    <col min="3841" max="3841" width="1.625" style="466" customWidth="1"/>
    <col min="3842" max="3848" width="12.5" style="466" customWidth="1"/>
    <col min="3849" max="3849" width="0" style="466" hidden="1" customWidth="1"/>
    <col min="3850" max="4096" width="9" style="466"/>
    <col min="4097" max="4097" width="1.625" style="466" customWidth="1"/>
    <col min="4098" max="4104" width="12.5" style="466" customWidth="1"/>
    <col min="4105" max="4105" width="0" style="466" hidden="1" customWidth="1"/>
    <col min="4106" max="4352" width="9" style="466"/>
    <col min="4353" max="4353" width="1.625" style="466" customWidth="1"/>
    <col min="4354" max="4360" width="12.5" style="466" customWidth="1"/>
    <col min="4361" max="4361" width="0" style="466" hidden="1" customWidth="1"/>
    <col min="4362" max="4608" width="9" style="466"/>
    <col min="4609" max="4609" width="1.625" style="466" customWidth="1"/>
    <col min="4610" max="4616" width="12.5" style="466" customWidth="1"/>
    <col min="4617" max="4617" width="0" style="466" hidden="1" customWidth="1"/>
    <col min="4618" max="4864" width="9" style="466"/>
    <col min="4865" max="4865" width="1.625" style="466" customWidth="1"/>
    <col min="4866" max="4872" width="12.5" style="466" customWidth="1"/>
    <col min="4873" max="4873" width="0" style="466" hidden="1" customWidth="1"/>
    <col min="4874" max="5120" width="9" style="466"/>
    <col min="5121" max="5121" width="1.625" style="466" customWidth="1"/>
    <col min="5122" max="5128" width="12.5" style="466" customWidth="1"/>
    <col min="5129" max="5129" width="0" style="466" hidden="1" customWidth="1"/>
    <col min="5130" max="5376" width="9" style="466"/>
    <col min="5377" max="5377" width="1.625" style="466" customWidth="1"/>
    <col min="5378" max="5384" width="12.5" style="466" customWidth="1"/>
    <col min="5385" max="5385" width="0" style="466" hidden="1" customWidth="1"/>
    <col min="5386" max="5632" width="9" style="466"/>
    <col min="5633" max="5633" width="1.625" style="466" customWidth="1"/>
    <col min="5634" max="5640" width="12.5" style="466" customWidth="1"/>
    <col min="5641" max="5641" width="0" style="466" hidden="1" customWidth="1"/>
    <col min="5642" max="5888" width="9" style="466"/>
    <col min="5889" max="5889" width="1.625" style="466" customWidth="1"/>
    <col min="5890" max="5896" width="12.5" style="466" customWidth="1"/>
    <col min="5897" max="5897" width="0" style="466" hidden="1" customWidth="1"/>
    <col min="5898" max="6144" width="9" style="466"/>
    <col min="6145" max="6145" width="1.625" style="466" customWidth="1"/>
    <col min="6146" max="6152" width="12.5" style="466" customWidth="1"/>
    <col min="6153" max="6153" width="0" style="466" hidden="1" customWidth="1"/>
    <col min="6154" max="6400" width="9" style="466"/>
    <col min="6401" max="6401" width="1.625" style="466" customWidth="1"/>
    <col min="6402" max="6408" width="12.5" style="466" customWidth="1"/>
    <col min="6409" max="6409" width="0" style="466" hidden="1" customWidth="1"/>
    <col min="6410" max="6656" width="9" style="466"/>
    <col min="6657" max="6657" width="1.625" style="466" customWidth="1"/>
    <col min="6658" max="6664" width="12.5" style="466" customWidth="1"/>
    <col min="6665" max="6665" width="0" style="466" hidden="1" customWidth="1"/>
    <col min="6666" max="6912" width="9" style="466"/>
    <col min="6913" max="6913" width="1.625" style="466" customWidth="1"/>
    <col min="6914" max="6920" width="12.5" style="466" customWidth="1"/>
    <col min="6921" max="6921" width="0" style="466" hidden="1" customWidth="1"/>
    <col min="6922" max="7168" width="9" style="466"/>
    <col min="7169" max="7169" width="1.625" style="466" customWidth="1"/>
    <col min="7170" max="7176" width="12.5" style="466" customWidth="1"/>
    <col min="7177" max="7177" width="0" style="466" hidden="1" customWidth="1"/>
    <col min="7178" max="7424" width="9" style="466"/>
    <col min="7425" max="7425" width="1.625" style="466" customWidth="1"/>
    <col min="7426" max="7432" width="12.5" style="466" customWidth="1"/>
    <col min="7433" max="7433" width="0" style="466" hidden="1" customWidth="1"/>
    <col min="7434" max="7680" width="9" style="466"/>
    <col min="7681" max="7681" width="1.625" style="466" customWidth="1"/>
    <col min="7682" max="7688" width="12.5" style="466" customWidth="1"/>
    <col min="7689" max="7689" width="0" style="466" hidden="1" customWidth="1"/>
    <col min="7690" max="7936" width="9" style="466"/>
    <col min="7937" max="7937" width="1.625" style="466" customWidth="1"/>
    <col min="7938" max="7944" width="12.5" style="466" customWidth="1"/>
    <col min="7945" max="7945" width="0" style="466" hidden="1" customWidth="1"/>
    <col min="7946" max="8192" width="9" style="466"/>
    <col min="8193" max="8193" width="1.625" style="466" customWidth="1"/>
    <col min="8194" max="8200" width="12.5" style="466" customWidth="1"/>
    <col min="8201" max="8201" width="0" style="466" hidden="1" customWidth="1"/>
    <col min="8202" max="8448" width="9" style="466"/>
    <col min="8449" max="8449" width="1.625" style="466" customWidth="1"/>
    <col min="8450" max="8456" width="12.5" style="466" customWidth="1"/>
    <col min="8457" max="8457" width="0" style="466" hidden="1" customWidth="1"/>
    <col min="8458" max="8704" width="9" style="466"/>
    <col min="8705" max="8705" width="1.625" style="466" customWidth="1"/>
    <col min="8706" max="8712" width="12.5" style="466" customWidth="1"/>
    <col min="8713" max="8713" width="0" style="466" hidden="1" customWidth="1"/>
    <col min="8714" max="8960" width="9" style="466"/>
    <col min="8961" max="8961" width="1.625" style="466" customWidth="1"/>
    <col min="8962" max="8968" width="12.5" style="466" customWidth="1"/>
    <col min="8969" max="8969" width="0" style="466" hidden="1" customWidth="1"/>
    <col min="8970" max="9216" width="9" style="466"/>
    <col min="9217" max="9217" width="1.625" style="466" customWidth="1"/>
    <col min="9218" max="9224" width="12.5" style="466" customWidth="1"/>
    <col min="9225" max="9225" width="0" style="466" hidden="1" customWidth="1"/>
    <col min="9226" max="9472" width="9" style="466"/>
    <col min="9473" max="9473" width="1.625" style="466" customWidth="1"/>
    <col min="9474" max="9480" width="12.5" style="466" customWidth="1"/>
    <col min="9481" max="9481" width="0" style="466" hidden="1" customWidth="1"/>
    <col min="9482" max="9728" width="9" style="466"/>
    <col min="9729" max="9729" width="1.625" style="466" customWidth="1"/>
    <col min="9730" max="9736" width="12.5" style="466" customWidth="1"/>
    <col min="9737" max="9737" width="0" style="466" hidden="1" customWidth="1"/>
    <col min="9738" max="9984" width="9" style="466"/>
    <col min="9985" max="9985" width="1.625" style="466" customWidth="1"/>
    <col min="9986" max="9992" width="12.5" style="466" customWidth="1"/>
    <col min="9993" max="9993" width="0" style="466" hidden="1" customWidth="1"/>
    <col min="9994" max="10240" width="9" style="466"/>
    <col min="10241" max="10241" width="1.625" style="466" customWidth="1"/>
    <col min="10242" max="10248" width="12.5" style="466" customWidth="1"/>
    <col min="10249" max="10249" width="0" style="466" hidden="1" customWidth="1"/>
    <col min="10250" max="10496" width="9" style="466"/>
    <col min="10497" max="10497" width="1.625" style="466" customWidth="1"/>
    <col min="10498" max="10504" width="12.5" style="466" customWidth="1"/>
    <col min="10505" max="10505" width="0" style="466" hidden="1" customWidth="1"/>
    <col min="10506" max="10752" width="9" style="466"/>
    <col min="10753" max="10753" width="1.625" style="466" customWidth="1"/>
    <col min="10754" max="10760" width="12.5" style="466" customWidth="1"/>
    <col min="10761" max="10761" width="0" style="466" hidden="1" customWidth="1"/>
    <col min="10762" max="11008" width="9" style="466"/>
    <col min="11009" max="11009" width="1.625" style="466" customWidth="1"/>
    <col min="11010" max="11016" width="12.5" style="466" customWidth="1"/>
    <col min="11017" max="11017" width="0" style="466" hidden="1" customWidth="1"/>
    <col min="11018" max="11264" width="9" style="466"/>
    <col min="11265" max="11265" width="1.625" style="466" customWidth="1"/>
    <col min="11266" max="11272" width="12.5" style="466" customWidth="1"/>
    <col min="11273" max="11273" width="0" style="466" hidden="1" customWidth="1"/>
    <col min="11274" max="11520" width="9" style="466"/>
    <col min="11521" max="11521" width="1.625" style="466" customWidth="1"/>
    <col min="11522" max="11528" width="12.5" style="466" customWidth="1"/>
    <col min="11529" max="11529" width="0" style="466" hidden="1" customWidth="1"/>
    <col min="11530" max="11776" width="9" style="466"/>
    <col min="11777" max="11777" width="1.625" style="466" customWidth="1"/>
    <col min="11778" max="11784" width="12.5" style="466" customWidth="1"/>
    <col min="11785" max="11785" width="0" style="466" hidden="1" customWidth="1"/>
    <col min="11786" max="12032" width="9" style="466"/>
    <col min="12033" max="12033" width="1.625" style="466" customWidth="1"/>
    <col min="12034" max="12040" width="12.5" style="466" customWidth="1"/>
    <col min="12041" max="12041" width="0" style="466" hidden="1" customWidth="1"/>
    <col min="12042" max="12288" width="9" style="466"/>
    <col min="12289" max="12289" width="1.625" style="466" customWidth="1"/>
    <col min="12290" max="12296" width="12.5" style="466" customWidth="1"/>
    <col min="12297" max="12297" width="0" style="466" hidden="1" customWidth="1"/>
    <col min="12298" max="12544" width="9" style="466"/>
    <col min="12545" max="12545" width="1.625" style="466" customWidth="1"/>
    <col min="12546" max="12552" width="12.5" style="466" customWidth="1"/>
    <col min="12553" max="12553" width="0" style="466" hidden="1" customWidth="1"/>
    <col min="12554" max="12800" width="9" style="466"/>
    <col min="12801" max="12801" width="1.625" style="466" customWidth="1"/>
    <col min="12802" max="12808" width="12.5" style="466" customWidth="1"/>
    <col min="12809" max="12809" width="0" style="466" hidden="1" customWidth="1"/>
    <col min="12810" max="13056" width="9" style="466"/>
    <col min="13057" max="13057" width="1.625" style="466" customWidth="1"/>
    <col min="13058" max="13064" width="12.5" style="466" customWidth="1"/>
    <col min="13065" max="13065" width="0" style="466" hidden="1" customWidth="1"/>
    <col min="13066" max="13312" width="9" style="466"/>
    <col min="13313" max="13313" width="1.625" style="466" customWidth="1"/>
    <col min="13314" max="13320" width="12.5" style="466" customWidth="1"/>
    <col min="13321" max="13321" width="0" style="466" hidden="1" customWidth="1"/>
    <col min="13322" max="13568" width="9" style="466"/>
    <col min="13569" max="13569" width="1.625" style="466" customWidth="1"/>
    <col min="13570" max="13576" width="12.5" style="466" customWidth="1"/>
    <col min="13577" max="13577" width="0" style="466" hidden="1" customWidth="1"/>
    <col min="13578" max="13824" width="9" style="466"/>
    <col min="13825" max="13825" width="1.625" style="466" customWidth="1"/>
    <col min="13826" max="13832" width="12.5" style="466" customWidth="1"/>
    <col min="13833" max="13833" width="0" style="466" hidden="1" customWidth="1"/>
    <col min="13834" max="14080" width="9" style="466"/>
    <col min="14081" max="14081" width="1.625" style="466" customWidth="1"/>
    <col min="14082" max="14088" width="12.5" style="466" customWidth="1"/>
    <col min="14089" max="14089" width="0" style="466" hidden="1" customWidth="1"/>
    <col min="14090" max="14336" width="9" style="466"/>
    <col min="14337" max="14337" width="1.625" style="466" customWidth="1"/>
    <col min="14338" max="14344" width="12.5" style="466" customWidth="1"/>
    <col min="14345" max="14345" width="0" style="466" hidden="1" customWidth="1"/>
    <col min="14346" max="14592" width="9" style="466"/>
    <col min="14593" max="14593" width="1.625" style="466" customWidth="1"/>
    <col min="14594" max="14600" width="12.5" style="466" customWidth="1"/>
    <col min="14601" max="14601" width="0" style="466" hidden="1" customWidth="1"/>
    <col min="14602" max="14848" width="9" style="466"/>
    <col min="14849" max="14849" width="1.625" style="466" customWidth="1"/>
    <col min="14850" max="14856" width="12.5" style="466" customWidth="1"/>
    <col min="14857" max="14857" width="0" style="466" hidden="1" customWidth="1"/>
    <col min="14858" max="15104" width="9" style="466"/>
    <col min="15105" max="15105" width="1.625" style="466" customWidth="1"/>
    <col min="15106" max="15112" width="12.5" style="466" customWidth="1"/>
    <col min="15113" max="15113" width="0" style="466" hidden="1" customWidth="1"/>
    <col min="15114" max="15360" width="9" style="466"/>
    <col min="15361" max="15361" width="1.625" style="466" customWidth="1"/>
    <col min="15362" max="15368" width="12.5" style="466" customWidth="1"/>
    <col min="15369" max="15369" width="0" style="466" hidden="1" customWidth="1"/>
    <col min="15370" max="15616" width="9" style="466"/>
    <col min="15617" max="15617" width="1.625" style="466" customWidth="1"/>
    <col min="15618" max="15624" width="12.5" style="466" customWidth="1"/>
    <col min="15625" max="15625" width="0" style="466" hidden="1" customWidth="1"/>
    <col min="15626" max="15872" width="9" style="466"/>
    <col min="15873" max="15873" width="1.625" style="466" customWidth="1"/>
    <col min="15874" max="15880" width="12.5" style="466" customWidth="1"/>
    <col min="15881" max="15881" width="0" style="466" hidden="1" customWidth="1"/>
    <col min="15882" max="16128" width="9" style="466"/>
    <col min="16129" max="16129" width="1.625" style="466" customWidth="1"/>
    <col min="16130" max="16136" width="12.5" style="466" customWidth="1"/>
    <col min="16137" max="16137" width="0" style="466" hidden="1" customWidth="1"/>
    <col min="16138" max="16384" width="9" style="466"/>
  </cols>
  <sheetData>
    <row r="1" spans="1:9" ht="30" customHeight="1" x14ac:dyDescent="0.4">
      <c r="A1" s="465" t="s">
        <v>661</v>
      </c>
    </row>
    <row r="2" spans="1:9" ht="7.5" customHeight="1" x14ac:dyDescent="0.4">
      <c r="A2" s="465"/>
    </row>
    <row r="3" spans="1:9" ht="22.5" customHeight="1" x14ac:dyDescent="0.4">
      <c r="B3" s="466" t="s">
        <v>662</v>
      </c>
    </row>
    <row r="4" spans="1:9" s="467" customFormat="1" ht="15" customHeight="1" x14ac:dyDescent="0.4">
      <c r="B4" s="863" t="s">
        <v>663</v>
      </c>
      <c r="C4" s="866" t="s">
        <v>664</v>
      </c>
      <c r="D4" s="866"/>
      <c r="E4" s="867" t="s">
        <v>665</v>
      </c>
      <c r="F4" s="867"/>
      <c r="G4" s="867"/>
      <c r="H4" s="867"/>
      <c r="I4" s="868" t="s">
        <v>666</v>
      </c>
    </row>
    <row r="5" spans="1:9" s="467" customFormat="1" ht="15" customHeight="1" x14ac:dyDescent="0.4">
      <c r="B5" s="864"/>
      <c r="C5" s="866" t="s">
        <v>667</v>
      </c>
      <c r="D5" s="866" t="s">
        <v>668</v>
      </c>
      <c r="E5" s="871" t="s">
        <v>668</v>
      </c>
      <c r="F5" s="872"/>
      <c r="G5" s="872"/>
      <c r="H5" s="867" t="s">
        <v>669</v>
      </c>
      <c r="I5" s="869"/>
    </row>
    <row r="6" spans="1:9" s="467" customFormat="1" ht="13.5" customHeight="1" x14ac:dyDescent="0.4">
      <c r="B6" s="865"/>
      <c r="C6" s="866"/>
      <c r="D6" s="866"/>
      <c r="E6" s="468" t="s">
        <v>670</v>
      </c>
      <c r="F6" s="469" t="s">
        <v>77</v>
      </c>
      <c r="G6" s="470" t="s">
        <v>78</v>
      </c>
      <c r="H6" s="867"/>
      <c r="I6" s="870"/>
    </row>
    <row r="7" spans="1:9" s="471" customFormat="1" ht="15" hidden="1" customHeight="1" x14ac:dyDescent="0.4">
      <c r="B7" s="472" t="s">
        <v>671</v>
      </c>
      <c r="C7" s="473" t="s">
        <v>672</v>
      </c>
      <c r="D7" s="473" t="s">
        <v>672</v>
      </c>
      <c r="E7" s="474">
        <f>SUM(E8:E11)</f>
        <v>90232</v>
      </c>
      <c r="F7" s="475">
        <f>SUM(F8:F11)</f>
        <v>43768</v>
      </c>
      <c r="G7" s="476">
        <f>SUM(G8:G11)</f>
        <v>46464</v>
      </c>
      <c r="H7" s="474">
        <f>SUM(H8:H11)</f>
        <v>25076</v>
      </c>
      <c r="I7" s="477" t="s">
        <v>672</v>
      </c>
    </row>
    <row r="8" spans="1:9" s="471" customFormat="1" ht="15" hidden="1" customHeight="1" x14ac:dyDescent="0.4">
      <c r="B8" s="478" t="s">
        <v>37</v>
      </c>
      <c r="C8" s="479">
        <v>11377</v>
      </c>
      <c r="D8" s="479">
        <v>29707</v>
      </c>
      <c r="E8" s="480">
        <f>SUM(F8:G8)</f>
        <v>24261</v>
      </c>
      <c r="F8" s="481">
        <v>11633</v>
      </c>
      <c r="G8" s="482">
        <v>12628</v>
      </c>
      <c r="H8" s="480">
        <v>7087</v>
      </c>
      <c r="I8" s="483" t="s">
        <v>672</v>
      </c>
    </row>
    <row r="9" spans="1:9" s="471" customFormat="1" ht="15" hidden="1" customHeight="1" x14ac:dyDescent="0.4">
      <c r="B9" s="478" t="s">
        <v>673</v>
      </c>
      <c r="C9" s="479" t="s">
        <v>672</v>
      </c>
      <c r="D9" s="479" t="s">
        <v>672</v>
      </c>
      <c r="E9" s="480">
        <f>SUM(F9:G9)</f>
        <v>30535</v>
      </c>
      <c r="F9" s="481">
        <v>14896</v>
      </c>
      <c r="G9" s="482">
        <v>15639</v>
      </c>
      <c r="H9" s="480">
        <v>8544</v>
      </c>
      <c r="I9" s="483" t="s">
        <v>672</v>
      </c>
    </row>
    <row r="10" spans="1:9" s="471" customFormat="1" ht="15" hidden="1" customHeight="1" x14ac:dyDescent="0.4">
      <c r="B10" s="478" t="s">
        <v>651</v>
      </c>
      <c r="C10" s="479">
        <v>8110</v>
      </c>
      <c r="D10" s="479">
        <v>22064</v>
      </c>
      <c r="E10" s="480">
        <f>SUM(F10:G10)</f>
        <v>22699</v>
      </c>
      <c r="F10" s="481">
        <v>11100</v>
      </c>
      <c r="G10" s="482">
        <v>11599</v>
      </c>
      <c r="H10" s="480">
        <v>6264</v>
      </c>
      <c r="I10" s="483" t="s">
        <v>672</v>
      </c>
    </row>
    <row r="11" spans="1:9" s="471" customFormat="1" ht="15" hidden="1" customHeight="1" x14ac:dyDescent="0.4">
      <c r="B11" s="484" t="s">
        <v>652</v>
      </c>
      <c r="C11" s="485" t="s">
        <v>672</v>
      </c>
      <c r="D11" s="485" t="s">
        <v>672</v>
      </c>
      <c r="E11" s="486">
        <f>SUM(F11:G11)</f>
        <v>12737</v>
      </c>
      <c r="F11" s="487">
        <v>6139</v>
      </c>
      <c r="G11" s="488">
        <v>6598</v>
      </c>
      <c r="H11" s="486">
        <v>3181</v>
      </c>
      <c r="I11" s="489" t="s">
        <v>672</v>
      </c>
    </row>
    <row r="12" spans="1:9" s="471" customFormat="1" ht="15" hidden="1" customHeight="1" x14ac:dyDescent="0.4">
      <c r="B12" s="472" t="s">
        <v>674</v>
      </c>
      <c r="C12" s="473">
        <f t="shared" ref="C12:H12" si="0">SUM(C13:C16)</f>
        <v>37103</v>
      </c>
      <c r="D12" s="473">
        <f t="shared" si="0"/>
        <v>95505</v>
      </c>
      <c r="E12" s="474">
        <f t="shared" si="0"/>
        <v>91021</v>
      </c>
      <c r="F12" s="475">
        <f t="shared" si="0"/>
        <v>44122</v>
      </c>
      <c r="G12" s="476">
        <f t="shared" si="0"/>
        <v>46899</v>
      </c>
      <c r="H12" s="474">
        <f t="shared" si="0"/>
        <v>25489</v>
      </c>
      <c r="I12" s="477" t="s">
        <v>672</v>
      </c>
    </row>
    <row r="13" spans="1:9" s="471" customFormat="1" ht="15" hidden="1" customHeight="1" x14ac:dyDescent="0.4">
      <c r="B13" s="478" t="s">
        <v>37</v>
      </c>
      <c r="C13" s="479">
        <v>11402</v>
      </c>
      <c r="D13" s="479">
        <v>26567</v>
      </c>
      <c r="E13" s="480">
        <f>SUM(F13:G13)</f>
        <v>24197</v>
      </c>
      <c r="F13" s="481">
        <v>11592</v>
      </c>
      <c r="G13" s="482">
        <v>12605</v>
      </c>
      <c r="H13" s="480">
        <v>7108</v>
      </c>
      <c r="I13" s="483" t="s">
        <v>672</v>
      </c>
    </row>
    <row r="14" spans="1:9" s="471" customFormat="1" ht="15" hidden="1" customHeight="1" x14ac:dyDescent="0.4">
      <c r="B14" s="478" t="s">
        <v>673</v>
      </c>
      <c r="C14" s="479">
        <v>12041</v>
      </c>
      <c r="D14" s="479">
        <v>32593</v>
      </c>
      <c r="E14" s="480">
        <f>SUM(F14:G14)</f>
        <v>30992</v>
      </c>
      <c r="F14" s="481">
        <v>15111</v>
      </c>
      <c r="G14" s="482">
        <v>15881</v>
      </c>
      <c r="H14" s="480">
        <v>8745</v>
      </c>
      <c r="I14" s="483" t="s">
        <v>672</v>
      </c>
    </row>
    <row r="15" spans="1:9" s="471" customFormat="1" ht="15" hidden="1" customHeight="1" x14ac:dyDescent="0.4">
      <c r="B15" s="478" t="s">
        <v>651</v>
      </c>
      <c r="C15" s="479">
        <v>8237</v>
      </c>
      <c r="D15" s="479">
        <v>22277</v>
      </c>
      <c r="E15" s="480">
        <f>SUM(F15:G15)</f>
        <v>22970</v>
      </c>
      <c r="F15" s="481">
        <v>11225</v>
      </c>
      <c r="G15" s="482">
        <v>11745</v>
      </c>
      <c r="H15" s="480">
        <v>6382</v>
      </c>
      <c r="I15" s="483" t="s">
        <v>672</v>
      </c>
    </row>
    <row r="16" spans="1:9" s="471" customFormat="1" ht="15" hidden="1" customHeight="1" x14ac:dyDescent="0.4">
      <c r="B16" s="484" t="s">
        <v>652</v>
      </c>
      <c r="C16" s="485">
        <v>5423</v>
      </c>
      <c r="D16" s="485">
        <v>14068</v>
      </c>
      <c r="E16" s="486">
        <f>SUM(F16:G16)</f>
        <v>12862</v>
      </c>
      <c r="F16" s="487">
        <v>6194</v>
      </c>
      <c r="G16" s="488">
        <v>6668</v>
      </c>
      <c r="H16" s="486">
        <v>3254</v>
      </c>
      <c r="I16" s="489"/>
    </row>
    <row r="17" spans="1:10" s="471" customFormat="1" ht="15" hidden="1" customHeight="1" x14ac:dyDescent="0.4">
      <c r="A17" s="490"/>
      <c r="B17" s="472" t="s">
        <v>675</v>
      </c>
      <c r="C17" s="473">
        <f t="shared" ref="C17:H17" si="1">SUM(C18:C21)</f>
        <v>37338</v>
      </c>
      <c r="D17" s="473">
        <f t="shared" si="1"/>
        <v>98717</v>
      </c>
      <c r="E17" s="474">
        <f t="shared" si="1"/>
        <v>91871</v>
      </c>
      <c r="F17" s="475">
        <f t="shared" si="1"/>
        <v>44553</v>
      </c>
      <c r="G17" s="476">
        <f t="shared" si="1"/>
        <v>47318</v>
      </c>
      <c r="H17" s="474">
        <f t="shared" si="1"/>
        <v>25950</v>
      </c>
      <c r="I17" s="477" t="s">
        <v>672</v>
      </c>
    </row>
    <row r="18" spans="1:10" s="471" customFormat="1" ht="15" hidden="1" customHeight="1" x14ac:dyDescent="0.4">
      <c r="A18" s="490"/>
      <c r="B18" s="478" t="s">
        <v>37</v>
      </c>
      <c r="C18" s="479">
        <v>11390</v>
      </c>
      <c r="D18" s="479">
        <v>29379</v>
      </c>
      <c r="E18" s="480">
        <f>SUM(F18:G18)</f>
        <v>24203</v>
      </c>
      <c r="F18" s="481">
        <v>11624</v>
      </c>
      <c r="G18" s="482">
        <v>12579</v>
      </c>
      <c r="H18" s="480">
        <v>7160</v>
      </c>
      <c r="I18" s="483" t="s">
        <v>672</v>
      </c>
    </row>
    <row r="19" spans="1:10" s="471" customFormat="1" ht="15" hidden="1" customHeight="1" x14ac:dyDescent="0.4">
      <c r="A19" s="490"/>
      <c r="B19" s="478" t="s">
        <v>673</v>
      </c>
      <c r="C19" s="479">
        <v>12142</v>
      </c>
      <c r="D19" s="479">
        <v>32719</v>
      </c>
      <c r="E19" s="480">
        <f>SUM(F19:G19)</f>
        <v>31430</v>
      </c>
      <c r="F19" s="481">
        <v>15316</v>
      </c>
      <c r="G19" s="482">
        <v>16114</v>
      </c>
      <c r="H19" s="480">
        <v>8949</v>
      </c>
      <c r="I19" s="483" t="s">
        <v>672</v>
      </c>
    </row>
    <row r="20" spans="1:10" s="471" customFormat="1" ht="15" hidden="1" customHeight="1" x14ac:dyDescent="0.4">
      <c r="A20" s="490"/>
      <c r="B20" s="478" t="s">
        <v>651</v>
      </c>
      <c r="C20" s="479">
        <v>8356</v>
      </c>
      <c r="D20" s="479">
        <v>22543</v>
      </c>
      <c r="E20" s="480">
        <f>SUM(F20:G20)</f>
        <v>23176</v>
      </c>
      <c r="F20" s="481">
        <v>11352</v>
      </c>
      <c r="G20" s="482">
        <v>11824</v>
      </c>
      <c r="H20" s="480">
        <v>6523</v>
      </c>
      <c r="I20" s="483" t="s">
        <v>672</v>
      </c>
    </row>
    <row r="21" spans="1:10" s="471" customFormat="1" ht="15" hidden="1" customHeight="1" x14ac:dyDescent="0.4">
      <c r="A21" s="490"/>
      <c r="B21" s="484" t="s">
        <v>652</v>
      </c>
      <c r="C21" s="485">
        <v>5450</v>
      </c>
      <c r="D21" s="485">
        <v>14076</v>
      </c>
      <c r="E21" s="486">
        <f>SUM(F21:G21)</f>
        <v>13062</v>
      </c>
      <c r="F21" s="487">
        <v>6261</v>
      </c>
      <c r="G21" s="488">
        <v>6801</v>
      </c>
      <c r="H21" s="486">
        <v>3318</v>
      </c>
      <c r="I21" s="489" t="s">
        <v>672</v>
      </c>
    </row>
    <row r="22" spans="1:10" s="471" customFormat="1" ht="15" hidden="1" customHeight="1" x14ac:dyDescent="0.4">
      <c r="A22" s="490"/>
      <c r="B22" s="472" t="s">
        <v>676</v>
      </c>
      <c r="C22" s="473">
        <f t="shared" ref="C22:H22" si="2">SUM(C23:C26)</f>
        <v>37584</v>
      </c>
      <c r="D22" s="473">
        <f t="shared" si="2"/>
        <v>98885</v>
      </c>
      <c r="E22" s="474">
        <f t="shared" si="2"/>
        <v>92557</v>
      </c>
      <c r="F22" s="475">
        <f t="shared" si="2"/>
        <v>44854</v>
      </c>
      <c r="G22" s="476">
        <f t="shared" si="2"/>
        <v>47703</v>
      </c>
      <c r="H22" s="474">
        <f t="shared" si="2"/>
        <v>26283</v>
      </c>
      <c r="I22" s="477" t="s">
        <v>672</v>
      </c>
    </row>
    <row r="23" spans="1:10" s="471" customFormat="1" ht="15" hidden="1" customHeight="1" x14ac:dyDescent="0.4">
      <c r="A23" s="490"/>
      <c r="B23" s="478" t="s">
        <v>37</v>
      </c>
      <c r="C23" s="479">
        <v>11401</v>
      </c>
      <c r="D23" s="479">
        <v>29264</v>
      </c>
      <c r="E23" s="480">
        <f>SUM(F23:G23)</f>
        <v>24217</v>
      </c>
      <c r="F23" s="481">
        <v>11626</v>
      </c>
      <c r="G23" s="482">
        <v>12591</v>
      </c>
      <c r="H23" s="480">
        <v>7187</v>
      </c>
      <c r="I23" s="483" t="s">
        <v>672</v>
      </c>
    </row>
    <row r="24" spans="1:10" s="471" customFormat="1" ht="15" hidden="1" customHeight="1" x14ac:dyDescent="0.4">
      <c r="A24" s="490"/>
      <c r="B24" s="478" t="s">
        <v>673</v>
      </c>
      <c r="C24" s="479">
        <v>12271</v>
      </c>
      <c r="D24" s="479">
        <v>32871</v>
      </c>
      <c r="E24" s="480">
        <f>SUM(F24:G24)</f>
        <v>31697</v>
      </c>
      <c r="F24" s="481">
        <v>15455</v>
      </c>
      <c r="G24" s="482">
        <v>16242</v>
      </c>
      <c r="H24" s="480">
        <v>9070</v>
      </c>
      <c r="I24" s="483" t="s">
        <v>672</v>
      </c>
    </row>
    <row r="25" spans="1:10" s="471" customFormat="1" ht="15" hidden="1" customHeight="1" x14ac:dyDescent="0.4">
      <c r="A25" s="490"/>
      <c r="B25" s="478" t="s">
        <v>651</v>
      </c>
      <c r="C25" s="479">
        <v>8455</v>
      </c>
      <c r="D25" s="479">
        <v>22672</v>
      </c>
      <c r="E25" s="480">
        <f>SUM(F25:G25)</f>
        <v>23497</v>
      </c>
      <c r="F25" s="481">
        <v>11491</v>
      </c>
      <c r="G25" s="482">
        <v>12006</v>
      </c>
      <c r="H25" s="480">
        <v>6672</v>
      </c>
      <c r="I25" s="483" t="s">
        <v>672</v>
      </c>
    </row>
    <row r="26" spans="1:10" s="471" customFormat="1" ht="15" hidden="1" customHeight="1" x14ac:dyDescent="0.4">
      <c r="A26" s="490"/>
      <c r="B26" s="484" t="s">
        <v>652</v>
      </c>
      <c r="C26" s="485">
        <v>5457</v>
      </c>
      <c r="D26" s="485">
        <v>14078</v>
      </c>
      <c r="E26" s="486">
        <f>SUM(F26:G26)</f>
        <v>13146</v>
      </c>
      <c r="F26" s="487">
        <v>6282</v>
      </c>
      <c r="G26" s="488">
        <v>6864</v>
      </c>
      <c r="H26" s="486">
        <v>3354</v>
      </c>
      <c r="I26" s="489" t="s">
        <v>672</v>
      </c>
    </row>
    <row r="27" spans="1:10" s="471" customFormat="1" ht="15" hidden="1" customHeight="1" x14ac:dyDescent="0.4">
      <c r="A27" s="490"/>
      <c r="B27" s="472" t="s">
        <v>677</v>
      </c>
      <c r="C27" s="473">
        <f t="shared" ref="C27:I27" si="3">SUM(C28:C31)</f>
        <v>37876</v>
      </c>
      <c r="D27" s="473">
        <f t="shared" si="3"/>
        <v>99205</v>
      </c>
      <c r="E27" s="474">
        <f t="shared" si="3"/>
        <v>92950</v>
      </c>
      <c r="F27" s="475">
        <f t="shared" si="3"/>
        <v>44969</v>
      </c>
      <c r="G27" s="476">
        <f t="shared" si="3"/>
        <v>47981</v>
      </c>
      <c r="H27" s="474">
        <f t="shared" si="3"/>
        <v>26584</v>
      </c>
      <c r="I27" s="474">
        <f t="shared" si="3"/>
        <v>679</v>
      </c>
    </row>
    <row r="28" spans="1:10" s="471" customFormat="1" ht="15" hidden="1" customHeight="1" x14ac:dyDescent="0.4">
      <c r="A28" s="490"/>
      <c r="B28" s="478" t="s">
        <v>37</v>
      </c>
      <c r="C28" s="479">
        <v>11391</v>
      </c>
      <c r="D28" s="479">
        <v>29071</v>
      </c>
      <c r="E28" s="480">
        <f>SUM(F28:G28)</f>
        <v>24165</v>
      </c>
      <c r="F28" s="481">
        <v>11595</v>
      </c>
      <c r="G28" s="482">
        <v>12570</v>
      </c>
      <c r="H28" s="480">
        <v>7244</v>
      </c>
      <c r="I28" s="491">
        <v>115</v>
      </c>
    </row>
    <row r="29" spans="1:10" s="471" customFormat="1" ht="15" hidden="1" customHeight="1" x14ac:dyDescent="0.4">
      <c r="A29" s="490"/>
      <c r="B29" s="478" t="s">
        <v>673</v>
      </c>
      <c r="C29" s="479">
        <v>12372</v>
      </c>
      <c r="D29" s="479">
        <v>32986</v>
      </c>
      <c r="E29" s="480">
        <f>SUM(F29:G29)</f>
        <v>31784</v>
      </c>
      <c r="F29" s="481">
        <v>15419</v>
      </c>
      <c r="G29" s="482">
        <v>16365</v>
      </c>
      <c r="H29" s="480">
        <v>9154</v>
      </c>
      <c r="I29" s="491">
        <v>259</v>
      </c>
      <c r="J29" s="492"/>
    </row>
    <row r="30" spans="1:10" s="471" customFormat="1" ht="15" hidden="1" customHeight="1" x14ac:dyDescent="0.4">
      <c r="A30" s="490"/>
      <c r="B30" s="478" t="s">
        <v>651</v>
      </c>
      <c r="C30" s="479">
        <v>8611</v>
      </c>
      <c r="D30" s="479">
        <v>22953</v>
      </c>
      <c r="E30" s="493">
        <f>SUM(F30:G30)</f>
        <v>23749</v>
      </c>
      <c r="F30" s="494">
        <v>11600</v>
      </c>
      <c r="G30" s="495">
        <v>12149</v>
      </c>
      <c r="H30" s="493">
        <v>6788</v>
      </c>
      <c r="I30" s="491">
        <v>239</v>
      </c>
      <c r="J30" s="492"/>
    </row>
    <row r="31" spans="1:10" s="471" customFormat="1" ht="15" hidden="1" customHeight="1" x14ac:dyDescent="0.4">
      <c r="A31" s="490"/>
      <c r="B31" s="484" t="s">
        <v>652</v>
      </c>
      <c r="C31" s="485">
        <v>5502</v>
      </c>
      <c r="D31" s="485">
        <v>14195</v>
      </c>
      <c r="E31" s="496">
        <f>SUM(F31:G31)</f>
        <v>13252</v>
      </c>
      <c r="F31" s="497">
        <v>6355</v>
      </c>
      <c r="G31" s="498">
        <v>6897</v>
      </c>
      <c r="H31" s="496">
        <v>3398</v>
      </c>
      <c r="I31" s="499">
        <v>66</v>
      </c>
    </row>
    <row r="32" spans="1:10" s="471" customFormat="1" ht="15" hidden="1" customHeight="1" x14ac:dyDescent="0.4">
      <c r="A32" s="490"/>
      <c r="B32" s="472" t="s">
        <v>678</v>
      </c>
      <c r="C32" s="473">
        <f t="shared" ref="C32:I32" si="4">SUM(C33:C36)</f>
        <v>38128</v>
      </c>
      <c r="D32" s="473">
        <f t="shared" si="4"/>
        <v>99422</v>
      </c>
      <c r="E32" s="500">
        <f t="shared" si="4"/>
        <v>93342</v>
      </c>
      <c r="F32" s="501">
        <f t="shared" si="4"/>
        <v>45219</v>
      </c>
      <c r="G32" s="502">
        <f t="shared" si="4"/>
        <v>48123</v>
      </c>
      <c r="H32" s="500">
        <f t="shared" si="4"/>
        <v>26944</v>
      </c>
      <c r="I32" s="474">
        <f t="shared" si="4"/>
        <v>735</v>
      </c>
    </row>
    <row r="33" spans="1:10" s="471" customFormat="1" ht="15" hidden="1" customHeight="1" x14ac:dyDescent="0.4">
      <c r="A33" s="490"/>
      <c r="B33" s="478" t="s">
        <v>37</v>
      </c>
      <c r="C33" s="479">
        <v>11401</v>
      </c>
      <c r="D33" s="479">
        <v>28930</v>
      </c>
      <c r="E33" s="493">
        <f>SUM(F33:G33)</f>
        <v>24019</v>
      </c>
      <c r="F33" s="494">
        <v>11528</v>
      </c>
      <c r="G33" s="495">
        <v>12491</v>
      </c>
      <c r="H33" s="493">
        <v>7270</v>
      </c>
      <c r="I33" s="491">
        <v>136</v>
      </c>
    </row>
    <row r="34" spans="1:10" s="471" customFormat="1" ht="15" hidden="1" customHeight="1" x14ac:dyDescent="0.4">
      <c r="A34" s="490"/>
      <c r="B34" s="478" t="s">
        <v>673</v>
      </c>
      <c r="C34" s="479">
        <v>12476</v>
      </c>
      <c r="D34" s="479">
        <v>33176</v>
      </c>
      <c r="E34" s="493">
        <f>SUM(F34:G34)</f>
        <v>32066</v>
      </c>
      <c r="F34" s="494">
        <v>15590</v>
      </c>
      <c r="G34" s="495">
        <v>16476</v>
      </c>
      <c r="H34" s="493">
        <v>9301</v>
      </c>
      <c r="I34" s="491">
        <v>248</v>
      </c>
      <c r="J34" s="492"/>
    </row>
    <row r="35" spans="1:10" s="471" customFormat="1" ht="15" hidden="1" customHeight="1" x14ac:dyDescent="0.4">
      <c r="A35" s="490"/>
      <c r="B35" s="478" t="s">
        <v>651</v>
      </c>
      <c r="C35" s="479">
        <v>8701</v>
      </c>
      <c r="D35" s="479">
        <v>23042</v>
      </c>
      <c r="E35" s="493">
        <f>SUM(F35:G35)</f>
        <v>23949</v>
      </c>
      <c r="F35" s="494">
        <v>11708</v>
      </c>
      <c r="G35" s="495">
        <v>12241</v>
      </c>
      <c r="H35" s="493">
        <v>6941</v>
      </c>
      <c r="I35" s="491">
        <v>259</v>
      </c>
      <c r="J35" s="492"/>
    </row>
    <row r="36" spans="1:10" s="471" customFormat="1" ht="15" hidden="1" customHeight="1" x14ac:dyDescent="0.4">
      <c r="A36" s="490"/>
      <c r="B36" s="484" t="s">
        <v>652</v>
      </c>
      <c r="C36" s="485">
        <v>5550</v>
      </c>
      <c r="D36" s="485">
        <v>14274</v>
      </c>
      <c r="E36" s="496">
        <f>SUM(F36:G36)</f>
        <v>13308</v>
      </c>
      <c r="F36" s="497">
        <v>6393</v>
      </c>
      <c r="G36" s="498">
        <v>6915</v>
      </c>
      <c r="H36" s="496">
        <v>3432</v>
      </c>
      <c r="I36" s="499">
        <v>92</v>
      </c>
    </row>
    <row r="37" spans="1:10" s="471" customFormat="1" ht="15" hidden="1" customHeight="1" x14ac:dyDescent="0.4">
      <c r="A37" s="490"/>
      <c r="B37" s="472" t="s">
        <v>679</v>
      </c>
      <c r="C37" s="503">
        <f t="shared" ref="C37:I37" si="5">SUM(C38:C41)</f>
        <v>38215</v>
      </c>
      <c r="D37" s="503">
        <f t="shared" si="5"/>
        <v>99486</v>
      </c>
      <c r="E37" s="500">
        <f t="shared" si="5"/>
        <v>93554</v>
      </c>
      <c r="F37" s="501">
        <f t="shared" si="5"/>
        <v>45432</v>
      </c>
      <c r="G37" s="502">
        <f t="shared" si="5"/>
        <v>48122</v>
      </c>
      <c r="H37" s="500">
        <f t="shared" si="5"/>
        <v>27329</v>
      </c>
      <c r="I37" s="474">
        <f t="shared" si="5"/>
        <v>790</v>
      </c>
    </row>
    <row r="38" spans="1:10" s="471" customFormat="1" ht="15" hidden="1" customHeight="1" x14ac:dyDescent="0.4">
      <c r="A38" s="490"/>
      <c r="B38" s="478" t="s">
        <v>37</v>
      </c>
      <c r="C38" s="504">
        <v>11368</v>
      </c>
      <c r="D38" s="504">
        <v>28653</v>
      </c>
      <c r="E38" s="493">
        <f>SUM(F38:G38)</f>
        <v>23763</v>
      </c>
      <c r="F38" s="494">
        <v>11458</v>
      </c>
      <c r="G38" s="495">
        <v>12305</v>
      </c>
      <c r="H38" s="493">
        <v>7288</v>
      </c>
      <c r="I38" s="491">
        <v>116</v>
      </c>
      <c r="J38" s="492"/>
    </row>
    <row r="39" spans="1:10" s="471" customFormat="1" ht="15" hidden="1" customHeight="1" x14ac:dyDescent="0.4">
      <c r="A39" s="490"/>
      <c r="B39" s="478" t="s">
        <v>673</v>
      </c>
      <c r="C39" s="504">
        <v>12550</v>
      </c>
      <c r="D39" s="504">
        <v>33295</v>
      </c>
      <c r="E39" s="493">
        <f>SUM(F39:G39)</f>
        <v>32419</v>
      </c>
      <c r="F39" s="494">
        <v>15803</v>
      </c>
      <c r="G39" s="495">
        <v>16616</v>
      </c>
      <c r="H39" s="493">
        <v>9552</v>
      </c>
      <c r="I39" s="491">
        <v>272</v>
      </c>
      <c r="J39" s="492"/>
    </row>
    <row r="40" spans="1:10" s="471" customFormat="1" ht="15" hidden="1" customHeight="1" x14ac:dyDescent="0.4">
      <c r="A40" s="490"/>
      <c r="B40" s="478" t="s">
        <v>651</v>
      </c>
      <c r="C40" s="504">
        <v>8765</v>
      </c>
      <c r="D40" s="504">
        <v>23260</v>
      </c>
      <c r="E40" s="493">
        <f>SUM(F40:G40)</f>
        <v>24043</v>
      </c>
      <c r="F40" s="494">
        <v>11772</v>
      </c>
      <c r="G40" s="495">
        <v>12271</v>
      </c>
      <c r="H40" s="493">
        <v>7034</v>
      </c>
      <c r="I40" s="491">
        <v>288</v>
      </c>
      <c r="J40" s="492"/>
    </row>
    <row r="41" spans="1:10" s="471" customFormat="1" ht="15" hidden="1" customHeight="1" x14ac:dyDescent="0.4">
      <c r="A41" s="490"/>
      <c r="B41" s="484" t="s">
        <v>652</v>
      </c>
      <c r="C41" s="505">
        <v>5532</v>
      </c>
      <c r="D41" s="505">
        <v>14278</v>
      </c>
      <c r="E41" s="496">
        <f>SUM(F41:G41)</f>
        <v>13329</v>
      </c>
      <c r="F41" s="497">
        <v>6399</v>
      </c>
      <c r="G41" s="498">
        <v>6930</v>
      </c>
      <c r="H41" s="496">
        <v>3455</v>
      </c>
      <c r="I41" s="499">
        <v>114</v>
      </c>
      <c r="J41" s="492"/>
    </row>
    <row r="42" spans="1:10" s="471" customFormat="1" ht="15" hidden="1" customHeight="1" x14ac:dyDescent="0.4">
      <c r="B42" s="472" t="s">
        <v>680</v>
      </c>
      <c r="C42" s="503">
        <f t="shared" ref="C42:I42" si="6">SUM(C43:C46)</f>
        <v>38345</v>
      </c>
      <c r="D42" s="503">
        <f t="shared" si="6"/>
        <v>99453</v>
      </c>
      <c r="E42" s="500">
        <f t="shared" si="6"/>
        <v>93671</v>
      </c>
      <c r="F42" s="501">
        <f t="shared" si="6"/>
        <v>45475</v>
      </c>
      <c r="G42" s="502">
        <f t="shared" si="6"/>
        <v>48196</v>
      </c>
      <c r="H42" s="500">
        <f t="shared" si="6"/>
        <v>27607</v>
      </c>
      <c r="I42" s="474">
        <f t="shared" si="6"/>
        <v>862</v>
      </c>
    </row>
    <row r="43" spans="1:10" s="471" customFormat="1" ht="15" hidden="1" customHeight="1" x14ac:dyDescent="0.4">
      <c r="B43" s="478" t="s">
        <v>37</v>
      </c>
      <c r="C43" s="504">
        <v>11328</v>
      </c>
      <c r="D43" s="504">
        <v>28450</v>
      </c>
      <c r="E43" s="493">
        <f>SUM(F43:G43)</f>
        <v>23625</v>
      </c>
      <c r="F43" s="494">
        <v>11372</v>
      </c>
      <c r="G43" s="495">
        <v>12253</v>
      </c>
      <c r="H43" s="493">
        <v>7272</v>
      </c>
      <c r="I43" s="491">
        <v>87</v>
      </c>
      <c r="J43" s="492"/>
    </row>
    <row r="44" spans="1:10" s="471" customFormat="1" ht="15" hidden="1" customHeight="1" x14ac:dyDescent="0.4">
      <c r="B44" s="478" t="s">
        <v>673</v>
      </c>
      <c r="C44" s="504">
        <v>12607</v>
      </c>
      <c r="D44" s="504">
        <v>33356</v>
      </c>
      <c r="E44" s="493">
        <f>SUM(F44:G44)</f>
        <v>32592</v>
      </c>
      <c r="F44" s="494">
        <v>15880</v>
      </c>
      <c r="G44" s="495">
        <v>16712</v>
      </c>
      <c r="H44" s="493">
        <v>9706</v>
      </c>
      <c r="I44" s="491">
        <v>314</v>
      </c>
      <c r="J44" s="492"/>
    </row>
    <row r="45" spans="1:10" s="471" customFormat="1" ht="15" hidden="1" customHeight="1" x14ac:dyDescent="0.4">
      <c r="B45" s="478" t="s">
        <v>651</v>
      </c>
      <c r="C45" s="504">
        <v>8840</v>
      </c>
      <c r="D45" s="504">
        <v>23338</v>
      </c>
      <c r="E45" s="493">
        <f>SUM(F45:G45)</f>
        <v>24110</v>
      </c>
      <c r="F45" s="494">
        <v>11829</v>
      </c>
      <c r="G45" s="495">
        <v>12281</v>
      </c>
      <c r="H45" s="493">
        <v>7135</v>
      </c>
      <c r="I45" s="491">
        <v>333</v>
      </c>
      <c r="J45" s="492"/>
    </row>
    <row r="46" spans="1:10" s="471" customFormat="1" ht="15" hidden="1" customHeight="1" x14ac:dyDescent="0.4">
      <c r="B46" s="484" t="s">
        <v>652</v>
      </c>
      <c r="C46" s="505">
        <v>5570</v>
      </c>
      <c r="D46" s="505">
        <v>14309</v>
      </c>
      <c r="E46" s="496">
        <f>SUM(F46:G46)</f>
        <v>13344</v>
      </c>
      <c r="F46" s="497">
        <v>6394</v>
      </c>
      <c r="G46" s="498">
        <v>6950</v>
      </c>
      <c r="H46" s="496">
        <v>3494</v>
      </c>
      <c r="I46" s="499">
        <v>128</v>
      </c>
      <c r="J46" s="492"/>
    </row>
    <row r="47" spans="1:10" s="471" customFormat="1" ht="15" hidden="1" customHeight="1" x14ac:dyDescent="0.4">
      <c r="B47" s="472" t="s">
        <v>681</v>
      </c>
      <c r="C47" s="503">
        <v>38496</v>
      </c>
      <c r="D47" s="503">
        <v>99936</v>
      </c>
      <c r="E47" s="501">
        <f>SUM(E48:E51)</f>
        <v>93556</v>
      </c>
      <c r="F47" s="501">
        <f>SUM(F48:F51)</f>
        <v>45443</v>
      </c>
      <c r="G47" s="502">
        <f>SUM(G48:G51)</f>
        <v>48113</v>
      </c>
      <c r="H47" s="500">
        <f>SUM(H48:H51)</f>
        <v>27819</v>
      </c>
      <c r="I47" s="506">
        <v>927</v>
      </c>
    </row>
    <row r="48" spans="1:10" s="471" customFormat="1" ht="15" hidden="1" customHeight="1" x14ac:dyDescent="0.4">
      <c r="B48" s="478" t="s">
        <v>37</v>
      </c>
      <c r="C48" s="504" t="s">
        <v>672</v>
      </c>
      <c r="D48" s="504" t="s">
        <v>672</v>
      </c>
      <c r="E48" s="493">
        <f>SUM(F48:G48)</f>
        <v>23482</v>
      </c>
      <c r="F48" s="494">
        <v>11300</v>
      </c>
      <c r="G48" s="495">
        <v>12182</v>
      </c>
      <c r="H48" s="493">
        <v>7302</v>
      </c>
      <c r="I48" s="491">
        <v>87</v>
      </c>
      <c r="J48" s="492"/>
    </row>
    <row r="49" spans="2:10" s="471" customFormat="1" ht="15" hidden="1" customHeight="1" x14ac:dyDescent="0.4">
      <c r="B49" s="478" t="s">
        <v>673</v>
      </c>
      <c r="C49" s="504" t="s">
        <v>672</v>
      </c>
      <c r="D49" s="504" t="s">
        <v>672</v>
      </c>
      <c r="E49" s="493">
        <f>SUM(F49:G49)</f>
        <v>32624</v>
      </c>
      <c r="F49" s="494">
        <v>15883</v>
      </c>
      <c r="G49" s="495">
        <v>16741</v>
      </c>
      <c r="H49" s="493">
        <v>9779</v>
      </c>
      <c r="I49" s="491">
        <v>314</v>
      </c>
      <c r="J49" s="492"/>
    </row>
    <row r="50" spans="2:10" s="471" customFormat="1" ht="15" hidden="1" customHeight="1" x14ac:dyDescent="0.4">
      <c r="B50" s="478" t="s">
        <v>651</v>
      </c>
      <c r="C50" s="504" t="s">
        <v>672</v>
      </c>
      <c r="D50" s="504" t="s">
        <v>672</v>
      </c>
      <c r="E50" s="493">
        <f>SUM(F50:G50)</f>
        <v>24110</v>
      </c>
      <c r="F50" s="494">
        <v>11852</v>
      </c>
      <c r="G50" s="495">
        <v>12258</v>
      </c>
      <c r="H50" s="493">
        <v>7215</v>
      </c>
      <c r="I50" s="491">
        <v>333</v>
      </c>
      <c r="J50" s="492"/>
    </row>
    <row r="51" spans="2:10" s="471" customFormat="1" ht="15" hidden="1" customHeight="1" x14ac:dyDescent="0.4">
      <c r="B51" s="484" t="s">
        <v>652</v>
      </c>
      <c r="C51" s="505" t="s">
        <v>672</v>
      </c>
      <c r="D51" s="505" t="s">
        <v>672</v>
      </c>
      <c r="E51" s="496">
        <f>SUM(F51:G51)</f>
        <v>13340</v>
      </c>
      <c r="F51" s="497">
        <v>6408</v>
      </c>
      <c r="G51" s="498">
        <v>6932</v>
      </c>
      <c r="H51" s="496">
        <v>3523</v>
      </c>
      <c r="I51" s="499">
        <v>128</v>
      </c>
      <c r="J51" s="492"/>
    </row>
    <row r="52" spans="2:10" s="471" customFormat="1" ht="15" hidden="1" customHeight="1" x14ac:dyDescent="0.4">
      <c r="B52" s="472" t="s">
        <v>682</v>
      </c>
      <c r="C52" s="503">
        <v>38652</v>
      </c>
      <c r="D52" s="503">
        <v>99924</v>
      </c>
      <c r="E52" s="501">
        <f>SUM(E53:E56)</f>
        <v>93642</v>
      </c>
      <c r="F52" s="501">
        <f>SUM(F53:F56)</f>
        <v>45497</v>
      </c>
      <c r="G52" s="502">
        <f>SUM(G53:G56)</f>
        <v>48145</v>
      </c>
      <c r="H52" s="500">
        <f>SUM(H53:H56)</f>
        <v>28075</v>
      </c>
      <c r="I52" s="506"/>
    </row>
    <row r="53" spans="2:10" s="471" customFormat="1" ht="14.25" hidden="1" customHeight="1" x14ac:dyDescent="0.4">
      <c r="B53" s="478" t="s">
        <v>37</v>
      </c>
      <c r="C53" s="504" t="s">
        <v>672</v>
      </c>
      <c r="D53" s="504" t="s">
        <v>672</v>
      </c>
      <c r="E53" s="493">
        <f>SUM(F53:G53)</f>
        <v>23320</v>
      </c>
      <c r="F53" s="494">
        <v>11221</v>
      </c>
      <c r="G53" s="495">
        <v>12099</v>
      </c>
      <c r="H53" s="493">
        <v>7306</v>
      </c>
      <c r="I53" s="491">
        <v>87</v>
      </c>
      <c r="J53" s="492"/>
    </row>
    <row r="54" spans="2:10" s="471" customFormat="1" ht="14.1" hidden="1" customHeight="1" x14ac:dyDescent="0.4">
      <c r="B54" s="478" t="s">
        <v>673</v>
      </c>
      <c r="C54" s="504" t="s">
        <v>672</v>
      </c>
      <c r="D54" s="504" t="s">
        <v>672</v>
      </c>
      <c r="E54" s="493">
        <f>SUM(F54:G54)</f>
        <v>32738</v>
      </c>
      <c r="F54" s="494">
        <v>15942</v>
      </c>
      <c r="G54" s="495">
        <v>16796</v>
      </c>
      <c r="H54" s="493">
        <v>9910</v>
      </c>
      <c r="I54" s="491">
        <v>314</v>
      </c>
      <c r="J54" s="492"/>
    </row>
    <row r="55" spans="2:10" s="471" customFormat="1" ht="14.1" hidden="1" customHeight="1" x14ac:dyDescent="0.4">
      <c r="B55" s="478" t="s">
        <v>651</v>
      </c>
      <c r="C55" s="504" t="s">
        <v>672</v>
      </c>
      <c r="D55" s="504" t="s">
        <v>672</v>
      </c>
      <c r="E55" s="493">
        <f>SUM(F55:G55)</f>
        <v>24273</v>
      </c>
      <c r="F55" s="494">
        <v>11944</v>
      </c>
      <c r="G55" s="495">
        <v>12329</v>
      </c>
      <c r="H55" s="493">
        <v>7308</v>
      </c>
      <c r="I55" s="491">
        <v>333</v>
      </c>
      <c r="J55" s="492"/>
    </row>
    <row r="56" spans="2:10" s="471" customFormat="1" ht="14.1" hidden="1" customHeight="1" x14ac:dyDescent="0.4">
      <c r="B56" s="484" t="s">
        <v>652</v>
      </c>
      <c r="C56" s="505" t="s">
        <v>672</v>
      </c>
      <c r="D56" s="505" t="s">
        <v>672</v>
      </c>
      <c r="E56" s="496">
        <f>SUM(F56:G56)</f>
        <v>13311</v>
      </c>
      <c r="F56" s="497">
        <v>6390</v>
      </c>
      <c r="G56" s="498">
        <v>6921</v>
      </c>
      <c r="H56" s="496">
        <v>3551</v>
      </c>
      <c r="I56" s="499">
        <v>128</v>
      </c>
      <c r="J56" s="492"/>
    </row>
    <row r="57" spans="2:10" s="471" customFormat="1" ht="15" hidden="1" customHeight="1" x14ac:dyDescent="0.4">
      <c r="B57" s="472" t="s">
        <v>683</v>
      </c>
      <c r="C57" s="503">
        <v>38823</v>
      </c>
      <c r="D57" s="503">
        <v>99932</v>
      </c>
      <c r="E57" s="501">
        <f>SUM(E58:E61)</f>
        <v>93624</v>
      </c>
      <c r="F57" s="501">
        <f>SUM(F58:F61)</f>
        <v>45539</v>
      </c>
      <c r="G57" s="502">
        <f>SUM(G58:G61)</f>
        <v>48085</v>
      </c>
      <c r="H57" s="500">
        <f>SUM(H58:H61)</f>
        <v>28306</v>
      </c>
      <c r="I57" s="506"/>
    </row>
    <row r="58" spans="2:10" s="471" customFormat="1" ht="14.1" hidden="1" customHeight="1" x14ac:dyDescent="0.4">
      <c r="B58" s="478" t="s">
        <v>37</v>
      </c>
      <c r="C58" s="504" t="s">
        <v>672</v>
      </c>
      <c r="D58" s="504" t="s">
        <v>672</v>
      </c>
      <c r="E58" s="493">
        <f>SUM(F58:G58)</f>
        <v>23119</v>
      </c>
      <c r="F58" s="494">
        <v>11124</v>
      </c>
      <c r="G58" s="495">
        <v>11995</v>
      </c>
      <c r="H58" s="493">
        <v>7315</v>
      </c>
      <c r="I58" s="491">
        <v>87</v>
      </c>
      <c r="J58" s="492"/>
    </row>
    <row r="59" spans="2:10" s="471" customFormat="1" ht="14.1" hidden="1" customHeight="1" x14ac:dyDescent="0.4">
      <c r="B59" s="478" t="s">
        <v>673</v>
      </c>
      <c r="C59" s="504" t="s">
        <v>672</v>
      </c>
      <c r="D59" s="504" t="s">
        <v>672</v>
      </c>
      <c r="E59" s="493">
        <f>SUM(F59:G59)</f>
        <v>32794</v>
      </c>
      <c r="F59" s="494">
        <v>15998</v>
      </c>
      <c r="G59" s="495">
        <v>16796</v>
      </c>
      <c r="H59" s="493">
        <v>10002</v>
      </c>
      <c r="I59" s="491">
        <v>314</v>
      </c>
      <c r="J59" s="492"/>
    </row>
    <row r="60" spans="2:10" s="471" customFormat="1" ht="14.1" hidden="1" customHeight="1" x14ac:dyDescent="0.4">
      <c r="B60" s="478" t="s">
        <v>651</v>
      </c>
      <c r="C60" s="504" t="s">
        <v>672</v>
      </c>
      <c r="D60" s="504" t="s">
        <v>672</v>
      </c>
      <c r="E60" s="493">
        <f>SUM(F60:G60)</f>
        <v>24466</v>
      </c>
      <c r="F60" s="494">
        <v>12045</v>
      </c>
      <c r="G60" s="495">
        <v>12421</v>
      </c>
      <c r="H60" s="493">
        <v>7439</v>
      </c>
      <c r="I60" s="491">
        <v>333</v>
      </c>
      <c r="J60" s="492"/>
    </row>
    <row r="61" spans="2:10" s="471" customFormat="1" ht="14.1" hidden="1" customHeight="1" x14ac:dyDescent="0.4">
      <c r="B61" s="484" t="s">
        <v>652</v>
      </c>
      <c r="C61" s="505" t="s">
        <v>672</v>
      </c>
      <c r="D61" s="505" t="s">
        <v>672</v>
      </c>
      <c r="E61" s="496">
        <f>SUM(F61:G61)</f>
        <v>13245</v>
      </c>
      <c r="F61" s="497">
        <v>6372</v>
      </c>
      <c r="G61" s="498">
        <v>6873</v>
      </c>
      <c r="H61" s="496">
        <v>3550</v>
      </c>
      <c r="I61" s="499">
        <v>128</v>
      </c>
      <c r="J61" s="492"/>
    </row>
    <row r="62" spans="2:10" s="471" customFormat="1" ht="14.25" hidden="1" customHeight="1" x14ac:dyDescent="0.4">
      <c r="B62" s="472" t="s">
        <v>684</v>
      </c>
      <c r="C62" s="503">
        <v>38956</v>
      </c>
      <c r="D62" s="503">
        <v>99904</v>
      </c>
      <c r="E62" s="501">
        <f>SUM(E63:E66)</f>
        <v>93590</v>
      </c>
      <c r="F62" s="501">
        <f>SUM(F63:F66)</f>
        <v>45523</v>
      </c>
      <c r="G62" s="502">
        <f>SUM(G63:G66)</f>
        <v>48067</v>
      </c>
      <c r="H62" s="500">
        <f>SUM(H63:H66)</f>
        <v>28532</v>
      </c>
      <c r="I62" s="474"/>
    </row>
    <row r="63" spans="2:10" s="471" customFormat="1" ht="14.1" hidden="1" customHeight="1" x14ac:dyDescent="0.4">
      <c r="B63" s="478" t="s">
        <v>37</v>
      </c>
      <c r="C63" s="504" t="s">
        <v>672</v>
      </c>
      <c r="D63" s="504" t="s">
        <v>672</v>
      </c>
      <c r="E63" s="493">
        <f>SUM(F63:G63)</f>
        <v>22971</v>
      </c>
      <c r="F63" s="494">
        <v>11064</v>
      </c>
      <c r="G63" s="495">
        <v>11907</v>
      </c>
      <c r="H63" s="493">
        <v>7358</v>
      </c>
      <c r="I63" s="491">
        <v>87</v>
      </c>
      <c r="J63" s="492"/>
    </row>
    <row r="64" spans="2:10" s="471" customFormat="1" ht="14.1" hidden="1" customHeight="1" x14ac:dyDescent="0.4">
      <c r="B64" s="478" t="s">
        <v>673</v>
      </c>
      <c r="C64" s="504" t="s">
        <v>672</v>
      </c>
      <c r="D64" s="504" t="s">
        <v>672</v>
      </c>
      <c r="E64" s="493">
        <f>SUM(F64:G64)</f>
        <v>32731</v>
      </c>
      <c r="F64" s="494">
        <v>15970</v>
      </c>
      <c r="G64" s="495">
        <v>16761</v>
      </c>
      <c r="H64" s="493">
        <v>10066</v>
      </c>
      <c r="I64" s="491">
        <v>314</v>
      </c>
      <c r="J64" s="492"/>
    </row>
    <row r="65" spans="2:10" s="471" customFormat="1" ht="14.1" hidden="1" customHeight="1" x14ac:dyDescent="0.4">
      <c r="B65" s="478" t="s">
        <v>651</v>
      </c>
      <c r="C65" s="504" t="s">
        <v>672</v>
      </c>
      <c r="D65" s="504" t="s">
        <v>672</v>
      </c>
      <c r="E65" s="493">
        <f>SUM(F65:G65)</f>
        <v>24639</v>
      </c>
      <c r="F65" s="494">
        <v>12120</v>
      </c>
      <c r="G65" s="495">
        <v>12519</v>
      </c>
      <c r="H65" s="493">
        <v>7526</v>
      </c>
      <c r="I65" s="491">
        <v>333</v>
      </c>
      <c r="J65" s="492"/>
    </row>
    <row r="66" spans="2:10" s="471" customFormat="1" ht="14.1" hidden="1" customHeight="1" x14ac:dyDescent="0.4">
      <c r="B66" s="484" t="s">
        <v>652</v>
      </c>
      <c r="C66" s="505" t="s">
        <v>672</v>
      </c>
      <c r="D66" s="505" t="s">
        <v>672</v>
      </c>
      <c r="E66" s="496">
        <f>SUM(F66:G66)</f>
        <v>13249</v>
      </c>
      <c r="F66" s="497">
        <v>6369</v>
      </c>
      <c r="G66" s="498">
        <v>6880</v>
      </c>
      <c r="H66" s="496">
        <v>3582</v>
      </c>
      <c r="I66" s="499">
        <v>128</v>
      </c>
      <c r="J66" s="492"/>
    </row>
    <row r="67" spans="2:10" s="471" customFormat="1" ht="13.5" hidden="1" customHeight="1" x14ac:dyDescent="0.4">
      <c r="B67" s="472" t="s">
        <v>685</v>
      </c>
      <c r="C67" s="503">
        <v>39070</v>
      </c>
      <c r="D67" s="503">
        <v>99867</v>
      </c>
      <c r="E67" s="501">
        <f>SUM(E68:E71)</f>
        <v>93452</v>
      </c>
      <c r="F67" s="501">
        <f>SUM(F68:F71)</f>
        <v>45425</v>
      </c>
      <c r="G67" s="502">
        <f>SUM(G68:G71)</f>
        <v>48027</v>
      </c>
      <c r="H67" s="500">
        <f>SUM(H68:H71)</f>
        <v>28746</v>
      </c>
      <c r="I67" s="474"/>
    </row>
    <row r="68" spans="2:10" s="471" customFormat="1" ht="13.5" hidden="1" customHeight="1" x14ac:dyDescent="0.4">
      <c r="B68" s="478" t="s">
        <v>37</v>
      </c>
      <c r="C68" s="504" t="s">
        <v>672</v>
      </c>
      <c r="D68" s="504" t="s">
        <v>672</v>
      </c>
      <c r="E68" s="493">
        <f>SUM(F68:G68)</f>
        <v>22828</v>
      </c>
      <c r="F68" s="494">
        <v>10988</v>
      </c>
      <c r="G68" s="495">
        <v>11840</v>
      </c>
      <c r="H68" s="493">
        <v>7399</v>
      </c>
      <c r="I68" s="491">
        <v>87</v>
      </c>
      <c r="J68" s="492"/>
    </row>
    <row r="69" spans="2:10" s="471" customFormat="1" ht="13.5" hidden="1" customHeight="1" x14ac:dyDescent="0.4">
      <c r="B69" s="478" t="s">
        <v>673</v>
      </c>
      <c r="C69" s="504" t="s">
        <v>672</v>
      </c>
      <c r="D69" s="504" t="s">
        <v>672</v>
      </c>
      <c r="E69" s="493">
        <f>SUM(F69:G69)</f>
        <v>32710</v>
      </c>
      <c r="F69" s="494">
        <v>15962</v>
      </c>
      <c r="G69" s="495">
        <v>16748</v>
      </c>
      <c r="H69" s="493">
        <v>10139</v>
      </c>
      <c r="I69" s="491">
        <v>314</v>
      </c>
      <c r="J69" s="492"/>
    </row>
    <row r="70" spans="2:10" s="471" customFormat="1" ht="13.5" hidden="1" customHeight="1" x14ac:dyDescent="0.4">
      <c r="B70" s="478" t="s">
        <v>651</v>
      </c>
      <c r="C70" s="504" t="s">
        <v>672</v>
      </c>
      <c r="D70" s="504" t="s">
        <v>672</v>
      </c>
      <c r="E70" s="493">
        <f>SUM(F70:G70)</f>
        <v>24667</v>
      </c>
      <c r="F70" s="494">
        <v>12093</v>
      </c>
      <c r="G70" s="495">
        <v>12574</v>
      </c>
      <c r="H70" s="493">
        <v>7583</v>
      </c>
      <c r="I70" s="491">
        <v>333</v>
      </c>
      <c r="J70" s="492"/>
    </row>
    <row r="71" spans="2:10" s="471" customFormat="1" ht="13.5" hidden="1" customHeight="1" x14ac:dyDescent="0.4">
      <c r="B71" s="484" t="s">
        <v>652</v>
      </c>
      <c r="C71" s="505" t="s">
        <v>672</v>
      </c>
      <c r="D71" s="505" t="s">
        <v>672</v>
      </c>
      <c r="E71" s="496">
        <f>SUM(F71:G71)</f>
        <v>13247</v>
      </c>
      <c r="F71" s="497">
        <v>6382</v>
      </c>
      <c r="G71" s="498">
        <v>6865</v>
      </c>
      <c r="H71" s="496">
        <v>3625</v>
      </c>
      <c r="I71" s="499">
        <v>128</v>
      </c>
      <c r="J71" s="492"/>
    </row>
    <row r="72" spans="2:10" s="471" customFormat="1" ht="13.5" customHeight="1" x14ac:dyDescent="0.4">
      <c r="B72" s="472" t="s">
        <v>686</v>
      </c>
      <c r="C72" s="503">
        <v>38983</v>
      </c>
      <c r="D72" s="503">
        <v>99546</v>
      </c>
      <c r="E72" s="501">
        <f>SUM(E73:E76)</f>
        <v>93167</v>
      </c>
      <c r="F72" s="501">
        <f>SUM(F73:F76)</f>
        <v>45231</v>
      </c>
      <c r="G72" s="502">
        <f>SUM(G73:G76)</f>
        <v>47936</v>
      </c>
      <c r="H72" s="500">
        <f>SUM(H73:H76)</f>
        <v>28908</v>
      </c>
      <c r="I72" s="474"/>
    </row>
    <row r="73" spans="2:10" s="471" customFormat="1" ht="13.5" customHeight="1" x14ac:dyDescent="0.4">
      <c r="B73" s="478" t="s">
        <v>37</v>
      </c>
      <c r="C73" s="504" t="s">
        <v>672</v>
      </c>
      <c r="D73" s="504" t="s">
        <v>672</v>
      </c>
      <c r="E73" s="493">
        <f>SUM(F73:G73)</f>
        <v>22633</v>
      </c>
      <c r="F73" s="494">
        <v>10869</v>
      </c>
      <c r="G73" s="495">
        <v>11764</v>
      </c>
      <c r="H73" s="493">
        <v>7387</v>
      </c>
      <c r="I73" s="491">
        <v>87</v>
      </c>
      <c r="J73" s="492"/>
    </row>
    <row r="74" spans="2:10" s="471" customFormat="1" ht="13.5" customHeight="1" x14ac:dyDescent="0.4">
      <c r="B74" s="478" t="s">
        <v>673</v>
      </c>
      <c r="C74" s="504" t="s">
        <v>672</v>
      </c>
      <c r="D74" s="504" t="s">
        <v>672</v>
      </c>
      <c r="E74" s="493">
        <f>SUM(F74:G74)</f>
        <v>32599</v>
      </c>
      <c r="F74" s="494">
        <v>15885</v>
      </c>
      <c r="G74" s="495">
        <v>16714</v>
      </c>
      <c r="H74" s="493">
        <v>10171</v>
      </c>
      <c r="I74" s="491">
        <v>314</v>
      </c>
      <c r="J74" s="492"/>
    </row>
    <row r="75" spans="2:10" s="471" customFormat="1" ht="13.5" customHeight="1" x14ac:dyDescent="0.4">
      <c r="B75" s="478" t="s">
        <v>651</v>
      </c>
      <c r="C75" s="504" t="s">
        <v>672</v>
      </c>
      <c r="D75" s="504" t="s">
        <v>672</v>
      </c>
      <c r="E75" s="493">
        <f>SUM(F75:G75)</f>
        <v>24667</v>
      </c>
      <c r="F75" s="494">
        <v>12091</v>
      </c>
      <c r="G75" s="495">
        <v>12576</v>
      </c>
      <c r="H75" s="493">
        <v>7670</v>
      </c>
      <c r="I75" s="491">
        <v>333</v>
      </c>
      <c r="J75" s="492"/>
    </row>
    <row r="76" spans="2:10" s="471" customFormat="1" ht="13.5" customHeight="1" x14ac:dyDescent="0.4">
      <c r="B76" s="484" t="s">
        <v>652</v>
      </c>
      <c r="C76" s="505" t="s">
        <v>672</v>
      </c>
      <c r="D76" s="505" t="s">
        <v>672</v>
      </c>
      <c r="E76" s="496">
        <f>SUM(F76:G76)</f>
        <v>13268</v>
      </c>
      <c r="F76" s="497">
        <v>6386</v>
      </c>
      <c r="G76" s="498">
        <v>6882</v>
      </c>
      <c r="H76" s="496">
        <v>3680</v>
      </c>
      <c r="I76" s="499">
        <v>128</v>
      </c>
      <c r="J76" s="492"/>
    </row>
    <row r="77" spans="2:10" s="471" customFormat="1" ht="13.5" customHeight="1" x14ac:dyDescent="0.4">
      <c r="B77" s="472" t="s">
        <v>687</v>
      </c>
      <c r="C77" s="503">
        <v>38912</v>
      </c>
      <c r="D77" s="503">
        <v>99249</v>
      </c>
      <c r="E77" s="501">
        <f>SUM(E78:E81)</f>
        <v>93080</v>
      </c>
      <c r="F77" s="501">
        <f>SUM(F78:F81)</f>
        <v>45188</v>
      </c>
      <c r="G77" s="502">
        <f>SUM(G78:G81)</f>
        <v>47892</v>
      </c>
      <c r="H77" s="500">
        <f>SUM(H78:H81)</f>
        <v>29178</v>
      </c>
      <c r="I77" s="474"/>
    </row>
    <row r="78" spans="2:10" s="471" customFormat="1" ht="13.5" customHeight="1" x14ac:dyDescent="0.4">
      <c r="B78" s="478" t="s">
        <v>37</v>
      </c>
      <c r="C78" s="504" t="s">
        <v>672</v>
      </c>
      <c r="D78" s="504" t="s">
        <v>672</v>
      </c>
      <c r="E78" s="493">
        <f>SUM(F78:G78)</f>
        <v>22480</v>
      </c>
      <c r="F78" s="494">
        <v>10787</v>
      </c>
      <c r="G78" s="495">
        <v>11693</v>
      </c>
      <c r="H78" s="493">
        <v>7429</v>
      </c>
      <c r="I78" s="491">
        <v>87</v>
      </c>
      <c r="J78" s="492"/>
    </row>
    <row r="79" spans="2:10" s="471" customFormat="1" ht="13.5" customHeight="1" x14ac:dyDescent="0.4">
      <c r="B79" s="478" t="s">
        <v>673</v>
      </c>
      <c r="C79" s="504" t="s">
        <v>672</v>
      </c>
      <c r="D79" s="504" t="s">
        <v>672</v>
      </c>
      <c r="E79" s="493">
        <f>SUM(F79:G79)</f>
        <v>32575</v>
      </c>
      <c r="F79" s="494">
        <v>15883</v>
      </c>
      <c r="G79" s="495">
        <v>16692</v>
      </c>
      <c r="H79" s="493">
        <v>10230</v>
      </c>
      <c r="I79" s="491">
        <v>314</v>
      </c>
      <c r="J79" s="492"/>
    </row>
    <row r="80" spans="2:10" s="471" customFormat="1" ht="13.5" customHeight="1" x14ac:dyDescent="0.4">
      <c r="B80" s="478" t="s">
        <v>651</v>
      </c>
      <c r="C80" s="504" t="s">
        <v>672</v>
      </c>
      <c r="D80" s="504" t="s">
        <v>672</v>
      </c>
      <c r="E80" s="493">
        <f>SUM(F80:G80)</f>
        <v>24819</v>
      </c>
      <c r="F80" s="494">
        <v>12168</v>
      </c>
      <c r="G80" s="495">
        <v>12651</v>
      </c>
      <c r="H80" s="493">
        <v>7808</v>
      </c>
      <c r="I80" s="491">
        <v>333</v>
      </c>
      <c r="J80" s="492"/>
    </row>
    <row r="81" spans="2:10" s="471" customFormat="1" ht="13.5" customHeight="1" x14ac:dyDescent="0.4">
      <c r="B81" s="484" t="s">
        <v>652</v>
      </c>
      <c r="C81" s="505" t="s">
        <v>672</v>
      </c>
      <c r="D81" s="505" t="s">
        <v>672</v>
      </c>
      <c r="E81" s="496">
        <f>SUM(F81:G81)</f>
        <v>13206</v>
      </c>
      <c r="F81" s="497">
        <v>6350</v>
      </c>
      <c r="G81" s="498">
        <v>6856</v>
      </c>
      <c r="H81" s="496">
        <v>3711</v>
      </c>
      <c r="I81" s="499">
        <v>128</v>
      </c>
      <c r="J81" s="492"/>
    </row>
    <row r="82" spans="2:10" s="471" customFormat="1" ht="13.5" customHeight="1" x14ac:dyDescent="0.4">
      <c r="B82" s="472" t="s">
        <v>688</v>
      </c>
      <c r="C82" s="503">
        <v>38977</v>
      </c>
      <c r="D82" s="503">
        <v>99090</v>
      </c>
      <c r="E82" s="501">
        <v>94010</v>
      </c>
      <c r="F82" s="501">
        <v>45500</v>
      </c>
      <c r="G82" s="502">
        <v>48510</v>
      </c>
      <c r="H82" s="500">
        <v>30225</v>
      </c>
      <c r="I82" s="474"/>
    </row>
    <row r="83" spans="2:10" s="471" customFormat="1" ht="13.5" customHeight="1" x14ac:dyDescent="0.4">
      <c r="B83" s="478" t="s">
        <v>37</v>
      </c>
      <c r="C83" s="504" t="s">
        <v>672</v>
      </c>
      <c r="D83" s="504" t="s">
        <v>672</v>
      </c>
      <c r="E83" s="493">
        <v>22454</v>
      </c>
      <c r="F83" s="494">
        <v>10778</v>
      </c>
      <c r="G83" s="495">
        <v>11676</v>
      </c>
      <c r="H83" s="493">
        <v>7569</v>
      </c>
      <c r="I83" s="491">
        <v>87</v>
      </c>
      <c r="J83" s="492"/>
    </row>
    <row r="84" spans="2:10" s="471" customFormat="1" ht="13.5" customHeight="1" x14ac:dyDescent="0.4">
      <c r="B84" s="478" t="s">
        <v>673</v>
      </c>
      <c r="C84" s="504" t="s">
        <v>672</v>
      </c>
      <c r="D84" s="504" t="s">
        <v>672</v>
      </c>
      <c r="E84" s="493">
        <v>33073</v>
      </c>
      <c r="F84" s="494">
        <v>16085</v>
      </c>
      <c r="G84" s="495">
        <v>16988</v>
      </c>
      <c r="H84" s="493">
        <v>10672</v>
      </c>
      <c r="I84" s="491">
        <v>314</v>
      </c>
      <c r="J84" s="492"/>
    </row>
    <row r="85" spans="2:10" s="471" customFormat="1" ht="13.5" customHeight="1" x14ac:dyDescent="0.4">
      <c r="B85" s="478" t="s">
        <v>651</v>
      </c>
      <c r="C85" s="504" t="s">
        <v>672</v>
      </c>
      <c r="D85" s="504" t="s">
        <v>672</v>
      </c>
      <c r="E85" s="493">
        <v>25152</v>
      </c>
      <c r="F85" s="494">
        <v>12237</v>
      </c>
      <c r="G85" s="495">
        <v>12915</v>
      </c>
      <c r="H85" s="493">
        <v>8151</v>
      </c>
      <c r="I85" s="491">
        <v>333</v>
      </c>
      <c r="J85" s="492"/>
    </row>
    <row r="86" spans="2:10" s="471" customFormat="1" ht="13.5" customHeight="1" x14ac:dyDescent="0.4">
      <c r="B86" s="484" t="s">
        <v>652</v>
      </c>
      <c r="C86" s="505" t="s">
        <v>672</v>
      </c>
      <c r="D86" s="505" t="s">
        <v>672</v>
      </c>
      <c r="E86" s="496">
        <v>13331</v>
      </c>
      <c r="F86" s="497">
        <v>6400</v>
      </c>
      <c r="G86" s="498">
        <v>6931</v>
      </c>
      <c r="H86" s="496">
        <v>3833</v>
      </c>
      <c r="I86" s="499">
        <v>128</v>
      </c>
      <c r="J86" s="492"/>
    </row>
    <row r="87" spans="2:10" s="471" customFormat="1" ht="13.5" customHeight="1" x14ac:dyDescent="0.4">
      <c r="B87" s="472" t="s">
        <v>689</v>
      </c>
      <c r="C87" s="503">
        <v>39017</v>
      </c>
      <c r="D87" s="503">
        <v>98966</v>
      </c>
      <c r="E87" s="501">
        <f>SUM(E88:E91)</f>
        <v>93818</v>
      </c>
      <c r="F87" s="501">
        <f>SUM(F88:F91)</f>
        <v>45460</v>
      </c>
      <c r="G87" s="507">
        <f>SUM(G88:G91)</f>
        <v>48358</v>
      </c>
      <c r="H87" s="500">
        <f>SUM(H88:H91)</f>
        <v>30476</v>
      </c>
      <c r="I87" s="474"/>
    </row>
    <row r="88" spans="2:10" s="471" customFormat="1" ht="13.5" customHeight="1" x14ac:dyDescent="0.4">
      <c r="B88" s="478" t="s">
        <v>37</v>
      </c>
      <c r="C88" s="504" t="s">
        <v>672</v>
      </c>
      <c r="D88" s="504" t="s">
        <v>672</v>
      </c>
      <c r="E88" s="493">
        <f>SUM(F88:G88)</f>
        <v>22280</v>
      </c>
      <c r="F88" s="494">
        <v>10714</v>
      </c>
      <c r="G88" s="508">
        <v>11566</v>
      </c>
      <c r="H88" s="493">
        <v>7598</v>
      </c>
      <c r="I88" s="491">
        <v>87</v>
      </c>
      <c r="J88" s="492"/>
    </row>
    <row r="89" spans="2:10" s="471" customFormat="1" ht="13.5" customHeight="1" x14ac:dyDescent="0.4">
      <c r="B89" s="478" t="s">
        <v>673</v>
      </c>
      <c r="C89" s="504" t="s">
        <v>672</v>
      </c>
      <c r="D89" s="504" t="s">
        <v>672</v>
      </c>
      <c r="E89" s="493">
        <f>SUM(F89:G89)</f>
        <v>33032</v>
      </c>
      <c r="F89" s="494">
        <v>16100</v>
      </c>
      <c r="G89" s="508">
        <v>16932</v>
      </c>
      <c r="H89" s="493">
        <v>10774</v>
      </c>
      <c r="I89" s="491">
        <v>314</v>
      </c>
      <c r="J89" s="492"/>
    </row>
    <row r="90" spans="2:10" s="471" customFormat="1" ht="13.5" customHeight="1" x14ac:dyDescent="0.4">
      <c r="B90" s="478" t="s">
        <v>651</v>
      </c>
      <c r="C90" s="504" t="s">
        <v>672</v>
      </c>
      <c r="D90" s="504" t="s">
        <v>672</v>
      </c>
      <c r="E90" s="493">
        <f>SUM(F90:G90)</f>
        <v>25151</v>
      </c>
      <c r="F90" s="494">
        <v>12244</v>
      </c>
      <c r="G90" s="508">
        <v>12907</v>
      </c>
      <c r="H90" s="493">
        <v>8236</v>
      </c>
      <c r="I90" s="491">
        <v>333</v>
      </c>
      <c r="J90" s="492"/>
    </row>
    <row r="91" spans="2:10" s="471" customFormat="1" ht="13.5" customHeight="1" x14ac:dyDescent="0.4">
      <c r="B91" s="484" t="s">
        <v>652</v>
      </c>
      <c r="C91" s="505" t="s">
        <v>672</v>
      </c>
      <c r="D91" s="505" t="s">
        <v>672</v>
      </c>
      <c r="E91" s="493">
        <f>SUM(F91:G91)</f>
        <v>13355</v>
      </c>
      <c r="F91" s="497">
        <v>6402</v>
      </c>
      <c r="G91" s="509">
        <v>6953</v>
      </c>
      <c r="H91" s="496">
        <v>3868</v>
      </c>
      <c r="I91" s="499">
        <v>128</v>
      </c>
      <c r="J91" s="492"/>
    </row>
    <row r="92" spans="2:10" s="471" customFormat="1" ht="13.5" customHeight="1" x14ac:dyDescent="0.4">
      <c r="B92" s="472" t="s">
        <v>36</v>
      </c>
      <c r="C92" s="503">
        <v>38974</v>
      </c>
      <c r="D92" s="503">
        <v>98594</v>
      </c>
      <c r="E92" s="501">
        <f>SUM(E93:E96)</f>
        <v>93099</v>
      </c>
      <c r="F92" s="501">
        <f>SUM(F93:F96)</f>
        <v>45123</v>
      </c>
      <c r="G92" s="507">
        <f>SUM(G93:G96)</f>
        <v>47976</v>
      </c>
      <c r="H92" s="500">
        <f>SUM(H93:H96)</f>
        <v>30585</v>
      </c>
      <c r="I92" s="491"/>
      <c r="J92" s="492"/>
    </row>
    <row r="93" spans="2:10" s="471" customFormat="1" ht="13.5" customHeight="1" x14ac:dyDescent="0.4">
      <c r="B93" s="478" t="s">
        <v>690</v>
      </c>
      <c r="C93" s="504" t="s">
        <v>672</v>
      </c>
      <c r="D93" s="504" t="s">
        <v>672</v>
      </c>
      <c r="E93" s="493">
        <f>SUM(F93:G93)</f>
        <v>21928</v>
      </c>
      <c r="F93" s="494">
        <v>10540</v>
      </c>
      <c r="G93" s="495">
        <v>11388</v>
      </c>
      <c r="H93" s="493">
        <v>7567</v>
      </c>
      <c r="I93" s="491"/>
      <c r="J93" s="492"/>
    </row>
    <row r="94" spans="2:10" s="471" customFormat="1" ht="13.5" customHeight="1" x14ac:dyDescent="0.4">
      <c r="B94" s="478" t="s">
        <v>673</v>
      </c>
      <c r="C94" s="504" t="s">
        <v>672</v>
      </c>
      <c r="D94" s="504" t="s">
        <v>672</v>
      </c>
      <c r="E94" s="493">
        <f>SUM(F94:G94)</f>
        <v>32733</v>
      </c>
      <c r="F94" s="494">
        <v>15945</v>
      </c>
      <c r="G94" s="495">
        <v>16788</v>
      </c>
      <c r="H94" s="493">
        <v>10793</v>
      </c>
      <c r="I94" s="491"/>
      <c r="J94" s="492"/>
    </row>
    <row r="95" spans="2:10" s="471" customFormat="1" ht="13.5" customHeight="1" x14ac:dyDescent="0.4">
      <c r="B95" s="478" t="s">
        <v>651</v>
      </c>
      <c r="C95" s="504" t="s">
        <v>672</v>
      </c>
      <c r="D95" s="504" t="s">
        <v>672</v>
      </c>
      <c r="E95" s="493">
        <f>SUM(F95:G95)</f>
        <v>25115</v>
      </c>
      <c r="F95" s="494">
        <v>12229</v>
      </c>
      <c r="G95" s="495">
        <v>12886</v>
      </c>
      <c r="H95" s="493">
        <v>8332</v>
      </c>
      <c r="I95" s="491"/>
      <c r="J95" s="492"/>
    </row>
    <row r="96" spans="2:10" s="471" customFormat="1" ht="13.5" customHeight="1" x14ac:dyDescent="0.4">
      <c r="B96" s="484" t="s">
        <v>652</v>
      </c>
      <c r="C96" s="505" t="s">
        <v>672</v>
      </c>
      <c r="D96" s="505" t="s">
        <v>672</v>
      </c>
      <c r="E96" s="496">
        <f>SUM(F96:G96)</f>
        <v>13323</v>
      </c>
      <c r="F96" s="497">
        <v>6409</v>
      </c>
      <c r="G96" s="498">
        <v>6914</v>
      </c>
      <c r="H96" s="496">
        <v>3893</v>
      </c>
      <c r="I96" s="491"/>
      <c r="J96" s="492"/>
    </row>
    <row r="97" spans="2:12" s="471" customFormat="1" ht="13.5" customHeight="1" x14ac:dyDescent="0.4">
      <c r="B97" s="472" t="s">
        <v>691</v>
      </c>
      <c r="C97" s="503">
        <v>38978</v>
      </c>
      <c r="D97" s="503">
        <v>98362</v>
      </c>
      <c r="E97" s="501">
        <f>SUM(E98:E101)</f>
        <v>92761</v>
      </c>
      <c r="F97" s="501">
        <f>SUM(F98:F101)</f>
        <v>44985</v>
      </c>
      <c r="G97" s="507">
        <f>SUM(G98:G101)</f>
        <v>47776</v>
      </c>
      <c r="H97" s="500">
        <f>SUM(H98:H101)</f>
        <v>30844</v>
      </c>
      <c r="I97" s="491"/>
      <c r="J97" s="492"/>
    </row>
    <row r="98" spans="2:12" s="471" customFormat="1" ht="13.5" customHeight="1" x14ac:dyDescent="0.4">
      <c r="B98" s="478" t="s">
        <v>690</v>
      </c>
      <c r="C98" s="504" t="s">
        <v>672</v>
      </c>
      <c r="D98" s="504" t="s">
        <v>672</v>
      </c>
      <c r="E98" s="493">
        <f>SUM(F98:G98)</f>
        <v>21815</v>
      </c>
      <c r="F98" s="494">
        <v>10510</v>
      </c>
      <c r="G98" s="495">
        <v>11305</v>
      </c>
      <c r="H98" s="493">
        <v>7590</v>
      </c>
      <c r="I98" s="491"/>
      <c r="J98" s="492"/>
    </row>
    <row r="99" spans="2:12" s="471" customFormat="1" ht="13.5" customHeight="1" x14ac:dyDescent="0.4">
      <c r="B99" s="478" t="s">
        <v>673</v>
      </c>
      <c r="C99" s="504" t="s">
        <v>672</v>
      </c>
      <c r="D99" s="504" t="s">
        <v>672</v>
      </c>
      <c r="E99" s="493">
        <f>SUM(F99:G99)</f>
        <v>32437</v>
      </c>
      <c r="F99" s="494">
        <v>15826</v>
      </c>
      <c r="G99" s="495">
        <v>16611</v>
      </c>
      <c r="H99" s="493">
        <v>10824</v>
      </c>
      <c r="I99" s="491"/>
      <c r="J99" s="492"/>
    </row>
    <row r="100" spans="2:12" s="471" customFormat="1" ht="13.5" customHeight="1" x14ac:dyDescent="0.4">
      <c r="B100" s="478" t="s">
        <v>651</v>
      </c>
      <c r="C100" s="504" t="s">
        <v>672</v>
      </c>
      <c r="D100" s="504" t="s">
        <v>672</v>
      </c>
      <c r="E100" s="493">
        <f>SUM(F100:G100)</f>
        <v>25190</v>
      </c>
      <c r="F100" s="494">
        <v>12258</v>
      </c>
      <c r="G100" s="495">
        <v>12932</v>
      </c>
      <c r="H100" s="493">
        <v>8486</v>
      </c>
      <c r="I100" s="491"/>
      <c r="J100" s="492"/>
    </row>
    <row r="101" spans="2:12" s="471" customFormat="1" ht="13.5" customHeight="1" x14ac:dyDescent="0.4">
      <c r="B101" s="484" t="s">
        <v>652</v>
      </c>
      <c r="C101" s="505" t="s">
        <v>672</v>
      </c>
      <c r="D101" s="505" t="s">
        <v>672</v>
      </c>
      <c r="E101" s="496">
        <f>SUM(F101:G101)</f>
        <v>13319</v>
      </c>
      <c r="F101" s="497">
        <v>6391</v>
      </c>
      <c r="G101" s="498">
        <v>6928</v>
      </c>
      <c r="H101" s="496">
        <v>3944</v>
      </c>
      <c r="I101" s="491"/>
      <c r="J101" s="492"/>
    </row>
    <row r="102" spans="2:12" s="471" customFormat="1" ht="13.5" customHeight="1" x14ac:dyDescent="0.4">
      <c r="B102" s="472" t="s">
        <v>692</v>
      </c>
      <c r="C102" s="503">
        <v>38881</v>
      </c>
      <c r="D102" s="503">
        <v>98038</v>
      </c>
      <c r="E102" s="501">
        <v>92478</v>
      </c>
      <c r="F102" s="501">
        <v>44877</v>
      </c>
      <c r="G102" s="507">
        <v>47601</v>
      </c>
      <c r="H102" s="500">
        <v>31104</v>
      </c>
      <c r="I102" s="491"/>
      <c r="J102" s="492"/>
    </row>
    <row r="103" spans="2:12" s="471" customFormat="1" ht="13.5" customHeight="1" x14ac:dyDescent="0.4">
      <c r="B103" s="478" t="s">
        <v>690</v>
      </c>
      <c r="C103" s="504" t="s">
        <v>672</v>
      </c>
      <c r="D103" s="504" t="s">
        <v>672</v>
      </c>
      <c r="E103" s="493">
        <v>21652</v>
      </c>
      <c r="F103" s="494">
        <v>10440</v>
      </c>
      <c r="G103" s="495">
        <v>11212</v>
      </c>
      <c r="H103" s="493">
        <v>7603</v>
      </c>
      <c r="I103" s="491"/>
      <c r="J103" s="492"/>
      <c r="K103" s="490"/>
      <c r="L103" s="490"/>
    </row>
    <row r="104" spans="2:12" s="471" customFormat="1" ht="13.5" customHeight="1" x14ac:dyDescent="0.4">
      <c r="B104" s="478" t="s">
        <v>673</v>
      </c>
      <c r="C104" s="504" t="s">
        <v>672</v>
      </c>
      <c r="D104" s="504" t="s">
        <v>672</v>
      </c>
      <c r="E104" s="493">
        <v>32286</v>
      </c>
      <c r="F104" s="494">
        <v>15762</v>
      </c>
      <c r="G104" s="495">
        <v>16524</v>
      </c>
      <c r="H104" s="493">
        <v>10875</v>
      </c>
      <c r="I104" s="491"/>
      <c r="J104" s="492"/>
      <c r="K104" s="490"/>
      <c r="L104" s="490"/>
    </row>
    <row r="105" spans="2:12" s="471" customFormat="1" ht="13.5" customHeight="1" x14ac:dyDescent="0.4">
      <c r="B105" s="478" t="s">
        <v>651</v>
      </c>
      <c r="C105" s="504" t="s">
        <v>672</v>
      </c>
      <c r="D105" s="504" t="s">
        <v>672</v>
      </c>
      <c r="E105" s="493">
        <v>25287</v>
      </c>
      <c r="F105" s="494">
        <v>12325</v>
      </c>
      <c r="G105" s="495">
        <v>12962</v>
      </c>
      <c r="H105" s="493">
        <v>8648</v>
      </c>
      <c r="I105" s="491"/>
      <c r="J105" s="492"/>
      <c r="K105" s="490"/>
      <c r="L105" s="490"/>
    </row>
    <row r="106" spans="2:12" s="471" customFormat="1" ht="13.5" customHeight="1" x14ac:dyDescent="0.4">
      <c r="B106" s="484" t="s">
        <v>652</v>
      </c>
      <c r="C106" s="505" t="s">
        <v>672</v>
      </c>
      <c r="D106" s="505" t="s">
        <v>672</v>
      </c>
      <c r="E106" s="496">
        <v>13253</v>
      </c>
      <c r="F106" s="497">
        <v>6350</v>
      </c>
      <c r="G106" s="498">
        <v>6903</v>
      </c>
      <c r="H106" s="496">
        <v>3978</v>
      </c>
      <c r="I106" s="491"/>
      <c r="J106" s="492"/>
      <c r="K106" s="490"/>
      <c r="L106" s="490"/>
    </row>
    <row r="107" spans="2:12" s="471" customFormat="1" ht="13.5" customHeight="1" x14ac:dyDescent="0.4">
      <c r="B107" s="472" t="s">
        <v>693</v>
      </c>
      <c r="C107" s="503">
        <v>38862</v>
      </c>
      <c r="D107" s="503">
        <v>97655</v>
      </c>
      <c r="E107" s="501">
        <v>92134</v>
      </c>
      <c r="F107" s="501">
        <v>44650</v>
      </c>
      <c r="G107" s="507">
        <v>47484</v>
      </c>
      <c r="H107" s="500">
        <v>31441</v>
      </c>
      <c r="I107" s="491"/>
      <c r="J107" s="492"/>
      <c r="K107" s="490"/>
      <c r="L107" s="490"/>
    </row>
    <row r="108" spans="2:12" s="471" customFormat="1" ht="13.5" customHeight="1" x14ac:dyDescent="0.4">
      <c r="B108" s="478" t="s">
        <v>690</v>
      </c>
      <c r="C108" s="504" t="s">
        <v>672</v>
      </c>
      <c r="D108" s="504" t="s">
        <v>672</v>
      </c>
      <c r="E108" s="493">
        <v>21500</v>
      </c>
      <c r="F108" s="494">
        <v>10358</v>
      </c>
      <c r="G108" s="495">
        <v>11142</v>
      </c>
      <c r="H108" s="493">
        <v>7668</v>
      </c>
      <c r="I108" s="491"/>
      <c r="J108" s="492"/>
      <c r="K108" s="490"/>
      <c r="L108" s="510"/>
    </row>
    <row r="109" spans="2:12" s="471" customFormat="1" ht="13.5" customHeight="1" x14ac:dyDescent="0.4">
      <c r="B109" s="478" t="s">
        <v>673</v>
      </c>
      <c r="C109" s="504" t="s">
        <v>672</v>
      </c>
      <c r="D109" s="504" t="s">
        <v>672</v>
      </c>
      <c r="E109" s="493">
        <v>32067</v>
      </c>
      <c r="F109" s="494">
        <v>15635</v>
      </c>
      <c r="G109" s="495">
        <v>16432</v>
      </c>
      <c r="H109" s="493">
        <v>10946</v>
      </c>
      <c r="I109" s="491"/>
      <c r="J109" s="492"/>
      <c r="K109" s="490"/>
      <c r="L109" s="510"/>
    </row>
    <row r="110" spans="2:12" s="471" customFormat="1" ht="13.5" customHeight="1" x14ac:dyDescent="0.4">
      <c r="B110" s="478" t="s">
        <v>651</v>
      </c>
      <c r="C110" s="504" t="s">
        <v>672</v>
      </c>
      <c r="D110" s="504" t="s">
        <v>672</v>
      </c>
      <c r="E110" s="493">
        <v>25416</v>
      </c>
      <c r="F110" s="494">
        <v>12394</v>
      </c>
      <c r="G110" s="495">
        <v>13022</v>
      </c>
      <c r="H110" s="493">
        <v>8817</v>
      </c>
      <c r="I110" s="491"/>
      <c r="J110" s="492"/>
      <c r="K110" s="490"/>
      <c r="L110" s="510"/>
    </row>
    <row r="111" spans="2:12" s="471" customFormat="1" ht="13.5" customHeight="1" x14ac:dyDescent="0.4">
      <c r="B111" s="484" t="s">
        <v>652</v>
      </c>
      <c r="C111" s="505" t="s">
        <v>672</v>
      </c>
      <c r="D111" s="505" t="s">
        <v>672</v>
      </c>
      <c r="E111" s="496">
        <v>13151</v>
      </c>
      <c r="F111" s="497">
        <v>6263</v>
      </c>
      <c r="G111" s="498">
        <v>6888</v>
      </c>
      <c r="H111" s="496">
        <v>4010</v>
      </c>
      <c r="I111" s="491"/>
      <c r="J111" s="492"/>
      <c r="K111" s="490"/>
      <c r="L111" s="510"/>
    </row>
    <row r="112" spans="2:12" s="471" customFormat="1" ht="13.5" customHeight="1" x14ac:dyDescent="0.4">
      <c r="B112" s="472" t="s">
        <v>694</v>
      </c>
      <c r="C112" s="503">
        <v>38747</v>
      </c>
      <c r="D112" s="503">
        <v>97305</v>
      </c>
      <c r="E112" s="501">
        <v>91638</v>
      </c>
      <c r="F112" s="501">
        <v>44438</v>
      </c>
      <c r="G112" s="507">
        <v>47200</v>
      </c>
      <c r="H112" s="500">
        <v>31777</v>
      </c>
      <c r="I112" s="491"/>
      <c r="J112" s="492"/>
      <c r="K112" s="490"/>
      <c r="L112" s="490"/>
    </row>
    <row r="113" spans="2:12" s="471" customFormat="1" ht="13.5" customHeight="1" x14ac:dyDescent="0.4">
      <c r="B113" s="478" t="s">
        <v>690</v>
      </c>
      <c r="C113" s="504" t="s">
        <v>672</v>
      </c>
      <c r="D113" s="504" t="s">
        <v>672</v>
      </c>
      <c r="E113" s="493">
        <v>21244</v>
      </c>
      <c r="F113" s="494">
        <v>10262</v>
      </c>
      <c r="G113" s="495">
        <v>10982</v>
      </c>
      <c r="H113" s="493">
        <v>7679</v>
      </c>
      <c r="I113" s="491"/>
      <c r="J113" s="492"/>
      <c r="K113" s="490"/>
      <c r="L113" s="510"/>
    </row>
    <row r="114" spans="2:12" s="471" customFormat="1" ht="13.5" customHeight="1" x14ac:dyDescent="0.4">
      <c r="B114" s="478" t="s">
        <v>673</v>
      </c>
      <c r="C114" s="504" t="s">
        <v>672</v>
      </c>
      <c r="D114" s="504" t="s">
        <v>672</v>
      </c>
      <c r="E114" s="493">
        <v>31822</v>
      </c>
      <c r="F114" s="494">
        <v>15557</v>
      </c>
      <c r="G114" s="495">
        <v>16265</v>
      </c>
      <c r="H114" s="493">
        <v>11046</v>
      </c>
      <c r="I114" s="491"/>
      <c r="J114" s="492"/>
      <c r="K114" s="490"/>
      <c r="L114" s="510"/>
    </row>
    <row r="115" spans="2:12" s="471" customFormat="1" ht="13.5" customHeight="1" x14ac:dyDescent="0.4">
      <c r="B115" s="478" t="s">
        <v>651</v>
      </c>
      <c r="C115" s="504" t="s">
        <v>672</v>
      </c>
      <c r="D115" s="504" t="s">
        <v>672</v>
      </c>
      <c r="E115" s="493">
        <v>25536</v>
      </c>
      <c r="F115" s="494">
        <v>12404</v>
      </c>
      <c r="G115" s="495">
        <v>13132</v>
      </c>
      <c r="H115" s="493">
        <v>9003</v>
      </c>
      <c r="I115" s="491"/>
      <c r="J115" s="492"/>
      <c r="K115" s="490"/>
      <c r="L115" s="510"/>
    </row>
    <row r="116" spans="2:12" s="471" customFormat="1" ht="13.5" customHeight="1" x14ac:dyDescent="0.4">
      <c r="B116" s="484" t="s">
        <v>652</v>
      </c>
      <c r="C116" s="505" t="s">
        <v>672</v>
      </c>
      <c r="D116" s="505" t="s">
        <v>672</v>
      </c>
      <c r="E116" s="496">
        <v>13036</v>
      </c>
      <c r="F116" s="497">
        <v>6215</v>
      </c>
      <c r="G116" s="498">
        <v>6821</v>
      </c>
      <c r="H116" s="496">
        <v>4049</v>
      </c>
      <c r="I116" s="491"/>
      <c r="J116" s="492"/>
      <c r="K116" s="490"/>
      <c r="L116" s="510"/>
    </row>
    <row r="117" spans="2:12" s="471" customFormat="1" ht="13.5" customHeight="1" x14ac:dyDescent="0.4">
      <c r="B117" s="472" t="s">
        <v>695</v>
      </c>
      <c r="C117" s="503">
        <v>38715</v>
      </c>
      <c r="D117" s="503">
        <v>96747</v>
      </c>
      <c r="E117" s="501">
        <f>SUM(E118:E121)</f>
        <v>91069</v>
      </c>
      <c r="F117" s="511">
        <f>SUM(F118:F121)</f>
        <v>44255</v>
      </c>
      <c r="G117" s="502">
        <f>SUM(G118:G121)</f>
        <v>46814</v>
      </c>
      <c r="H117" s="500">
        <f>SUM(H118:H121)</f>
        <v>32147</v>
      </c>
      <c r="I117" s="491"/>
      <c r="J117" s="492"/>
      <c r="K117" s="490"/>
      <c r="L117" s="490"/>
    </row>
    <row r="118" spans="2:12" s="471" customFormat="1" ht="13.5" customHeight="1" x14ac:dyDescent="0.4">
      <c r="B118" s="478" t="s">
        <v>690</v>
      </c>
      <c r="C118" s="504" t="s">
        <v>672</v>
      </c>
      <c r="D118" s="504" t="s">
        <v>672</v>
      </c>
      <c r="E118" s="493">
        <f>SUM(F118:G118)</f>
        <v>20939</v>
      </c>
      <c r="F118" s="494">
        <v>10134</v>
      </c>
      <c r="G118" s="495">
        <v>10805</v>
      </c>
      <c r="H118" s="493">
        <v>7688</v>
      </c>
      <c r="I118" s="491"/>
      <c r="J118" s="492"/>
      <c r="K118" s="490"/>
      <c r="L118" s="510"/>
    </row>
    <row r="119" spans="2:12" s="471" customFormat="1" ht="13.5" customHeight="1" x14ac:dyDescent="0.4">
      <c r="B119" s="478" t="s">
        <v>673</v>
      </c>
      <c r="C119" s="504" t="s">
        <v>672</v>
      </c>
      <c r="D119" s="504" t="s">
        <v>672</v>
      </c>
      <c r="E119" s="493">
        <f>SUM(F119:G119)</f>
        <v>31563</v>
      </c>
      <c r="F119" s="494">
        <v>15457</v>
      </c>
      <c r="G119" s="495">
        <v>16106</v>
      </c>
      <c r="H119" s="493">
        <v>11156</v>
      </c>
      <c r="I119" s="491"/>
      <c r="J119" s="492"/>
      <c r="K119" s="490"/>
      <c r="L119" s="510"/>
    </row>
    <row r="120" spans="2:12" s="471" customFormat="1" ht="13.5" customHeight="1" x14ac:dyDescent="0.4">
      <c r="B120" s="478" t="s">
        <v>651</v>
      </c>
      <c r="C120" s="504" t="s">
        <v>672</v>
      </c>
      <c r="D120" s="504" t="s">
        <v>672</v>
      </c>
      <c r="E120" s="493">
        <f>SUM(F120:G120)</f>
        <v>25610</v>
      </c>
      <c r="F120" s="494">
        <v>12476</v>
      </c>
      <c r="G120" s="495">
        <v>13134</v>
      </c>
      <c r="H120" s="493">
        <v>9189</v>
      </c>
      <c r="I120" s="491"/>
      <c r="J120" s="492"/>
      <c r="K120" s="490"/>
      <c r="L120" s="510"/>
    </row>
    <row r="121" spans="2:12" s="471" customFormat="1" ht="13.5" customHeight="1" x14ac:dyDescent="0.4">
      <c r="B121" s="484" t="s">
        <v>652</v>
      </c>
      <c r="C121" s="505" t="s">
        <v>672</v>
      </c>
      <c r="D121" s="505" t="s">
        <v>672</v>
      </c>
      <c r="E121" s="496">
        <f>SUM(F121:G121)</f>
        <v>12957</v>
      </c>
      <c r="F121" s="497">
        <v>6188</v>
      </c>
      <c r="G121" s="498">
        <v>6769</v>
      </c>
      <c r="H121" s="496">
        <v>4114</v>
      </c>
      <c r="I121" s="491"/>
      <c r="J121" s="492"/>
      <c r="K121" s="490"/>
      <c r="L121" s="510"/>
    </row>
    <row r="122" spans="2:12" s="471" customFormat="1" ht="13.5" customHeight="1" x14ac:dyDescent="0.4">
      <c r="B122" s="512" t="s">
        <v>592</v>
      </c>
      <c r="C122" s="466"/>
      <c r="D122" s="466"/>
      <c r="E122" s="513"/>
      <c r="F122" s="466"/>
      <c r="G122" s="466"/>
      <c r="H122" s="514"/>
      <c r="I122" s="491">
        <v>87</v>
      </c>
      <c r="J122" s="492"/>
      <c r="K122" s="490"/>
      <c r="L122" s="490"/>
    </row>
    <row r="123" spans="2:12" s="471" customFormat="1" ht="15" customHeight="1" x14ac:dyDescent="0.4">
      <c r="B123" s="515"/>
      <c r="C123" s="466"/>
      <c r="D123" s="466"/>
      <c r="E123" s="466"/>
      <c r="F123" s="466"/>
      <c r="G123" s="466"/>
      <c r="H123" s="466"/>
      <c r="I123" s="491">
        <v>314</v>
      </c>
      <c r="J123" s="492"/>
      <c r="K123" s="490"/>
      <c r="L123" s="490"/>
    </row>
    <row r="124" spans="2:12" s="471" customFormat="1" ht="15" customHeight="1" x14ac:dyDescent="0.4">
      <c r="B124" s="466"/>
      <c r="C124" s="466"/>
      <c r="D124" s="466"/>
      <c r="E124" s="466"/>
      <c r="F124" s="466"/>
      <c r="G124" s="466"/>
      <c r="H124" s="466"/>
      <c r="I124" s="491">
        <v>333</v>
      </c>
      <c r="J124" s="492"/>
      <c r="K124" s="490"/>
      <c r="L124" s="490"/>
    </row>
    <row r="125" spans="2:12" s="471" customFormat="1" ht="15" customHeight="1" x14ac:dyDescent="0.4">
      <c r="B125" s="466"/>
      <c r="C125" s="466"/>
      <c r="D125" s="466"/>
      <c r="E125" s="466"/>
      <c r="F125" s="466"/>
      <c r="G125" s="466"/>
      <c r="H125" s="466"/>
      <c r="I125" s="499">
        <v>128</v>
      </c>
      <c r="J125" s="492"/>
      <c r="K125" s="490"/>
      <c r="L125" s="490"/>
    </row>
    <row r="126" spans="2:12" ht="15" customHeight="1" x14ac:dyDescent="0.4"/>
  </sheetData>
  <mergeCells count="8">
    <mergeCell ref="B4:B6"/>
    <mergeCell ref="C4:D4"/>
    <mergeCell ref="E4:H4"/>
    <mergeCell ref="I4:I6"/>
    <mergeCell ref="C5:C6"/>
    <mergeCell ref="D5:D6"/>
    <mergeCell ref="E5:G5"/>
    <mergeCell ref="H5:H6"/>
  </mergeCells>
  <phoneticPr fontId="3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&amp;R2．人      口</oddHeader>
    <oddFooter>&amp;C-20-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showGridLines="0" zoomScaleNormal="100" workbookViewId="0">
      <pane xSplit="3" ySplit="31" topLeftCell="D76" activePane="bottomRight" state="frozen"/>
      <selection pane="topRight" activeCell="D1" sqref="D1"/>
      <selection pane="bottomLeft" activeCell="A32" sqref="A32"/>
      <selection pane="bottomRight" activeCell="K67" sqref="K67"/>
    </sheetView>
  </sheetViews>
  <sheetFormatPr defaultRowHeight="13.5" x14ac:dyDescent="0.4"/>
  <cols>
    <col min="1" max="1" width="1.625" style="466" customWidth="1"/>
    <col min="2" max="2" width="3.875" style="466" customWidth="1"/>
    <col min="3" max="3" width="8.75" style="466" customWidth="1"/>
    <col min="4" max="4" width="12.5" style="466" customWidth="1"/>
    <col min="5" max="6" width="11.875" style="466" customWidth="1"/>
    <col min="7" max="9" width="12.5" style="466" customWidth="1"/>
    <col min="10" max="256" width="9" style="466"/>
    <col min="257" max="257" width="1.625" style="466" customWidth="1"/>
    <col min="258" max="258" width="3.875" style="466" customWidth="1"/>
    <col min="259" max="259" width="8.75" style="466" customWidth="1"/>
    <col min="260" max="260" width="12.5" style="466" customWidth="1"/>
    <col min="261" max="262" width="11.875" style="466" customWidth="1"/>
    <col min="263" max="265" width="12.5" style="466" customWidth="1"/>
    <col min="266" max="512" width="9" style="466"/>
    <col min="513" max="513" width="1.625" style="466" customWidth="1"/>
    <col min="514" max="514" width="3.875" style="466" customWidth="1"/>
    <col min="515" max="515" width="8.75" style="466" customWidth="1"/>
    <col min="516" max="516" width="12.5" style="466" customWidth="1"/>
    <col min="517" max="518" width="11.875" style="466" customWidth="1"/>
    <col min="519" max="521" width="12.5" style="466" customWidth="1"/>
    <col min="522" max="768" width="9" style="466"/>
    <col min="769" max="769" width="1.625" style="466" customWidth="1"/>
    <col min="770" max="770" width="3.875" style="466" customWidth="1"/>
    <col min="771" max="771" width="8.75" style="466" customWidth="1"/>
    <col min="772" max="772" width="12.5" style="466" customWidth="1"/>
    <col min="773" max="774" width="11.875" style="466" customWidth="1"/>
    <col min="775" max="777" width="12.5" style="466" customWidth="1"/>
    <col min="778" max="1024" width="9" style="466"/>
    <col min="1025" max="1025" width="1.625" style="466" customWidth="1"/>
    <col min="1026" max="1026" width="3.875" style="466" customWidth="1"/>
    <col min="1027" max="1027" width="8.75" style="466" customWidth="1"/>
    <col min="1028" max="1028" width="12.5" style="466" customWidth="1"/>
    <col min="1029" max="1030" width="11.875" style="466" customWidth="1"/>
    <col min="1031" max="1033" width="12.5" style="466" customWidth="1"/>
    <col min="1034" max="1280" width="9" style="466"/>
    <col min="1281" max="1281" width="1.625" style="466" customWidth="1"/>
    <col min="1282" max="1282" width="3.875" style="466" customWidth="1"/>
    <col min="1283" max="1283" width="8.75" style="466" customWidth="1"/>
    <col min="1284" max="1284" width="12.5" style="466" customWidth="1"/>
    <col min="1285" max="1286" width="11.875" style="466" customWidth="1"/>
    <col min="1287" max="1289" width="12.5" style="466" customWidth="1"/>
    <col min="1290" max="1536" width="9" style="466"/>
    <col min="1537" max="1537" width="1.625" style="466" customWidth="1"/>
    <col min="1538" max="1538" width="3.875" style="466" customWidth="1"/>
    <col min="1539" max="1539" width="8.75" style="466" customWidth="1"/>
    <col min="1540" max="1540" width="12.5" style="466" customWidth="1"/>
    <col min="1541" max="1542" width="11.875" style="466" customWidth="1"/>
    <col min="1543" max="1545" width="12.5" style="466" customWidth="1"/>
    <col min="1546" max="1792" width="9" style="466"/>
    <col min="1793" max="1793" width="1.625" style="466" customWidth="1"/>
    <col min="1794" max="1794" width="3.875" style="466" customWidth="1"/>
    <col min="1795" max="1795" width="8.75" style="466" customWidth="1"/>
    <col min="1796" max="1796" width="12.5" style="466" customWidth="1"/>
    <col min="1797" max="1798" width="11.875" style="466" customWidth="1"/>
    <col min="1799" max="1801" width="12.5" style="466" customWidth="1"/>
    <col min="1802" max="2048" width="9" style="466"/>
    <col min="2049" max="2049" width="1.625" style="466" customWidth="1"/>
    <col min="2050" max="2050" width="3.875" style="466" customWidth="1"/>
    <col min="2051" max="2051" width="8.75" style="466" customWidth="1"/>
    <col min="2052" max="2052" width="12.5" style="466" customWidth="1"/>
    <col min="2053" max="2054" width="11.875" style="466" customWidth="1"/>
    <col min="2055" max="2057" width="12.5" style="466" customWidth="1"/>
    <col min="2058" max="2304" width="9" style="466"/>
    <col min="2305" max="2305" width="1.625" style="466" customWidth="1"/>
    <col min="2306" max="2306" width="3.875" style="466" customWidth="1"/>
    <col min="2307" max="2307" width="8.75" style="466" customWidth="1"/>
    <col min="2308" max="2308" width="12.5" style="466" customWidth="1"/>
    <col min="2309" max="2310" width="11.875" style="466" customWidth="1"/>
    <col min="2311" max="2313" width="12.5" style="466" customWidth="1"/>
    <col min="2314" max="2560" width="9" style="466"/>
    <col min="2561" max="2561" width="1.625" style="466" customWidth="1"/>
    <col min="2562" max="2562" width="3.875" style="466" customWidth="1"/>
    <col min="2563" max="2563" width="8.75" style="466" customWidth="1"/>
    <col min="2564" max="2564" width="12.5" style="466" customWidth="1"/>
    <col min="2565" max="2566" width="11.875" style="466" customWidth="1"/>
    <col min="2567" max="2569" width="12.5" style="466" customWidth="1"/>
    <col min="2570" max="2816" width="9" style="466"/>
    <col min="2817" max="2817" width="1.625" style="466" customWidth="1"/>
    <col min="2818" max="2818" width="3.875" style="466" customWidth="1"/>
    <col min="2819" max="2819" width="8.75" style="466" customWidth="1"/>
    <col min="2820" max="2820" width="12.5" style="466" customWidth="1"/>
    <col min="2821" max="2822" width="11.875" style="466" customWidth="1"/>
    <col min="2823" max="2825" width="12.5" style="466" customWidth="1"/>
    <col min="2826" max="3072" width="9" style="466"/>
    <col min="3073" max="3073" width="1.625" style="466" customWidth="1"/>
    <col min="3074" max="3074" width="3.875" style="466" customWidth="1"/>
    <col min="3075" max="3075" width="8.75" style="466" customWidth="1"/>
    <col min="3076" max="3076" width="12.5" style="466" customWidth="1"/>
    <col min="3077" max="3078" width="11.875" style="466" customWidth="1"/>
    <col min="3079" max="3081" width="12.5" style="466" customWidth="1"/>
    <col min="3082" max="3328" width="9" style="466"/>
    <col min="3329" max="3329" width="1.625" style="466" customWidth="1"/>
    <col min="3330" max="3330" width="3.875" style="466" customWidth="1"/>
    <col min="3331" max="3331" width="8.75" style="466" customWidth="1"/>
    <col min="3332" max="3332" width="12.5" style="466" customWidth="1"/>
    <col min="3333" max="3334" width="11.875" style="466" customWidth="1"/>
    <col min="3335" max="3337" width="12.5" style="466" customWidth="1"/>
    <col min="3338" max="3584" width="9" style="466"/>
    <col min="3585" max="3585" width="1.625" style="466" customWidth="1"/>
    <col min="3586" max="3586" width="3.875" style="466" customWidth="1"/>
    <col min="3587" max="3587" width="8.75" style="466" customWidth="1"/>
    <col min="3588" max="3588" width="12.5" style="466" customWidth="1"/>
    <col min="3589" max="3590" width="11.875" style="466" customWidth="1"/>
    <col min="3591" max="3593" width="12.5" style="466" customWidth="1"/>
    <col min="3594" max="3840" width="9" style="466"/>
    <col min="3841" max="3841" width="1.625" style="466" customWidth="1"/>
    <col min="3842" max="3842" width="3.875" style="466" customWidth="1"/>
    <col min="3843" max="3843" width="8.75" style="466" customWidth="1"/>
    <col min="3844" max="3844" width="12.5" style="466" customWidth="1"/>
    <col min="3845" max="3846" width="11.875" style="466" customWidth="1"/>
    <col min="3847" max="3849" width="12.5" style="466" customWidth="1"/>
    <col min="3850" max="4096" width="9" style="466"/>
    <col min="4097" max="4097" width="1.625" style="466" customWidth="1"/>
    <col min="4098" max="4098" width="3.875" style="466" customWidth="1"/>
    <col min="4099" max="4099" width="8.75" style="466" customWidth="1"/>
    <col min="4100" max="4100" width="12.5" style="466" customWidth="1"/>
    <col min="4101" max="4102" width="11.875" style="466" customWidth="1"/>
    <col min="4103" max="4105" width="12.5" style="466" customWidth="1"/>
    <col min="4106" max="4352" width="9" style="466"/>
    <col min="4353" max="4353" width="1.625" style="466" customWidth="1"/>
    <col min="4354" max="4354" width="3.875" style="466" customWidth="1"/>
    <col min="4355" max="4355" width="8.75" style="466" customWidth="1"/>
    <col min="4356" max="4356" width="12.5" style="466" customWidth="1"/>
    <col min="4357" max="4358" width="11.875" style="466" customWidth="1"/>
    <col min="4359" max="4361" width="12.5" style="466" customWidth="1"/>
    <col min="4362" max="4608" width="9" style="466"/>
    <col min="4609" max="4609" width="1.625" style="466" customWidth="1"/>
    <col min="4610" max="4610" width="3.875" style="466" customWidth="1"/>
    <col min="4611" max="4611" width="8.75" style="466" customWidth="1"/>
    <col min="4612" max="4612" width="12.5" style="466" customWidth="1"/>
    <col min="4613" max="4614" width="11.875" style="466" customWidth="1"/>
    <col min="4615" max="4617" width="12.5" style="466" customWidth="1"/>
    <col min="4618" max="4864" width="9" style="466"/>
    <col min="4865" max="4865" width="1.625" style="466" customWidth="1"/>
    <col min="4866" max="4866" width="3.875" style="466" customWidth="1"/>
    <col min="4867" max="4867" width="8.75" style="466" customWidth="1"/>
    <col min="4868" max="4868" width="12.5" style="466" customWidth="1"/>
    <col min="4869" max="4870" width="11.875" style="466" customWidth="1"/>
    <col min="4871" max="4873" width="12.5" style="466" customWidth="1"/>
    <col min="4874" max="5120" width="9" style="466"/>
    <col min="5121" max="5121" width="1.625" style="466" customWidth="1"/>
    <col min="5122" max="5122" width="3.875" style="466" customWidth="1"/>
    <col min="5123" max="5123" width="8.75" style="466" customWidth="1"/>
    <col min="5124" max="5124" width="12.5" style="466" customWidth="1"/>
    <col min="5125" max="5126" width="11.875" style="466" customWidth="1"/>
    <col min="5127" max="5129" width="12.5" style="466" customWidth="1"/>
    <col min="5130" max="5376" width="9" style="466"/>
    <col min="5377" max="5377" width="1.625" style="466" customWidth="1"/>
    <col min="5378" max="5378" width="3.875" style="466" customWidth="1"/>
    <col min="5379" max="5379" width="8.75" style="466" customWidth="1"/>
    <col min="5380" max="5380" width="12.5" style="466" customWidth="1"/>
    <col min="5381" max="5382" width="11.875" style="466" customWidth="1"/>
    <col min="5383" max="5385" width="12.5" style="466" customWidth="1"/>
    <col min="5386" max="5632" width="9" style="466"/>
    <col min="5633" max="5633" width="1.625" style="466" customWidth="1"/>
    <col min="5634" max="5634" width="3.875" style="466" customWidth="1"/>
    <col min="5635" max="5635" width="8.75" style="466" customWidth="1"/>
    <col min="5636" max="5636" width="12.5" style="466" customWidth="1"/>
    <col min="5637" max="5638" width="11.875" style="466" customWidth="1"/>
    <col min="5639" max="5641" width="12.5" style="466" customWidth="1"/>
    <col min="5642" max="5888" width="9" style="466"/>
    <col min="5889" max="5889" width="1.625" style="466" customWidth="1"/>
    <col min="5890" max="5890" width="3.875" style="466" customWidth="1"/>
    <col min="5891" max="5891" width="8.75" style="466" customWidth="1"/>
    <col min="5892" max="5892" width="12.5" style="466" customWidth="1"/>
    <col min="5893" max="5894" width="11.875" style="466" customWidth="1"/>
    <col min="5895" max="5897" width="12.5" style="466" customWidth="1"/>
    <col min="5898" max="6144" width="9" style="466"/>
    <col min="6145" max="6145" width="1.625" style="466" customWidth="1"/>
    <col min="6146" max="6146" width="3.875" style="466" customWidth="1"/>
    <col min="6147" max="6147" width="8.75" style="466" customWidth="1"/>
    <col min="6148" max="6148" width="12.5" style="466" customWidth="1"/>
    <col min="6149" max="6150" width="11.875" style="466" customWidth="1"/>
    <col min="6151" max="6153" width="12.5" style="466" customWidth="1"/>
    <col min="6154" max="6400" width="9" style="466"/>
    <col min="6401" max="6401" width="1.625" style="466" customWidth="1"/>
    <col min="6402" max="6402" width="3.875" style="466" customWidth="1"/>
    <col min="6403" max="6403" width="8.75" style="466" customWidth="1"/>
    <col min="6404" max="6404" width="12.5" style="466" customWidth="1"/>
    <col min="6405" max="6406" width="11.875" style="466" customWidth="1"/>
    <col min="6407" max="6409" width="12.5" style="466" customWidth="1"/>
    <col min="6410" max="6656" width="9" style="466"/>
    <col min="6657" max="6657" width="1.625" style="466" customWidth="1"/>
    <col min="6658" max="6658" width="3.875" style="466" customWidth="1"/>
    <col min="6659" max="6659" width="8.75" style="466" customWidth="1"/>
    <col min="6660" max="6660" width="12.5" style="466" customWidth="1"/>
    <col min="6661" max="6662" width="11.875" style="466" customWidth="1"/>
    <col min="6663" max="6665" width="12.5" style="466" customWidth="1"/>
    <col min="6666" max="6912" width="9" style="466"/>
    <col min="6913" max="6913" width="1.625" style="466" customWidth="1"/>
    <col min="6914" max="6914" width="3.875" style="466" customWidth="1"/>
    <col min="6915" max="6915" width="8.75" style="466" customWidth="1"/>
    <col min="6916" max="6916" width="12.5" style="466" customWidth="1"/>
    <col min="6917" max="6918" width="11.875" style="466" customWidth="1"/>
    <col min="6919" max="6921" width="12.5" style="466" customWidth="1"/>
    <col min="6922" max="7168" width="9" style="466"/>
    <col min="7169" max="7169" width="1.625" style="466" customWidth="1"/>
    <col min="7170" max="7170" width="3.875" style="466" customWidth="1"/>
    <col min="7171" max="7171" width="8.75" style="466" customWidth="1"/>
    <col min="7172" max="7172" width="12.5" style="466" customWidth="1"/>
    <col min="7173" max="7174" width="11.875" style="466" customWidth="1"/>
    <col min="7175" max="7177" width="12.5" style="466" customWidth="1"/>
    <col min="7178" max="7424" width="9" style="466"/>
    <col min="7425" max="7425" width="1.625" style="466" customWidth="1"/>
    <col min="7426" max="7426" width="3.875" style="466" customWidth="1"/>
    <col min="7427" max="7427" width="8.75" style="466" customWidth="1"/>
    <col min="7428" max="7428" width="12.5" style="466" customWidth="1"/>
    <col min="7429" max="7430" width="11.875" style="466" customWidth="1"/>
    <col min="7431" max="7433" width="12.5" style="466" customWidth="1"/>
    <col min="7434" max="7680" width="9" style="466"/>
    <col min="7681" max="7681" width="1.625" style="466" customWidth="1"/>
    <col min="7682" max="7682" width="3.875" style="466" customWidth="1"/>
    <col min="7683" max="7683" width="8.75" style="466" customWidth="1"/>
    <col min="7684" max="7684" width="12.5" style="466" customWidth="1"/>
    <col min="7685" max="7686" width="11.875" style="466" customWidth="1"/>
    <col min="7687" max="7689" width="12.5" style="466" customWidth="1"/>
    <col min="7690" max="7936" width="9" style="466"/>
    <col min="7937" max="7937" width="1.625" style="466" customWidth="1"/>
    <col min="7938" max="7938" width="3.875" style="466" customWidth="1"/>
    <col min="7939" max="7939" width="8.75" style="466" customWidth="1"/>
    <col min="7940" max="7940" width="12.5" style="466" customWidth="1"/>
    <col min="7941" max="7942" width="11.875" style="466" customWidth="1"/>
    <col min="7943" max="7945" width="12.5" style="466" customWidth="1"/>
    <col min="7946" max="8192" width="9" style="466"/>
    <col min="8193" max="8193" width="1.625" style="466" customWidth="1"/>
    <col min="8194" max="8194" width="3.875" style="466" customWidth="1"/>
    <col min="8195" max="8195" width="8.75" style="466" customWidth="1"/>
    <col min="8196" max="8196" width="12.5" style="466" customWidth="1"/>
    <col min="8197" max="8198" width="11.875" style="466" customWidth="1"/>
    <col min="8199" max="8201" width="12.5" style="466" customWidth="1"/>
    <col min="8202" max="8448" width="9" style="466"/>
    <col min="8449" max="8449" width="1.625" style="466" customWidth="1"/>
    <col min="8450" max="8450" width="3.875" style="466" customWidth="1"/>
    <col min="8451" max="8451" width="8.75" style="466" customWidth="1"/>
    <col min="8452" max="8452" width="12.5" style="466" customWidth="1"/>
    <col min="8453" max="8454" width="11.875" style="466" customWidth="1"/>
    <col min="8455" max="8457" width="12.5" style="466" customWidth="1"/>
    <col min="8458" max="8704" width="9" style="466"/>
    <col min="8705" max="8705" width="1.625" style="466" customWidth="1"/>
    <col min="8706" max="8706" width="3.875" style="466" customWidth="1"/>
    <col min="8707" max="8707" width="8.75" style="466" customWidth="1"/>
    <col min="8708" max="8708" width="12.5" style="466" customWidth="1"/>
    <col min="8709" max="8710" width="11.875" style="466" customWidth="1"/>
    <col min="8711" max="8713" width="12.5" style="466" customWidth="1"/>
    <col min="8714" max="8960" width="9" style="466"/>
    <col min="8961" max="8961" width="1.625" style="466" customWidth="1"/>
    <col min="8962" max="8962" width="3.875" style="466" customWidth="1"/>
    <col min="8963" max="8963" width="8.75" style="466" customWidth="1"/>
    <col min="8964" max="8964" width="12.5" style="466" customWidth="1"/>
    <col min="8965" max="8966" width="11.875" style="466" customWidth="1"/>
    <col min="8967" max="8969" width="12.5" style="466" customWidth="1"/>
    <col min="8970" max="9216" width="9" style="466"/>
    <col min="9217" max="9217" width="1.625" style="466" customWidth="1"/>
    <col min="9218" max="9218" width="3.875" style="466" customWidth="1"/>
    <col min="9219" max="9219" width="8.75" style="466" customWidth="1"/>
    <col min="9220" max="9220" width="12.5" style="466" customWidth="1"/>
    <col min="9221" max="9222" width="11.875" style="466" customWidth="1"/>
    <col min="9223" max="9225" width="12.5" style="466" customWidth="1"/>
    <col min="9226" max="9472" width="9" style="466"/>
    <col min="9473" max="9473" width="1.625" style="466" customWidth="1"/>
    <col min="9474" max="9474" width="3.875" style="466" customWidth="1"/>
    <col min="9475" max="9475" width="8.75" style="466" customWidth="1"/>
    <col min="9476" max="9476" width="12.5" style="466" customWidth="1"/>
    <col min="9477" max="9478" width="11.875" style="466" customWidth="1"/>
    <col min="9479" max="9481" width="12.5" style="466" customWidth="1"/>
    <col min="9482" max="9728" width="9" style="466"/>
    <col min="9729" max="9729" width="1.625" style="466" customWidth="1"/>
    <col min="9730" max="9730" width="3.875" style="466" customWidth="1"/>
    <col min="9731" max="9731" width="8.75" style="466" customWidth="1"/>
    <col min="9732" max="9732" width="12.5" style="466" customWidth="1"/>
    <col min="9733" max="9734" width="11.875" style="466" customWidth="1"/>
    <col min="9735" max="9737" width="12.5" style="466" customWidth="1"/>
    <col min="9738" max="9984" width="9" style="466"/>
    <col min="9985" max="9985" width="1.625" style="466" customWidth="1"/>
    <col min="9986" max="9986" width="3.875" style="466" customWidth="1"/>
    <col min="9987" max="9987" width="8.75" style="466" customWidth="1"/>
    <col min="9988" max="9988" width="12.5" style="466" customWidth="1"/>
    <col min="9989" max="9990" width="11.875" style="466" customWidth="1"/>
    <col min="9991" max="9993" width="12.5" style="466" customWidth="1"/>
    <col min="9994" max="10240" width="9" style="466"/>
    <col min="10241" max="10241" width="1.625" style="466" customWidth="1"/>
    <col min="10242" max="10242" width="3.875" style="466" customWidth="1"/>
    <col min="10243" max="10243" width="8.75" style="466" customWidth="1"/>
    <col min="10244" max="10244" width="12.5" style="466" customWidth="1"/>
    <col min="10245" max="10246" width="11.875" style="466" customWidth="1"/>
    <col min="10247" max="10249" width="12.5" style="466" customWidth="1"/>
    <col min="10250" max="10496" width="9" style="466"/>
    <col min="10497" max="10497" width="1.625" style="466" customWidth="1"/>
    <col min="10498" max="10498" width="3.875" style="466" customWidth="1"/>
    <col min="10499" max="10499" width="8.75" style="466" customWidth="1"/>
    <col min="10500" max="10500" width="12.5" style="466" customWidth="1"/>
    <col min="10501" max="10502" width="11.875" style="466" customWidth="1"/>
    <col min="10503" max="10505" width="12.5" style="466" customWidth="1"/>
    <col min="10506" max="10752" width="9" style="466"/>
    <col min="10753" max="10753" width="1.625" style="466" customWidth="1"/>
    <col min="10754" max="10754" width="3.875" style="466" customWidth="1"/>
    <col min="10755" max="10755" width="8.75" style="466" customWidth="1"/>
    <col min="10756" max="10756" width="12.5" style="466" customWidth="1"/>
    <col min="10757" max="10758" width="11.875" style="466" customWidth="1"/>
    <col min="10759" max="10761" width="12.5" style="466" customWidth="1"/>
    <col min="10762" max="11008" width="9" style="466"/>
    <col min="11009" max="11009" width="1.625" style="466" customWidth="1"/>
    <col min="11010" max="11010" width="3.875" style="466" customWidth="1"/>
    <col min="11011" max="11011" width="8.75" style="466" customWidth="1"/>
    <col min="11012" max="11012" width="12.5" style="466" customWidth="1"/>
    <col min="11013" max="11014" width="11.875" style="466" customWidth="1"/>
    <col min="11015" max="11017" width="12.5" style="466" customWidth="1"/>
    <col min="11018" max="11264" width="9" style="466"/>
    <col min="11265" max="11265" width="1.625" style="466" customWidth="1"/>
    <col min="11266" max="11266" width="3.875" style="466" customWidth="1"/>
    <col min="11267" max="11267" width="8.75" style="466" customWidth="1"/>
    <col min="11268" max="11268" width="12.5" style="466" customWidth="1"/>
    <col min="11269" max="11270" width="11.875" style="466" customWidth="1"/>
    <col min="11271" max="11273" width="12.5" style="466" customWidth="1"/>
    <col min="11274" max="11520" width="9" style="466"/>
    <col min="11521" max="11521" width="1.625" style="466" customWidth="1"/>
    <col min="11522" max="11522" width="3.875" style="466" customWidth="1"/>
    <col min="11523" max="11523" width="8.75" style="466" customWidth="1"/>
    <col min="11524" max="11524" width="12.5" style="466" customWidth="1"/>
    <col min="11525" max="11526" width="11.875" style="466" customWidth="1"/>
    <col min="11527" max="11529" width="12.5" style="466" customWidth="1"/>
    <col min="11530" max="11776" width="9" style="466"/>
    <col min="11777" max="11777" width="1.625" style="466" customWidth="1"/>
    <col min="11778" max="11778" width="3.875" style="466" customWidth="1"/>
    <col min="11779" max="11779" width="8.75" style="466" customWidth="1"/>
    <col min="11780" max="11780" width="12.5" style="466" customWidth="1"/>
    <col min="11781" max="11782" width="11.875" style="466" customWidth="1"/>
    <col min="11783" max="11785" width="12.5" style="466" customWidth="1"/>
    <col min="11786" max="12032" width="9" style="466"/>
    <col min="12033" max="12033" width="1.625" style="466" customWidth="1"/>
    <col min="12034" max="12034" width="3.875" style="466" customWidth="1"/>
    <col min="12035" max="12035" width="8.75" style="466" customWidth="1"/>
    <col min="12036" max="12036" width="12.5" style="466" customWidth="1"/>
    <col min="12037" max="12038" width="11.875" style="466" customWidth="1"/>
    <col min="12039" max="12041" width="12.5" style="466" customWidth="1"/>
    <col min="12042" max="12288" width="9" style="466"/>
    <col min="12289" max="12289" width="1.625" style="466" customWidth="1"/>
    <col min="12290" max="12290" width="3.875" style="466" customWidth="1"/>
    <col min="12291" max="12291" width="8.75" style="466" customWidth="1"/>
    <col min="12292" max="12292" width="12.5" style="466" customWidth="1"/>
    <col min="12293" max="12294" width="11.875" style="466" customWidth="1"/>
    <col min="12295" max="12297" width="12.5" style="466" customWidth="1"/>
    <col min="12298" max="12544" width="9" style="466"/>
    <col min="12545" max="12545" width="1.625" style="466" customWidth="1"/>
    <col min="12546" max="12546" width="3.875" style="466" customWidth="1"/>
    <col min="12547" max="12547" width="8.75" style="466" customWidth="1"/>
    <col min="12548" max="12548" width="12.5" style="466" customWidth="1"/>
    <col min="12549" max="12550" width="11.875" style="466" customWidth="1"/>
    <col min="12551" max="12553" width="12.5" style="466" customWidth="1"/>
    <col min="12554" max="12800" width="9" style="466"/>
    <col min="12801" max="12801" width="1.625" style="466" customWidth="1"/>
    <col min="12802" max="12802" width="3.875" style="466" customWidth="1"/>
    <col min="12803" max="12803" width="8.75" style="466" customWidth="1"/>
    <col min="12804" max="12804" width="12.5" style="466" customWidth="1"/>
    <col min="12805" max="12806" width="11.875" style="466" customWidth="1"/>
    <col min="12807" max="12809" width="12.5" style="466" customWidth="1"/>
    <col min="12810" max="13056" width="9" style="466"/>
    <col min="13057" max="13057" width="1.625" style="466" customWidth="1"/>
    <col min="13058" max="13058" width="3.875" style="466" customWidth="1"/>
    <col min="13059" max="13059" width="8.75" style="466" customWidth="1"/>
    <col min="13060" max="13060" width="12.5" style="466" customWidth="1"/>
    <col min="13061" max="13062" width="11.875" style="466" customWidth="1"/>
    <col min="13063" max="13065" width="12.5" style="466" customWidth="1"/>
    <col min="13066" max="13312" width="9" style="466"/>
    <col min="13313" max="13313" width="1.625" style="466" customWidth="1"/>
    <col min="13314" max="13314" width="3.875" style="466" customWidth="1"/>
    <col min="13315" max="13315" width="8.75" style="466" customWidth="1"/>
    <col min="13316" max="13316" width="12.5" style="466" customWidth="1"/>
    <col min="13317" max="13318" width="11.875" style="466" customWidth="1"/>
    <col min="13319" max="13321" width="12.5" style="466" customWidth="1"/>
    <col min="13322" max="13568" width="9" style="466"/>
    <col min="13569" max="13569" width="1.625" style="466" customWidth="1"/>
    <col min="13570" max="13570" width="3.875" style="466" customWidth="1"/>
    <col min="13571" max="13571" width="8.75" style="466" customWidth="1"/>
    <col min="13572" max="13572" width="12.5" style="466" customWidth="1"/>
    <col min="13573" max="13574" width="11.875" style="466" customWidth="1"/>
    <col min="13575" max="13577" width="12.5" style="466" customWidth="1"/>
    <col min="13578" max="13824" width="9" style="466"/>
    <col min="13825" max="13825" width="1.625" style="466" customWidth="1"/>
    <col min="13826" max="13826" width="3.875" style="466" customWidth="1"/>
    <col min="13827" max="13827" width="8.75" style="466" customWidth="1"/>
    <col min="13828" max="13828" width="12.5" style="466" customWidth="1"/>
    <col min="13829" max="13830" width="11.875" style="466" customWidth="1"/>
    <col min="13831" max="13833" width="12.5" style="466" customWidth="1"/>
    <col min="13834" max="14080" width="9" style="466"/>
    <col min="14081" max="14081" width="1.625" style="466" customWidth="1"/>
    <col min="14082" max="14082" width="3.875" style="466" customWidth="1"/>
    <col min="14083" max="14083" width="8.75" style="466" customWidth="1"/>
    <col min="14084" max="14084" width="12.5" style="466" customWidth="1"/>
    <col min="14085" max="14086" width="11.875" style="466" customWidth="1"/>
    <col min="14087" max="14089" width="12.5" style="466" customWidth="1"/>
    <col min="14090" max="14336" width="9" style="466"/>
    <col min="14337" max="14337" width="1.625" style="466" customWidth="1"/>
    <col min="14338" max="14338" width="3.875" style="466" customWidth="1"/>
    <col min="14339" max="14339" width="8.75" style="466" customWidth="1"/>
    <col min="14340" max="14340" width="12.5" style="466" customWidth="1"/>
    <col min="14341" max="14342" width="11.875" style="466" customWidth="1"/>
    <col min="14343" max="14345" width="12.5" style="466" customWidth="1"/>
    <col min="14346" max="14592" width="9" style="466"/>
    <col min="14593" max="14593" width="1.625" style="466" customWidth="1"/>
    <col min="14594" max="14594" width="3.875" style="466" customWidth="1"/>
    <col min="14595" max="14595" width="8.75" style="466" customWidth="1"/>
    <col min="14596" max="14596" width="12.5" style="466" customWidth="1"/>
    <col min="14597" max="14598" width="11.875" style="466" customWidth="1"/>
    <col min="14599" max="14601" width="12.5" style="466" customWidth="1"/>
    <col min="14602" max="14848" width="9" style="466"/>
    <col min="14849" max="14849" width="1.625" style="466" customWidth="1"/>
    <col min="14850" max="14850" width="3.875" style="466" customWidth="1"/>
    <col min="14851" max="14851" width="8.75" style="466" customWidth="1"/>
    <col min="14852" max="14852" width="12.5" style="466" customWidth="1"/>
    <col min="14853" max="14854" width="11.875" style="466" customWidth="1"/>
    <col min="14855" max="14857" width="12.5" style="466" customWidth="1"/>
    <col min="14858" max="15104" width="9" style="466"/>
    <col min="15105" max="15105" width="1.625" style="466" customWidth="1"/>
    <col min="15106" max="15106" width="3.875" style="466" customWidth="1"/>
    <col min="15107" max="15107" width="8.75" style="466" customWidth="1"/>
    <col min="15108" max="15108" width="12.5" style="466" customWidth="1"/>
    <col min="15109" max="15110" width="11.875" style="466" customWidth="1"/>
    <col min="15111" max="15113" width="12.5" style="466" customWidth="1"/>
    <col min="15114" max="15360" width="9" style="466"/>
    <col min="15361" max="15361" width="1.625" style="466" customWidth="1"/>
    <col min="15362" max="15362" width="3.875" style="466" customWidth="1"/>
    <col min="15363" max="15363" width="8.75" style="466" customWidth="1"/>
    <col min="15364" max="15364" width="12.5" style="466" customWidth="1"/>
    <col min="15365" max="15366" width="11.875" style="466" customWidth="1"/>
    <col min="15367" max="15369" width="12.5" style="466" customWidth="1"/>
    <col min="15370" max="15616" width="9" style="466"/>
    <col min="15617" max="15617" width="1.625" style="466" customWidth="1"/>
    <col min="15618" max="15618" width="3.875" style="466" customWidth="1"/>
    <col min="15619" max="15619" width="8.75" style="466" customWidth="1"/>
    <col min="15620" max="15620" width="12.5" style="466" customWidth="1"/>
    <col min="15621" max="15622" width="11.875" style="466" customWidth="1"/>
    <col min="15623" max="15625" width="12.5" style="466" customWidth="1"/>
    <col min="15626" max="15872" width="9" style="466"/>
    <col min="15873" max="15873" width="1.625" style="466" customWidth="1"/>
    <col min="15874" max="15874" width="3.875" style="466" customWidth="1"/>
    <col min="15875" max="15875" width="8.75" style="466" customWidth="1"/>
    <col min="15876" max="15876" width="12.5" style="466" customWidth="1"/>
    <col min="15877" max="15878" width="11.875" style="466" customWidth="1"/>
    <col min="15879" max="15881" width="12.5" style="466" customWidth="1"/>
    <col min="15882" max="16128" width="9" style="466"/>
    <col min="16129" max="16129" width="1.625" style="466" customWidth="1"/>
    <col min="16130" max="16130" width="3.875" style="466" customWidth="1"/>
    <col min="16131" max="16131" width="8.75" style="466" customWidth="1"/>
    <col min="16132" max="16132" width="12.5" style="466" customWidth="1"/>
    <col min="16133" max="16134" width="11.875" style="466" customWidth="1"/>
    <col min="16135" max="16137" width="12.5" style="466" customWidth="1"/>
    <col min="16138" max="16384" width="9" style="466"/>
  </cols>
  <sheetData>
    <row r="1" spans="1:9" ht="30" customHeight="1" x14ac:dyDescent="0.15">
      <c r="A1" s="516" t="s">
        <v>696</v>
      </c>
      <c r="B1" s="516"/>
      <c r="D1" s="517"/>
      <c r="E1" s="517"/>
      <c r="F1" s="517"/>
      <c r="G1" s="517"/>
      <c r="H1" s="517"/>
      <c r="I1" s="517"/>
    </row>
    <row r="2" spans="1:9" ht="7.5" customHeight="1" x14ac:dyDescent="0.15">
      <c r="A2" s="516"/>
      <c r="B2" s="516"/>
      <c r="D2" s="517"/>
      <c r="E2" s="517"/>
      <c r="F2" s="517"/>
      <c r="G2" s="517"/>
      <c r="H2" s="517"/>
      <c r="I2" s="517"/>
    </row>
    <row r="3" spans="1:9" ht="22.5" customHeight="1" x14ac:dyDescent="0.15">
      <c r="B3" s="518" t="s">
        <v>697</v>
      </c>
      <c r="D3" s="519"/>
      <c r="E3" s="519"/>
      <c r="F3" s="519"/>
      <c r="G3" s="519"/>
      <c r="H3" s="517"/>
      <c r="I3" s="520"/>
    </row>
    <row r="4" spans="1:9" ht="15" customHeight="1" x14ac:dyDescent="0.15">
      <c r="B4" s="521" t="s">
        <v>698</v>
      </c>
      <c r="C4" s="522"/>
      <c r="D4" s="877" t="s">
        <v>699</v>
      </c>
      <c r="E4" s="878"/>
      <c r="F4" s="879"/>
      <c r="G4" s="867" t="s">
        <v>700</v>
      </c>
      <c r="H4" s="523" t="s">
        <v>701</v>
      </c>
      <c r="I4" s="523" t="s">
        <v>702</v>
      </c>
    </row>
    <row r="5" spans="1:9" ht="15" customHeight="1" x14ac:dyDescent="0.4">
      <c r="B5" s="524"/>
      <c r="C5" s="525" t="s">
        <v>703</v>
      </c>
      <c r="D5" s="526" t="s">
        <v>704</v>
      </c>
      <c r="E5" s="527" t="s">
        <v>705</v>
      </c>
      <c r="F5" s="528" t="s">
        <v>706</v>
      </c>
      <c r="G5" s="867"/>
      <c r="H5" s="529" t="s">
        <v>707</v>
      </c>
      <c r="I5" s="530" t="s">
        <v>708</v>
      </c>
    </row>
    <row r="6" spans="1:9" s="531" customFormat="1" ht="15" hidden="1" customHeight="1" x14ac:dyDescent="0.4">
      <c r="B6" s="875" t="s">
        <v>709</v>
      </c>
      <c r="C6" s="876"/>
      <c r="D6" s="532">
        <v>404428</v>
      </c>
      <c r="E6" s="533">
        <v>195595</v>
      </c>
      <c r="F6" s="534">
        <v>208833</v>
      </c>
      <c r="G6" s="532">
        <v>134323</v>
      </c>
      <c r="H6" s="535">
        <f>SUM(H7:H18)</f>
        <v>957.41000000000008</v>
      </c>
      <c r="I6" s="536">
        <v>442.04</v>
      </c>
    </row>
    <row r="7" spans="1:9" ht="15" hidden="1" customHeight="1" x14ac:dyDescent="0.4">
      <c r="B7" s="537"/>
      <c r="C7" s="538" t="s">
        <v>710</v>
      </c>
      <c r="D7" s="539">
        <v>252104</v>
      </c>
      <c r="E7" s="540">
        <v>122668</v>
      </c>
      <c r="F7" s="541">
        <v>129436</v>
      </c>
      <c r="G7" s="539">
        <v>87922</v>
      </c>
      <c r="H7" s="542">
        <v>340.6</v>
      </c>
      <c r="I7" s="542">
        <v>740.18</v>
      </c>
    </row>
    <row r="8" spans="1:9" ht="15" hidden="1" customHeight="1" x14ac:dyDescent="0.4">
      <c r="B8" s="537"/>
      <c r="C8" s="538" t="s">
        <v>711</v>
      </c>
      <c r="D8" s="539">
        <v>31554</v>
      </c>
      <c r="E8" s="540">
        <v>14758</v>
      </c>
      <c r="F8" s="541">
        <v>16796</v>
      </c>
      <c r="G8" s="539">
        <v>9666</v>
      </c>
      <c r="H8" s="542">
        <v>116.99</v>
      </c>
      <c r="I8" s="542">
        <v>269.72000000000003</v>
      </c>
    </row>
    <row r="9" spans="1:9" ht="15" hidden="1" customHeight="1" x14ac:dyDescent="0.4">
      <c r="B9" s="537"/>
      <c r="C9" s="538" t="s">
        <v>712</v>
      </c>
      <c r="D9" s="539">
        <v>5008</v>
      </c>
      <c r="E9" s="540">
        <v>2385</v>
      </c>
      <c r="F9" s="541">
        <v>2623</v>
      </c>
      <c r="G9" s="539">
        <v>1393</v>
      </c>
      <c r="H9" s="542">
        <v>137.72999999999999</v>
      </c>
      <c r="I9" s="542">
        <v>36.36</v>
      </c>
    </row>
    <row r="10" spans="1:9" ht="15" hidden="1" customHeight="1" x14ac:dyDescent="0.4">
      <c r="B10" s="537"/>
      <c r="C10" s="538" t="s">
        <v>713</v>
      </c>
      <c r="D10" s="539">
        <v>11089</v>
      </c>
      <c r="E10" s="540">
        <v>5285</v>
      </c>
      <c r="F10" s="541">
        <v>5804</v>
      </c>
      <c r="G10" s="539">
        <v>4063</v>
      </c>
      <c r="H10" s="542">
        <v>18.59</v>
      </c>
      <c r="I10" s="542">
        <v>596.5</v>
      </c>
    </row>
    <row r="11" spans="1:9" ht="15" hidden="1" customHeight="1" x14ac:dyDescent="0.4">
      <c r="B11" s="537"/>
      <c r="C11" s="538" t="s">
        <v>714</v>
      </c>
      <c r="D11" s="539">
        <v>6502</v>
      </c>
      <c r="E11" s="540">
        <v>3259</v>
      </c>
      <c r="F11" s="541">
        <v>3243</v>
      </c>
      <c r="G11" s="539">
        <v>1897</v>
      </c>
      <c r="H11" s="542">
        <v>50.4</v>
      </c>
      <c r="I11" s="542">
        <v>129.01</v>
      </c>
    </row>
    <row r="12" spans="1:9" ht="15" hidden="1" customHeight="1" x14ac:dyDescent="0.4">
      <c r="B12" s="537"/>
      <c r="C12" s="538" t="s">
        <v>715</v>
      </c>
      <c r="D12" s="539">
        <v>3483</v>
      </c>
      <c r="E12" s="540">
        <v>1648</v>
      </c>
      <c r="F12" s="541">
        <v>1835</v>
      </c>
      <c r="G12" s="543">
        <v>905</v>
      </c>
      <c r="H12" s="542">
        <v>25.35</v>
      </c>
      <c r="I12" s="542">
        <v>137.4</v>
      </c>
    </row>
    <row r="13" spans="1:9" ht="15" hidden="1" customHeight="1" x14ac:dyDescent="0.4">
      <c r="B13" s="537"/>
      <c r="C13" s="538" t="s">
        <v>716</v>
      </c>
      <c r="D13" s="539">
        <v>23147</v>
      </c>
      <c r="E13" s="540">
        <v>11141</v>
      </c>
      <c r="F13" s="541">
        <v>12006</v>
      </c>
      <c r="G13" s="539">
        <v>7294</v>
      </c>
      <c r="H13" s="542">
        <v>46.42</v>
      </c>
      <c r="I13" s="542">
        <v>498.64</v>
      </c>
    </row>
    <row r="14" spans="1:9" ht="15" hidden="1" customHeight="1" x14ac:dyDescent="0.4">
      <c r="B14" s="537"/>
      <c r="C14" s="538" t="s">
        <v>717</v>
      </c>
      <c r="D14" s="539">
        <v>32670</v>
      </c>
      <c r="E14" s="540">
        <v>15766</v>
      </c>
      <c r="F14" s="541">
        <v>16904</v>
      </c>
      <c r="G14" s="539">
        <v>9803</v>
      </c>
      <c r="H14" s="542">
        <v>107.36</v>
      </c>
      <c r="I14" s="542">
        <v>304.3</v>
      </c>
    </row>
    <row r="15" spans="1:9" ht="15" hidden="1" customHeight="1" x14ac:dyDescent="0.4">
      <c r="B15" s="537"/>
      <c r="C15" s="538" t="s">
        <v>718</v>
      </c>
      <c r="D15" s="539">
        <v>23979</v>
      </c>
      <c r="E15" s="540">
        <v>11651</v>
      </c>
      <c r="F15" s="541">
        <v>12328</v>
      </c>
      <c r="G15" s="539">
        <v>7318</v>
      </c>
      <c r="H15" s="542">
        <v>24.43</v>
      </c>
      <c r="I15" s="542">
        <v>981.54</v>
      </c>
    </row>
    <row r="16" spans="1:9" ht="15" hidden="1" customHeight="1" x14ac:dyDescent="0.4">
      <c r="B16" s="537"/>
      <c r="C16" s="538" t="s">
        <v>719</v>
      </c>
      <c r="D16" s="539">
        <v>13099</v>
      </c>
      <c r="E16" s="540">
        <v>6189</v>
      </c>
      <c r="F16" s="541">
        <v>6910</v>
      </c>
      <c r="G16" s="539">
        <v>3468</v>
      </c>
      <c r="H16" s="542">
        <v>31.7</v>
      </c>
      <c r="I16" s="542">
        <v>413.22</v>
      </c>
    </row>
    <row r="17" spans="2:9" ht="15" hidden="1" customHeight="1" x14ac:dyDescent="0.4">
      <c r="B17" s="537"/>
      <c r="C17" s="538" t="s">
        <v>720</v>
      </c>
      <c r="D17" s="539">
        <v>1793</v>
      </c>
      <c r="E17" s="544">
        <v>845</v>
      </c>
      <c r="F17" s="541">
        <v>948</v>
      </c>
      <c r="G17" s="543">
        <v>594</v>
      </c>
      <c r="H17" s="542">
        <v>15.35</v>
      </c>
      <c r="I17" s="542">
        <v>116.81</v>
      </c>
    </row>
    <row r="18" spans="2:9" ht="15" hidden="1" customHeight="1" x14ac:dyDescent="0.4">
      <c r="B18" s="545"/>
      <c r="C18" s="546" t="s">
        <v>721</v>
      </c>
      <c r="D18" s="547">
        <v>10347</v>
      </c>
      <c r="E18" s="548">
        <v>5042</v>
      </c>
      <c r="F18" s="549">
        <v>5305</v>
      </c>
      <c r="G18" s="547">
        <v>2786</v>
      </c>
      <c r="H18" s="550">
        <v>42.49</v>
      </c>
      <c r="I18" s="550">
        <v>243.52</v>
      </c>
    </row>
    <row r="19" spans="2:9" s="531" customFormat="1" ht="15" hidden="1" customHeight="1" x14ac:dyDescent="0.4">
      <c r="B19" s="875" t="s">
        <v>722</v>
      </c>
      <c r="C19" s="876"/>
      <c r="D19" s="532">
        <f>SUM(D20:D31)</f>
        <v>413305</v>
      </c>
      <c r="E19" s="533">
        <f>SUM(E20:E31)</f>
        <v>199742</v>
      </c>
      <c r="F19" s="534">
        <f>SUM(F20:F31)</f>
        <v>213563</v>
      </c>
      <c r="G19" s="532">
        <f>SUM(G20:G31)</f>
        <v>138157</v>
      </c>
      <c r="H19" s="551">
        <f>SUM(H20:H31)</f>
        <v>957.41000000000008</v>
      </c>
      <c r="I19" s="536">
        <f t="shared" ref="I19:I46" si="0">ROUND(D19/H19,2)</f>
        <v>431.69</v>
      </c>
    </row>
    <row r="20" spans="2:9" ht="15" hidden="1" customHeight="1" x14ac:dyDescent="0.4">
      <c r="B20" s="537"/>
      <c r="C20" s="538" t="s">
        <v>710</v>
      </c>
      <c r="D20" s="539">
        <f>SUM(E20:F20)</f>
        <v>252224</v>
      </c>
      <c r="E20" s="540">
        <v>122737</v>
      </c>
      <c r="F20" s="541">
        <v>129487</v>
      </c>
      <c r="G20" s="539">
        <v>88867</v>
      </c>
      <c r="H20" s="542">
        <v>340.6</v>
      </c>
      <c r="I20" s="542">
        <f t="shared" si="0"/>
        <v>740.53</v>
      </c>
    </row>
    <row r="21" spans="2:9" ht="15" hidden="1" customHeight="1" x14ac:dyDescent="0.4">
      <c r="B21" s="537"/>
      <c r="C21" s="538" t="s">
        <v>711</v>
      </c>
      <c r="D21" s="539">
        <f t="shared" ref="D21:D31" si="1">SUM(E21:F21)</f>
        <v>31080</v>
      </c>
      <c r="E21" s="540">
        <v>14493</v>
      </c>
      <c r="F21" s="541">
        <v>16587</v>
      </c>
      <c r="G21" s="539">
        <v>9647</v>
      </c>
      <c r="H21" s="542">
        <v>116.99</v>
      </c>
      <c r="I21" s="542">
        <f t="shared" si="0"/>
        <v>265.66000000000003</v>
      </c>
    </row>
    <row r="22" spans="2:9" ht="15" hidden="1" customHeight="1" x14ac:dyDescent="0.4">
      <c r="B22" s="537"/>
      <c r="C22" s="538" t="s">
        <v>712</v>
      </c>
      <c r="D22" s="539">
        <f t="shared" si="1"/>
        <v>4941</v>
      </c>
      <c r="E22" s="540">
        <v>2327</v>
      </c>
      <c r="F22" s="541">
        <v>2614</v>
      </c>
      <c r="G22" s="539">
        <v>1378</v>
      </c>
      <c r="H22" s="542">
        <v>137.72999999999999</v>
      </c>
      <c r="I22" s="542">
        <f t="shared" si="0"/>
        <v>35.869999999999997</v>
      </c>
    </row>
    <row r="23" spans="2:9" ht="15" hidden="1" customHeight="1" x14ac:dyDescent="0.4">
      <c r="B23" s="537"/>
      <c r="C23" s="538" t="s">
        <v>713</v>
      </c>
      <c r="D23" s="539">
        <f t="shared" si="1"/>
        <v>10966</v>
      </c>
      <c r="E23" s="540">
        <v>5298</v>
      </c>
      <c r="F23" s="541">
        <v>5668</v>
      </c>
      <c r="G23" s="539">
        <v>4060</v>
      </c>
      <c r="H23" s="542">
        <v>18.59</v>
      </c>
      <c r="I23" s="542">
        <f t="shared" si="0"/>
        <v>589.89</v>
      </c>
    </row>
    <row r="24" spans="2:9" ht="15" hidden="1" customHeight="1" x14ac:dyDescent="0.4">
      <c r="B24" s="537"/>
      <c r="C24" s="538" t="s">
        <v>714</v>
      </c>
      <c r="D24" s="539">
        <f t="shared" si="1"/>
        <v>6386</v>
      </c>
      <c r="E24" s="540">
        <v>3183</v>
      </c>
      <c r="F24" s="541">
        <v>3203</v>
      </c>
      <c r="G24" s="539">
        <v>1899</v>
      </c>
      <c r="H24" s="542">
        <v>50.4</v>
      </c>
      <c r="I24" s="542">
        <f t="shared" si="0"/>
        <v>126.71</v>
      </c>
    </row>
    <row r="25" spans="2:9" ht="15" hidden="1" customHeight="1" x14ac:dyDescent="0.4">
      <c r="B25" s="537"/>
      <c r="C25" s="538" t="s">
        <v>715</v>
      </c>
      <c r="D25" s="539">
        <f t="shared" si="1"/>
        <v>3414</v>
      </c>
      <c r="E25" s="540">
        <v>1597</v>
      </c>
      <c r="F25" s="541">
        <v>1817</v>
      </c>
      <c r="G25" s="543">
        <v>917</v>
      </c>
      <c r="H25" s="542">
        <v>25.35</v>
      </c>
      <c r="I25" s="542">
        <f t="shared" si="0"/>
        <v>134.66999999999999</v>
      </c>
    </row>
    <row r="26" spans="2:9" ht="15" hidden="1" customHeight="1" x14ac:dyDescent="0.4">
      <c r="B26" s="537"/>
      <c r="C26" s="538" t="s">
        <v>716</v>
      </c>
      <c r="D26" s="539">
        <f t="shared" si="1"/>
        <v>22935</v>
      </c>
      <c r="E26" s="540">
        <v>10984</v>
      </c>
      <c r="F26" s="541">
        <v>11951</v>
      </c>
      <c r="G26" s="539">
        <v>7242</v>
      </c>
      <c r="H26" s="542">
        <v>46.42</v>
      </c>
      <c r="I26" s="542">
        <f t="shared" si="0"/>
        <v>494.08</v>
      </c>
    </row>
    <row r="27" spans="2:9" ht="15" hidden="1" customHeight="1" x14ac:dyDescent="0.4">
      <c r="B27" s="537"/>
      <c r="C27" s="538" t="s">
        <v>717</v>
      </c>
      <c r="D27" s="539">
        <f t="shared" si="1"/>
        <v>32456</v>
      </c>
      <c r="E27" s="540">
        <v>15621</v>
      </c>
      <c r="F27" s="541">
        <v>16835</v>
      </c>
      <c r="G27" s="539">
        <v>9846</v>
      </c>
      <c r="H27" s="542">
        <v>107.36</v>
      </c>
      <c r="I27" s="542">
        <f t="shared" si="0"/>
        <v>302.31</v>
      </c>
    </row>
    <row r="28" spans="2:9" ht="15" hidden="1" customHeight="1" x14ac:dyDescent="0.4">
      <c r="B28" s="537"/>
      <c r="C28" s="538" t="s">
        <v>718</v>
      </c>
      <c r="D28" s="539">
        <f t="shared" si="1"/>
        <v>23968</v>
      </c>
      <c r="E28" s="540">
        <v>11634</v>
      </c>
      <c r="F28" s="541">
        <v>12334</v>
      </c>
      <c r="G28" s="539">
        <v>7452</v>
      </c>
      <c r="H28" s="542">
        <v>24.43</v>
      </c>
      <c r="I28" s="542">
        <f t="shared" si="0"/>
        <v>981.09</v>
      </c>
    </row>
    <row r="29" spans="2:9" ht="15" hidden="1" customHeight="1" x14ac:dyDescent="0.4">
      <c r="B29" s="537"/>
      <c r="C29" s="538" t="s">
        <v>719</v>
      </c>
      <c r="D29" s="539">
        <f t="shared" si="1"/>
        <v>12953</v>
      </c>
      <c r="E29" s="540">
        <v>6115</v>
      </c>
      <c r="F29" s="541">
        <v>6838</v>
      </c>
      <c r="G29" s="539">
        <v>3479</v>
      </c>
      <c r="H29" s="542">
        <v>31.7</v>
      </c>
      <c r="I29" s="542">
        <f t="shared" si="0"/>
        <v>408.61</v>
      </c>
    </row>
    <row r="30" spans="2:9" ht="15" hidden="1" customHeight="1" x14ac:dyDescent="0.4">
      <c r="B30" s="537"/>
      <c r="C30" s="538" t="s">
        <v>720</v>
      </c>
      <c r="D30" s="539">
        <f t="shared" si="1"/>
        <v>1629</v>
      </c>
      <c r="E30" s="544">
        <v>758</v>
      </c>
      <c r="F30" s="541">
        <v>871</v>
      </c>
      <c r="G30" s="543">
        <v>556</v>
      </c>
      <c r="H30" s="542">
        <v>15.35</v>
      </c>
      <c r="I30" s="542">
        <f t="shared" si="0"/>
        <v>106.12</v>
      </c>
    </row>
    <row r="31" spans="2:9" ht="15" hidden="1" customHeight="1" x14ac:dyDescent="0.4">
      <c r="B31" s="545"/>
      <c r="C31" s="546" t="s">
        <v>721</v>
      </c>
      <c r="D31" s="547">
        <f t="shared" si="1"/>
        <v>10353</v>
      </c>
      <c r="E31" s="548">
        <v>4995</v>
      </c>
      <c r="F31" s="549">
        <v>5358</v>
      </c>
      <c r="G31" s="547">
        <v>2814</v>
      </c>
      <c r="H31" s="550">
        <v>42.49</v>
      </c>
      <c r="I31" s="550">
        <f t="shared" si="0"/>
        <v>243.66</v>
      </c>
    </row>
    <row r="32" spans="2:9" s="531" customFormat="1" ht="12" hidden="1" customHeight="1" x14ac:dyDescent="0.4">
      <c r="B32" s="875" t="s">
        <v>723</v>
      </c>
      <c r="C32" s="876"/>
      <c r="D32" s="532">
        <f>SUM(D33:D36)</f>
        <v>412880</v>
      </c>
      <c r="E32" s="533">
        <f>SUM(E33:E36)</f>
        <v>199608</v>
      </c>
      <c r="F32" s="534">
        <f>SUM(F33:F36)</f>
        <v>213272</v>
      </c>
      <c r="G32" s="532">
        <f>SUM(G33:G36)</f>
        <v>139625</v>
      </c>
      <c r="H32" s="551">
        <f>SUM(H33:H36)</f>
        <v>957.41000000000008</v>
      </c>
      <c r="I32" s="536">
        <f>ROUND(D32/H32,2)</f>
        <v>431.25</v>
      </c>
    </row>
    <row r="33" spans="2:9" ht="12" hidden="1" customHeight="1" x14ac:dyDescent="0.4">
      <c r="B33" s="537"/>
      <c r="C33" s="552" t="s">
        <v>710</v>
      </c>
      <c r="D33" s="539">
        <v>268955</v>
      </c>
      <c r="E33" s="540">
        <v>130758</v>
      </c>
      <c r="F33" s="541">
        <v>138197</v>
      </c>
      <c r="G33" s="539">
        <v>94629</v>
      </c>
      <c r="H33" s="542">
        <f>+H20+H22+H30+H31</f>
        <v>536.17000000000007</v>
      </c>
      <c r="I33" s="542">
        <f t="shared" si="0"/>
        <v>501.62</v>
      </c>
    </row>
    <row r="34" spans="2:9" ht="12" hidden="1" customHeight="1" x14ac:dyDescent="0.4">
      <c r="B34" s="537"/>
      <c r="C34" s="552" t="s">
        <v>724</v>
      </c>
      <c r="D34" s="539">
        <v>92468</v>
      </c>
      <c r="E34" s="540">
        <v>44458</v>
      </c>
      <c r="F34" s="541">
        <v>48010</v>
      </c>
      <c r="G34" s="539">
        <v>28422</v>
      </c>
      <c r="H34" s="542">
        <f>+H26+H27+H28+H29</f>
        <v>209.91</v>
      </c>
      <c r="I34" s="542">
        <f t="shared" si="0"/>
        <v>440.51</v>
      </c>
    </row>
    <row r="35" spans="2:9" ht="12" hidden="1" customHeight="1" x14ac:dyDescent="0.4">
      <c r="B35" s="537"/>
      <c r="C35" s="552" t="s">
        <v>711</v>
      </c>
      <c r="D35" s="539">
        <v>30797</v>
      </c>
      <c r="E35" s="540">
        <v>14387</v>
      </c>
      <c r="F35" s="541">
        <v>16410</v>
      </c>
      <c r="G35" s="539">
        <v>9678</v>
      </c>
      <c r="H35" s="542">
        <f>+H21</f>
        <v>116.99</v>
      </c>
      <c r="I35" s="542">
        <f t="shared" si="0"/>
        <v>263.24</v>
      </c>
    </row>
    <row r="36" spans="2:9" ht="12" hidden="1" customHeight="1" x14ac:dyDescent="0.4">
      <c r="B36" s="545"/>
      <c r="C36" s="553" t="s">
        <v>714</v>
      </c>
      <c r="D36" s="547">
        <v>20660</v>
      </c>
      <c r="E36" s="548">
        <v>10005</v>
      </c>
      <c r="F36" s="549">
        <v>10655</v>
      </c>
      <c r="G36" s="547">
        <v>6896</v>
      </c>
      <c r="H36" s="550">
        <f>+H23+H24+H25</f>
        <v>94.34</v>
      </c>
      <c r="I36" s="550">
        <f t="shared" si="0"/>
        <v>219</v>
      </c>
    </row>
    <row r="37" spans="2:9" s="531" customFormat="1" ht="12" hidden="1" customHeight="1" x14ac:dyDescent="0.4">
      <c r="B37" s="875" t="s">
        <v>725</v>
      </c>
      <c r="C37" s="876"/>
      <c r="D37" s="532">
        <f>SUM(D38:D41)</f>
        <v>412289</v>
      </c>
      <c r="E37" s="533">
        <f>SUM(E38:E41)</f>
        <v>199264</v>
      </c>
      <c r="F37" s="534">
        <f>SUM(F38:F41)</f>
        <v>213025</v>
      </c>
      <c r="G37" s="532">
        <f>SUM(G38:G41)</f>
        <v>140621</v>
      </c>
      <c r="H37" s="551">
        <f>SUM(H38:H41)</f>
        <v>957.41</v>
      </c>
      <c r="I37" s="536">
        <f t="shared" si="0"/>
        <v>430.63</v>
      </c>
    </row>
    <row r="38" spans="2:9" ht="12" hidden="1" customHeight="1" x14ac:dyDescent="0.4">
      <c r="B38" s="537"/>
      <c r="C38" s="552" t="s">
        <v>710</v>
      </c>
      <c r="D38" s="539">
        <f>+E38+F38</f>
        <v>268507</v>
      </c>
      <c r="E38" s="540">
        <v>130493</v>
      </c>
      <c r="F38" s="541">
        <v>138014</v>
      </c>
      <c r="G38" s="539">
        <v>95269</v>
      </c>
      <c r="H38" s="542">
        <v>536.16999999999996</v>
      </c>
      <c r="I38" s="542">
        <f t="shared" si="0"/>
        <v>500.79</v>
      </c>
    </row>
    <row r="39" spans="2:9" ht="12" hidden="1" customHeight="1" x14ac:dyDescent="0.4">
      <c r="B39" s="537"/>
      <c r="C39" s="552" t="s">
        <v>724</v>
      </c>
      <c r="D39" s="539">
        <f>+E39+F39</f>
        <v>92434</v>
      </c>
      <c r="E39" s="540">
        <v>44473</v>
      </c>
      <c r="F39" s="541">
        <v>47961</v>
      </c>
      <c r="G39" s="539">
        <v>28638</v>
      </c>
      <c r="H39" s="542">
        <v>209.91</v>
      </c>
      <c r="I39" s="542">
        <f t="shared" si="0"/>
        <v>440.35</v>
      </c>
    </row>
    <row r="40" spans="2:9" ht="12" hidden="1" customHeight="1" x14ac:dyDescent="0.4">
      <c r="B40" s="537"/>
      <c r="C40" s="552" t="s">
        <v>711</v>
      </c>
      <c r="D40" s="539">
        <f>+E40+F40</f>
        <v>30781</v>
      </c>
      <c r="E40" s="540">
        <v>14363</v>
      </c>
      <c r="F40" s="541">
        <v>16418</v>
      </c>
      <c r="G40" s="539">
        <v>9834</v>
      </c>
      <c r="H40" s="542">
        <v>116.99</v>
      </c>
      <c r="I40" s="542">
        <f t="shared" si="0"/>
        <v>263.11</v>
      </c>
    </row>
    <row r="41" spans="2:9" ht="12" hidden="1" customHeight="1" x14ac:dyDescent="0.4">
      <c r="B41" s="545"/>
      <c r="C41" s="553" t="s">
        <v>714</v>
      </c>
      <c r="D41" s="547">
        <f>+E41+F41</f>
        <v>20567</v>
      </c>
      <c r="E41" s="548">
        <v>9935</v>
      </c>
      <c r="F41" s="549">
        <v>10632</v>
      </c>
      <c r="G41" s="547">
        <v>6880</v>
      </c>
      <c r="H41" s="550">
        <v>94.34</v>
      </c>
      <c r="I41" s="550">
        <f t="shared" si="0"/>
        <v>218.01</v>
      </c>
    </row>
    <row r="42" spans="2:9" s="531" customFormat="1" ht="12" hidden="1" customHeight="1" x14ac:dyDescent="0.4">
      <c r="B42" s="875" t="s">
        <v>726</v>
      </c>
      <c r="C42" s="876"/>
      <c r="D42" s="532">
        <f>SUM(D43:D46)</f>
        <v>411602</v>
      </c>
      <c r="E42" s="533">
        <f>SUM(E43:E46)</f>
        <v>198956</v>
      </c>
      <c r="F42" s="534">
        <f>SUM(F43:F46)</f>
        <v>212646</v>
      </c>
      <c r="G42" s="532">
        <f>SUM(G43:G46)</f>
        <v>141661</v>
      </c>
      <c r="H42" s="551">
        <f>SUM(H43:H46)</f>
        <v>957.41</v>
      </c>
      <c r="I42" s="536">
        <f t="shared" si="0"/>
        <v>429.91</v>
      </c>
    </row>
    <row r="43" spans="2:9" ht="12" hidden="1" customHeight="1" x14ac:dyDescent="0.4">
      <c r="B43" s="537"/>
      <c r="C43" s="552" t="s">
        <v>710</v>
      </c>
      <c r="D43" s="539">
        <f>+E43+F43</f>
        <v>268173</v>
      </c>
      <c r="E43" s="540">
        <v>130283</v>
      </c>
      <c r="F43" s="541">
        <v>137890</v>
      </c>
      <c r="G43" s="539">
        <v>96077</v>
      </c>
      <c r="H43" s="542">
        <v>536.16999999999996</v>
      </c>
      <c r="I43" s="542">
        <f t="shared" si="0"/>
        <v>500.16</v>
      </c>
    </row>
    <row r="44" spans="2:9" ht="12" hidden="1" customHeight="1" x14ac:dyDescent="0.4">
      <c r="B44" s="537"/>
      <c r="C44" s="552" t="s">
        <v>724</v>
      </c>
      <c r="D44" s="539">
        <f>+E44+F44</f>
        <v>92300</v>
      </c>
      <c r="E44" s="540">
        <v>44485</v>
      </c>
      <c r="F44" s="541">
        <v>47815</v>
      </c>
      <c r="G44" s="539">
        <v>28832</v>
      </c>
      <c r="H44" s="542">
        <v>209.91</v>
      </c>
      <c r="I44" s="542">
        <f>ROUND(D44/H44,2)</f>
        <v>439.71</v>
      </c>
    </row>
    <row r="45" spans="2:9" ht="12" hidden="1" customHeight="1" x14ac:dyDescent="0.4">
      <c r="B45" s="537"/>
      <c r="C45" s="552" t="s">
        <v>711</v>
      </c>
      <c r="D45" s="539">
        <f>+E45+F45</f>
        <v>30660</v>
      </c>
      <c r="E45" s="540">
        <v>14328</v>
      </c>
      <c r="F45" s="541">
        <v>16332</v>
      </c>
      <c r="G45" s="539">
        <v>9884</v>
      </c>
      <c r="H45" s="542">
        <v>116.99</v>
      </c>
      <c r="I45" s="542">
        <f t="shared" si="0"/>
        <v>262.07</v>
      </c>
    </row>
    <row r="46" spans="2:9" ht="12" hidden="1" customHeight="1" x14ac:dyDescent="0.4">
      <c r="B46" s="545"/>
      <c r="C46" s="553" t="s">
        <v>714</v>
      </c>
      <c r="D46" s="547">
        <f>+E46+F46</f>
        <v>20469</v>
      </c>
      <c r="E46" s="548">
        <v>9860</v>
      </c>
      <c r="F46" s="549">
        <v>10609</v>
      </c>
      <c r="G46" s="547">
        <v>6868</v>
      </c>
      <c r="H46" s="550">
        <v>94.34</v>
      </c>
      <c r="I46" s="550">
        <f t="shared" si="0"/>
        <v>216.97</v>
      </c>
    </row>
    <row r="47" spans="2:9" s="531" customFormat="1" ht="12.75" hidden="1" customHeight="1" x14ac:dyDescent="0.4">
      <c r="B47" s="875" t="s">
        <v>727</v>
      </c>
      <c r="C47" s="876"/>
      <c r="D47" s="532">
        <f>SUM(D48:D51)</f>
        <v>410163</v>
      </c>
      <c r="E47" s="533">
        <f>SUM(E48:E51)</f>
        <v>198238</v>
      </c>
      <c r="F47" s="534">
        <f>SUM(F48:F51)</f>
        <v>211925</v>
      </c>
      <c r="G47" s="532">
        <f>SUM(G48:G51)</f>
        <v>142481</v>
      </c>
      <c r="H47" s="551">
        <f>SUM(H48:H51)</f>
        <v>957.41</v>
      </c>
      <c r="I47" s="536">
        <f>ROUND(D47/H47,2)</f>
        <v>428.41</v>
      </c>
    </row>
    <row r="48" spans="2:9" ht="12.75" hidden="1" customHeight="1" x14ac:dyDescent="0.4">
      <c r="B48" s="537"/>
      <c r="C48" s="552" t="s">
        <v>710</v>
      </c>
      <c r="D48" s="539">
        <v>267398</v>
      </c>
      <c r="E48" s="540">
        <v>129899</v>
      </c>
      <c r="F48" s="541">
        <v>137499</v>
      </c>
      <c r="G48" s="539">
        <v>96945</v>
      </c>
      <c r="H48" s="542">
        <v>536.16999999999996</v>
      </c>
      <c r="I48" s="542">
        <v>498.71868996773401</v>
      </c>
    </row>
    <row r="49" spans="2:9" ht="12.75" hidden="1" customHeight="1" x14ac:dyDescent="0.4">
      <c r="B49" s="537"/>
      <c r="C49" s="552" t="s">
        <v>724</v>
      </c>
      <c r="D49" s="539">
        <v>92110</v>
      </c>
      <c r="E49" s="540">
        <v>44373</v>
      </c>
      <c r="F49" s="541">
        <v>47737</v>
      </c>
      <c r="G49" s="539">
        <v>28832</v>
      </c>
      <c r="H49" s="542">
        <v>209.91</v>
      </c>
      <c r="I49" s="542">
        <v>438.80710780810801</v>
      </c>
    </row>
    <row r="50" spans="2:9" ht="12.75" hidden="1" customHeight="1" x14ac:dyDescent="0.4">
      <c r="B50" s="537"/>
      <c r="C50" s="552" t="s">
        <v>711</v>
      </c>
      <c r="D50" s="539">
        <v>30299</v>
      </c>
      <c r="E50" s="540">
        <v>14149</v>
      </c>
      <c r="F50" s="541">
        <v>16150</v>
      </c>
      <c r="G50" s="539">
        <v>9833</v>
      </c>
      <c r="H50" s="542">
        <v>116.99</v>
      </c>
      <c r="I50" s="542">
        <v>258.98794768783699</v>
      </c>
    </row>
    <row r="51" spans="2:9" ht="12.75" hidden="1" customHeight="1" x14ac:dyDescent="0.4">
      <c r="B51" s="545"/>
      <c r="C51" s="553" t="s">
        <v>714</v>
      </c>
      <c r="D51" s="547">
        <v>20356</v>
      </c>
      <c r="E51" s="548">
        <v>9817</v>
      </c>
      <c r="F51" s="549">
        <v>10539</v>
      </c>
      <c r="G51" s="547">
        <v>6871</v>
      </c>
      <c r="H51" s="550">
        <v>94.34</v>
      </c>
      <c r="I51" s="550">
        <v>215.77273690905201</v>
      </c>
    </row>
    <row r="52" spans="2:9" s="531" customFormat="1" ht="12.75" customHeight="1" x14ac:dyDescent="0.4">
      <c r="B52" s="875" t="s">
        <v>728</v>
      </c>
      <c r="C52" s="876"/>
      <c r="D52" s="532">
        <f>SUM(D53:D56)</f>
        <v>409332</v>
      </c>
      <c r="E52" s="554">
        <f>SUM(E53:E56)</f>
        <v>197034</v>
      </c>
      <c r="F52" s="534">
        <f>SUM(F53:F56)</f>
        <v>212298</v>
      </c>
      <c r="G52" s="532">
        <f>SUM(G53:G56)</f>
        <v>143038</v>
      </c>
      <c r="H52" s="551">
        <f>SUM(H53:H56)</f>
        <v>957.43000000000006</v>
      </c>
      <c r="I52" s="536">
        <f t="shared" ref="I52:I101" si="2">ROUND(D52/H52,2)</f>
        <v>427.53</v>
      </c>
    </row>
    <row r="53" spans="2:9" ht="12.75" customHeight="1" x14ac:dyDescent="0.4">
      <c r="B53" s="537"/>
      <c r="C53" s="552" t="s">
        <v>710</v>
      </c>
      <c r="D53" s="539">
        <v>266796</v>
      </c>
      <c r="E53" s="555">
        <v>128692</v>
      </c>
      <c r="F53" s="556">
        <v>138104</v>
      </c>
      <c r="G53" s="539">
        <v>97339</v>
      </c>
      <c r="H53" s="542">
        <v>536.19000000000005</v>
      </c>
      <c r="I53" s="542">
        <f t="shared" si="2"/>
        <v>497.58</v>
      </c>
    </row>
    <row r="54" spans="2:9" ht="12.75" customHeight="1" x14ac:dyDescent="0.4">
      <c r="B54" s="537"/>
      <c r="C54" s="552" t="s">
        <v>724</v>
      </c>
      <c r="D54" s="539">
        <v>91900</v>
      </c>
      <c r="E54" s="555">
        <v>44235</v>
      </c>
      <c r="F54" s="556">
        <v>47665</v>
      </c>
      <c r="G54" s="539">
        <v>28754</v>
      </c>
      <c r="H54" s="542">
        <v>209.91</v>
      </c>
      <c r="I54" s="542">
        <f t="shared" si="2"/>
        <v>437.81</v>
      </c>
    </row>
    <row r="55" spans="2:9" ht="12.75" customHeight="1" x14ac:dyDescent="0.4">
      <c r="B55" s="537"/>
      <c r="C55" s="552" t="s">
        <v>711</v>
      </c>
      <c r="D55" s="539">
        <v>29989</v>
      </c>
      <c r="E55" s="555">
        <v>14081</v>
      </c>
      <c r="F55" s="556">
        <v>15908</v>
      </c>
      <c r="G55" s="539">
        <v>9732</v>
      </c>
      <c r="H55" s="542">
        <v>116.99</v>
      </c>
      <c r="I55" s="542">
        <f>ROUND(D55/H55,2)</f>
        <v>256.33999999999997</v>
      </c>
    </row>
    <row r="56" spans="2:9" ht="12.75" customHeight="1" x14ac:dyDescent="0.4">
      <c r="B56" s="545"/>
      <c r="C56" s="553" t="s">
        <v>714</v>
      </c>
      <c r="D56" s="547">
        <v>20647</v>
      </c>
      <c r="E56" s="557">
        <v>10026</v>
      </c>
      <c r="F56" s="558">
        <v>10621</v>
      </c>
      <c r="G56" s="547">
        <v>7213</v>
      </c>
      <c r="H56" s="550">
        <v>94.34</v>
      </c>
      <c r="I56" s="550">
        <f t="shared" si="2"/>
        <v>218.86</v>
      </c>
    </row>
    <row r="57" spans="2:9" s="531" customFormat="1" ht="12.75" customHeight="1" x14ac:dyDescent="0.4">
      <c r="B57" s="875" t="s">
        <v>729</v>
      </c>
      <c r="C57" s="876"/>
      <c r="D57" s="532">
        <f>SUM(D58:D61)</f>
        <v>408480</v>
      </c>
      <c r="E57" s="559">
        <f>SUM(E58:E61)</f>
        <v>196630</v>
      </c>
      <c r="F57" s="560">
        <f>SUM(F58:F61)</f>
        <v>211850</v>
      </c>
      <c r="G57" s="532">
        <f>SUM(G58:G61)</f>
        <v>144232</v>
      </c>
      <c r="H57" s="551">
        <f>SUM(H58:H61)</f>
        <v>957.43000000000006</v>
      </c>
      <c r="I57" s="536">
        <f t="shared" si="2"/>
        <v>426.64</v>
      </c>
    </row>
    <row r="58" spans="2:9" ht="12.75" customHeight="1" x14ac:dyDescent="0.4">
      <c r="B58" s="537"/>
      <c r="C58" s="552" t="s">
        <v>710</v>
      </c>
      <c r="D58" s="539">
        <v>266540</v>
      </c>
      <c r="E58" s="555">
        <v>128614</v>
      </c>
      <c r="F58" s="556">
        <v>137926</v>
      </c>
      <c r="G58" s="539">
        <v>98320</v>
      </c>
      <c r="H58" s="542">
        <v>536.19000000000005</v>
      </c>
      <c r="I58" s="542">
        <f>ROUND(D58/H58,2)</f>
        <v>497.1</v>
      </c>
    </row>
    <row r="59" spans="2:9" ht="12.75" customHeight="1" x14ac:dyDescent="0.4">
      <c r="B59" s="537"/>
      <c r="C59" s="552" t="s">
        <v>724</v>
      </c>
      <c r="D59" s="539">
        <v>91700</v>
      </c>
      <c r="E59" s="555">
        <v>44064</v>
      </c>
      <c r="F59" s="556">
        <v>47636</v>
      </c>
      <c r="G59" s="539">
        <v>28989</v>
      </c>
      <c r="H59" s="542">
        <v>209.91</v>
      </c>
      <c r="I59" s="542">
        <f t="shared" si="2"/>
        <v>436.85</v>
      </c>
    </row>
    <row r="60" spans="2:9" ht="12.75" customHeight="1" x14ac:dyDescent="0.4">
      <c r="B60" s="537"/>
      <c r="C60" s="552" t="s">
        <v>711</v>
      </c>
      <c r="D60" s="539">
        <v>29697</v>
      </c>
      <c r="E60" s="555">
        <v>13939</v>
      </c>
      <c r="F60" s="556">
        <v>15758</v>
      </c>
      <c r="G60" s="539">
        <v>9680</v>
      </c>
      <c r="H60" s="542">
        <v>116.99</v>
      </c>
      <c r="I60" s="542">
        <f t="shared" si="2"/>
        <v>253.84</v>
      </c>
    </row>
    <row r="61" spans="2:9" ht="12.75" customHeight="1" x14ac:dyDescent="0.4">
      <c r="B61" s="545"/>
      <c r="C61" s="553" t="s">
        <v>714</v>
      </c>
      <c r="D61" s="547">
        <v>20543</v>
      </c>
      <c r="E61" s="557">
        <v>10013</v>
      </c>
      <c r="F61" s="558">
        <v>10530</v>
      </c>
      <c r="G61" s="547">
        <v>7243</v>
      </c>
      <c r="H61" s="550">
        <v>94.34</v>
      </c>
      <c r="I61" s="550">
        <f t="shared" si="2"/>
        <v>217.75</v>
      </c>
    </row>
    <row r="62" spans="2:9" s="531" customFormat="1" ht="12.75" customHeight="1" x14ac:dyDescent="0.4">
      <c r="B62" s="875" t="s">
        <v>730</v>
      </c>
      <c r="C62" s="876"/>
      <c r="D62" s="532">
        <f>SUM(D63:D66)</f>
        <v>407405</v>
      </c>
      <c r="E62" s="559">
        <f>SUM(E63:E66)</f>
        <v>196201</v>
      </c>
      <c r="F62" s="560">
        <f>SUM(F63:F66)</f>
        <v>211204</v>
      </c>
      <c r="G62" s="532">
        <f>SUM(G63:G66)</f>
        <v>144273</v>
      </c>
      <c r="H62" s="551">
        <f>SUM(H63:H66)</f>
        <v>957.43000000000006</v>
      </c>
      <c r="I62" s="536">
        <f t="shared" si="2"/>
        <v>425.52</v>
      </c>
    </row>
    <row r="63" spans="2:9" ht="12.75" customHeight="1" x14ac:dyDescent="0.4">
      <c r="B63" s="537"/>
      <c r="C63" s="552" t="s">
        <v>710</v>
      </c>
      <c r="D63" s="539">
        <f>E63+F63</f>
        <v>266052</v>
      </c>
      <c r="E63" s="555">
        <v>128450</v>
      </c>
      <c r="F63" s="556">
        <v>137602</v>
      </c>
      <c r="G63" s="539">
        <v>98089</v>
      </c>
      <c r="H63" s="542">
        <v>536.19000000000005</v>
      </c>
      <c r="I63" s="542">
        <f t="shared" si="2"/>
        <v>496.19</v>
      </c>
    </row>
    <row r="64" spans="2:9" ht="12.75" customHeight="1" x14ac:dyDescent="0.4">
      <c r="B64" s="537"/>
      <c r="C64" s="552" t="s">
        <v>724</v>
      </c>
      <c r="D64" s="539">
        <f>E64+F64</f>
        <v>91514</v>
      </c>
      <c r="E64" s="555">
        <v>43954</v>
      </c>
      <c r="F64" s="556">
        <v>47560</v>
      </c>
      <c r="G64" s="539">
        <v>29309</v>
      </c>
      <c r="H64" s="542">
        <v>209.91</v>
      </c>
      <c r="I64" s="542">
        <f t="shared" si="2"/>
        <v>435.97</v>
      </c>
    </row>
    <row r="65" spans="2:9" ht="12.75" customHeight="1" x14ac:dyDescent="0.4">
      <c r="B65" s="537"/>
      <c r="C65" s="552" t="s">
        <v>711</v>
      </c>
      <c r="D65" s="539">
        <f>E65+F65</f>
        <v>29444</v>
      </c>
      <c r="E65" s="555">
        <v>13837</v>
      </c>
      <c r="F65" s="556">
        <v>15607</v>
      </c>
      <c r="G65" s="539">
        <v>9630</v>
      </c>
      <c r="H65" s="542">
        <v>116.99</v>
      </c>
      <c r="I65" s="542">
        <f t="shared" si="2"/>
        <v>251.68</v>
      </c>
    </row>
    <row r="66" spans="2:9" ht="12.75" customHeight="1" x14ac:dyDescent="0.4">
      <c r="B66" s="545"/>
      <c r="C66" s="553" t="s">
        <v>714</v>
      </c>
      <c r="D66" s="547">
        <f>E66+F66</f>
        <v>20395</v>
      </c>
      <c r="E66" s="557">
        <v>9960</v>
      </c>
      <c r="F66" s="558">
        <v>10435</v>
      </c>
      <c r="G66" s="547">
        <v>7245</v>
      </c>
      <c r="H66" s="550">
        <v>94.34</v>
      </c>
      <c r="I66" s="550">
        <f t="shared" si="2"/>
        <v>216.19</v>
      </c>
    </row>
    <row r="67" spans="2:9" s="531" customFormat="1" ht="12.75" customHeight="1" x14ac:dyDescent="0.4">
      <c r="B67" s="875" t="s">
        <v>731</v>
      </c>
      <c r="C67" s="876"/>
      <c r="D67" s="532">
        <f>SUM(D68:D71)</f>
        <v>405906</v>
      </c>
      <c r="E67" s="559">
        <f>SUM(E68:E71)</f>
        <v>195495</v>
      </c>
      <c r="F67" s="560">
        <f>SUM(F68:F71)</f>
        <v>210411</v>
      </c>
      <c r="G67" s="532">
        <f>SUM(G68:G71)</f>
        <v>145274</v>
      </c>
      <c r="H67" s="551">
        <f>SUM(H68:H71)</f>
        <v>957.43000000000006</v>
      </c>
      <c r="I67" s="536">
        <f t="shared" si="2"/>
        <v>423.95</v>
      </c>
    </row>
    <row r="68" spans="2:9" ht="12.75" customHeight="1" x14ac:dyDescent="0.4">
      <c r="B68" s="537"/>
      <c r="C68" s="552" t="s">
        <v>710</v>
      </c>
      <c r="D68" s="539">
        <f>E68+F68</f>
        <v>265450</v>
      </c>
      <c r="E68" s="555">
        <v>128180</v>
      </c>
      <c r="F68" s="556">
        <v>137270</v>
      </c>
      <c r="G68" s="539">
        <v>98930</v>
      </c>
      <c r="H68" s="542">
        <v>536.19000000000005</v>
      </c>
      <c r="I68" s="542">
        <f>ROUND(D68/H68,2)</f>
        <v>495.07</v>
      </c>
    </row>
    <row r="69" spans="2:9" ht="12.75" customHeight="1" x14ac:dyDescent="0.4">
      <c r="B69" s="537"/>
      <c r="C69" s="552" t="s">
        <v>724</v>
      </c>
      <c r="D69" s="539">
        <f>E69+F69</f>
        <v>91166</v>
      </c>
      <c r="E69" s="555">
        <v>43799</v>
      </c>
      <c r="F69" s="556">
        <v>47367</v>
      </c>
      <c r="G69" s="539">
        <v>29494</v>
      </c>
      <c r="H69" s="542">
        <v>209.91</v>
      </c>
      <c r="I69" s="542">
        <f t="shared" si="2"/>
        <v>434.31</v>
      </c>
    </row>
    <row r="70" spans="2:9" ht="12.75" customHeight="1" x14ac:dyDescent="0.4">
      <c r="B70" s="537"/>
      <c r="C70" s="552" t="s">
        <v>711</v>
      </c>
      <c r="D70" s="539">
        <f>E70+F70</f>
        <v>29071</v>
      </c>
      <c r="E70" s="555">
        <v>13641</v>
      </c>
      <c r="F70" s="556">
        <v>15430</v>
      </c>
      <c r="G70" s="539">
        <v>9586</v>
      </c>
      <c r="H70" s="542">
        <v>116.99</v>
      </c>
      <c r="I70" s="542">
        <f t="shared" si="2"/>
        <v>248.49</v>
      </c>
    </row>
    <row r="71" spans="2:9" ht="12.75" customHeight="1" x14ac:dyDescent="0.4">
      <c r="B71" s="545"/>
      <c r="C71" s="553" t="s">
        <v>714</v>
      </c>
      <c r="D71" s="547">
        <f>E71+F71</f>
        <v>20219</v>
      </c>
      <c r="E71" s="557">
        <v>9875</v>
      </c>
      <c r="F71" s="558">
        <v>10344</v>
      </c>
      <c r="G71" s="547">
        <v>7264</v>
      </c>
      <c r="H71" s="550">
        <v>94.34</v>
      </c>
      <c r="I71" s="550">
        <f t="shared" si="2"/>
        <v>214.32</v>
      </c>
    </row>
    <row r="72" spans="2:9" s="531" customFormat="1" ht="12.75" customHeight="1" x14ac:dyDescent="0.4">
      <c r="B72" s="875" t="s">
        <v>732</v>
      </c>
      <c r="C72" s="876"/>
      <c r="D72" s="532">
        <f>SUM(D73:D76)</f>
        <v>404566</v>
      </c>
      <c r="E72" s="559">
        <f>SUM(E73:E76)</f>
        <v>194927</v>
      </c>
      <c r="F72" s="560">
        <f>SUM(F73:F76)</f>
        <v>209639</v>
      </c>
      <c r="G72" s="532">
        <f>SUM(G73:G76)</f>
        <v>147232</v>
      </c>
      <c r="H72" s="551">
        <f>SUM(H73:H76)</f>
        <v>957.49</v>
      </c>
      <c r="I72" s="536">
        <f t="shared" si="2"/>
        <v>422.53</v>
      </c>
    </row>
    <row r="73" spans="2:9" ht="12.75" customHeight="1" x14ac:dyDescent="0.4">
      <c r="B73" s="537"/>
      <c r="C73" s="552" t="s">
        <v>710</v>
      </c>
      <c r="D73" s="539">
        <f>E73+F73</f>
        <v>264902</v>
      </c>
      <c r="E73" s="555">
        <v>127901</v>
      </c>
      <c r="F73" s="556">
        <v>137001</v>
      </c>
      <c r="G73" s="539">
        <v>100673</v>
      </c>
      <c r="H73" s="542">
        <v>536.41</v>
      </c>
      <c r="I73" s="542">
        <f t="shared" si="2"/>
        <v>493.84</v>
      </c>
    </row>
    <row r="74" spans="2:9" ht="12.75" customHeight="1" x14ac:dyDescent="0.4">
      <c r="B74" s="537"/>
      <c r="C74" s="552" t="s">
        <v>724</v>
      </c>
      <c r="D74" s="539">
        <f>E74+F74</f>
        <v>90831</v>
      </c>
      <c r="E74" s="555">
        <v>43745</v>
      </c>
      <c r="F74" s="556">
        <v>47086</v>
      </c>
      <c r="G74" s="539">
        <v>29690</v>
      </c>
      <c r="H74" s="542">
        <v>209.67</v>
      </c>
      <c r="I74" s="542">
        <f t="shared" si="2"/>
        <v>433.21</v>
      </c>
    </row>
    <row r="75" spans="2:9" ht="12.75" customHeight="1" x14ac:dyDescent="0.4">
      <c r="B75" s="537"/>
      <c r="C75" s="552" t="s">
        <v>711</v>
      </c>
      <c r="D75" s="539">
        <f>E75+F75</f>
        <v>28753</v>
      </c>
      <c r="E75" s="555">
        <v>13463</v>
      </c>
      <c r="F75" s="556">
        <v>15290</v>
      </c>
      <c r="G75" s="539">
        <v>9576</v>
      </c>
      <c r="H75" s="542">
        <v>116.98</v>
      </c>
      <c r="I75" s="542">
        <f t="shared" si="2"/>
        <v>245.79</v>
      </c>
    </row>
    <row r="76" spans="2:9" ht="12.75" customHeight="1" x14ac:dyDescent="0.4">
      <c r="B76" s="545"/>
      <c r="C76" s="553" t="s">
        <v>714</v>
      </c>
      <c r="D76" s="547">
        <f>E76+F76</f>
        <v>20080</v>
      </c>
      <c r="E76" s="557">
        <v>9818</v>
      </c>
      <c r="F76" s="558">
        <v>10262</v>
      </c>
      <c r="G76" s="547">
        <v>7293</v>
      </c>
      <c r="H76" s="550">
        <v>94.43</v>
      </c>
      <c r="I76" s="550">
        <f t="shared" si="2"/>
        <v>212.64</v>
      </c>
    </row>
    <row r="77" spans="2:9" ht="12.75" customHeight="1" x14ac:dyDescent="0.4">
      <c r="B77" s="873" t="s">
        <v>733</v>
      </c>
      <c r="C77" s="874"/>
      <c r="D77" s="532">
        <f>SUM(D78:D81)</f>
        <v>404948</v>
      </c>
      <c r="E77" s="559">
        <f>SUM(E78:E81)</f>
        <v>195577</v>
      </c>
      <c r="F77" s="560">
        <f>SUM(F78:F81)</f>
        <v>209371</v>
      </c>
      <c r="G77" s="532">
        <f>SUM(G78:G81)</f>
        <v>145987</v>
      </c>
      <c r="H77" s="551">
        <f>SUM(H78:H81)</f>
        <v>957.49</v>
      </c>
      <c r="I77" s="536">
        <f t="shared" si="2"/>
        <v>422.93</v>
      </c>
    </row>
    <row r="78" spans="2:9" ht="12.75" customHeight="1" x14ac:dyDescent="0.4">
      <c r="B78" s="537"/>
      <c r="C78" s="538" t="s">
        <v>710</v>
      </c>
      <c r="D78" s="539">
        <v>266002</v>
      </c>
      <c r="E78" s="555">
        <v>128882</v>
      </c>
      <c r="F78" s="556">
        <v>137120</v>
      </c>
      <c r="G78" s="539">
        <v>99554</v>
      </c>
      <c r="H78" s="542">
        <v>536.41</v>
      </c>
      <c r="I78" s="542">
        <f t="shared" si="2"/>
        <v>495.89</v>
      </c>
    </row>
    <row r="79" spans="2:9" ht="12.75" customHeight="1" x14ac:dyDescent="0.4">
      <c r="B79" s="537"/>
      <c r="C79" s="538" t="s">
        <v>734</v>
      </c>
      <c r="D79" s="539">
        <v>90300</v>
      </c>
      <c r="E79" s="555">
        <v>43517</v>
      </c>
      <c r="F79" s="556">
        <v>46783</v>
      </c>
      <c r="G79" s="539">
        <v>29439</v>
      </c>
      <c r="H79" s="542">
        <v>209.67</v>
      </c>
      <c r="I79" s="542">
        <f t="shared" si="2"/>
        <v>430.68</v>
      </c>
    </row>
    <row r="80" spans="2:9" ht="12.75" customHeight="1" x14ac:dyDescent="0.4">
      <c r="B80" s="537"/>
      <c r="C80" s="538" t="s">
        <v>711</v>
      </c>
      <c r="D80" s="539">
        <v>28756</v>
      </c>
      <c r="E80" s="555">
        <v>13562</v>
      </c>
      <c r="F80" s="556">
        <v>15194</v>
      </c>
      <c r="G80" s="539">
        <v>9699</v>
      </c>
      <c r="H80" s="542">
        <v>116.98</v>
      </c>
      <c r="I80" s="542">
        <f t="shared" si="2"/>
        <v>245.82</v>
      </c>
    </row>
    <row r="81" spans="2:9" ht="12.75" customHeight="1" x14ac:dyDescent="0.4">
      <c r="B81" s="545"/>
      <c r="C81" s="546" t="s">
        <v>735</v>
      </c>
      <c r="D81" s="547">
        <v>19890</v>
      </c>
      <c r="E81" s="557">
        <v>9616</v>
      </c>
      <c r="F81" s="558">
        <v>10274</v>
      </c>
      <c r="G81" s="547">
        <v>7295</v>
      </c>
      <c r="H81" s="550">
        <v>94.43</v>
      </c>
      <c r="I81" s="550">
        <f t="shared" si="2"/>
        <v>210.63</v>
      </c>
    </row>
    <row r="82" spans="2:9" ht="12.75" customHeight="1" x14ac:dyDescent="0.4">
      <c r="B82" s="873" t="s">
        <v>736</v>
      </c>
      <c r="C82" s="874"/>
      <c r="D82" s="532">
        <f>SUM(D83:D86)</f>
        <v>403321</v>
      </c>
      <c r="E82" s="559">
        <f>SUM(E83:E86)</f>
        <v>194895</v>
      </c>
      <c r="F82" s="560">
        <f>SUM(F83:F86)</f>
        <v>208426</v>
      </c>
      <c r="G82" s="532">
        <f>SUM(G83:G86)</f>
        <v>147636</v>
      </c>
      <c r="H82" s="551">
        <f>SUM(H83:H86)</f>
        <v>957.49</v>
      </c>
      <c r="I82" s="536">
        <f t="shared" si="2"/>
        <v>421.23</v>
      </c>
    </row>
    <row r="83" spans="2:9" ht="12.75" customHeight="1" x14ac:dyDescent="0.4">
      <c r="B83" s="537"/>
      <c r="C83" s="538" t="s">
        <v>710</v>
      </c>
      <c r="D83" s="539">
        <v>265246</v>
      </c>
      <c r="E83" s="555">
        <v>128617</v>
      </c>
      <c r="F83" s="556">
        <v>136629</v>
      </c>
      <c r="G83" s="539">
        <v>100930</v>
      </c>
      <c r="H83" s="542">
        <v>536.41</v>
      </c>
      <c r="I83" s="542">
        <f t="shared" si="2"/>
        <v>494.48</v>
      </c>
    </row>
    <row r="84" spans="2:9" ht="12.75" customHeight="1" x14ac:dyDescent="0.4">
      <c r="B84" s="537"/>
      <c r="C84" s="538" t="s">
        <v>734</v>
      </c>
      <c r="D84" s="539">
        <v>89985</v>
      </c>
      <c r="E84" s="555">
        <v>43358</v>
      </c>
      <c r="F84" s="556">
        <v>46627</v>
      </c>
      <c r="G84" s="539">
        <v>29731</v>
      </c>
      <c r="H84" s="542">
        <v>209.67</v>
      </c>
      <c r="I84" s="542">
        <f t="shared" si="2"/>
        <v>429.17</v>
      </c>
    </row>
    <row r="85" spans="2:9" ht="12.75" customHeight="1" x14ac:dyDescent="0.4">
      <c r="B85" s="537"/>
      <c r="C85" s="538" t="s">
        <v>711</v>
      </c>
      <c r="D85" s="539">
        <v>28389</v>
      </c>
      <c r="E85" s="555">
        <v>13380</v>
      </c>
      <c r="F85" s="556">
        <v>15009</v>
      </c>
      <c r="G85" s="539">
        <v>9678</v>
      </c>
      <c r="H85" s="542">
        <v>116.98</v>
      </c>
      <c r="I85" s="542">
        <f t="shared" si="2"/>
        <v>242.68</v>
      </c>
    </row>
    <row r="86" spans="2:9" ht="12.75" customHeight="1" x14ac:dyDescent="0.4">
      <c r="B86" s="545"/>
      <c r="C86" s="546" t="s">
        <v>735</v>
      </c>
      <c r="D86" s="547">
        <v>19701</v>
      </c>
      <c r="E86" s="557">
        <v>9540</v>
      </c>
      <c r="F86" s="558">
        <v>10161</v>
      </c>
      <c r="G86" s="547">
        <v>7297</v>
      </c>
      <c r="H86" s="550">
        <v>94.43</v>
      </c>
      <c r="I86" s="550">
        <f t="shared" si="2"/>
        <v>208.63</v>
      </c>
    </row>
    <row r="87" spans="2:9" ht="12.75" customHeight="1" x14ac:dyDescent="0.4">
      <c r="B87" s="873" t="s">
        <v>737</v>
      </c>
      <c r="C87" s="874"/>
      <c r="D87" s="532">
        <f>SUM(D88:D91)</f>
        <v>401897</v>
      </c>
      <c r="E87" s="559">
        <f>SUM(E88:E91)</f>
        <v>194293</v>
      </c>
      <c r="F87" s="560">
        <f>SUM(F88:F91)</f>
        <v>207604</v>
      </c>
      <c r="G87" s="532">
        <f>SUM(G88:G91)</f>
        <v>149103</v>
      </c>
      <c r="H87" s="551">
        <f>SUM(H88:H91)</f>
        <v>957.49</v>
      </c>
      <c r="I87" s="536">
        <f t="shared" si="2"/>
        <v>419.74</v>
      </c>
    </row>
    <row r="88" spans="2:9" ht="12.75" customHeight="1" x14ac:dyDescent="0.4">
      <c r="B88" s="537"/>
      <c r="C88" s="538" t="s">
        <v>710</v>
      </c>
      <c r="D88" s="539">
        <v>264520</v>
      </c>
      <c r="E88" s="555">
        <v>128342</v>
      </c>
      <c r="F88" s="556">
        <v>136178</v>
      </c>
      <c r="G88" s="539">
        <v>101983</v>
      </c>
      <c r="H88" s="542">
        <v>536.41</v>
      </c>
      <c r="I88" s="542">
        <f t="shared" si="2"/>
        <v>493.13</v>
      </c>
    </row>
    <row r="89" spans="2:9" ht="12.75" customHeight="1" x14ac:dyDescent="0.4">
      <c r="B89" s="537"/>
      <c r="C89" s="538" t="s">
        <v>734</v>
      </c>
      <c r="D89" s="539">
        <v>89755</v>
      </c>
      <c r="E89" s="555">
        <v>43245</v>
      </c>
      <c r="F89" s="556">
        <v>46510</v>
      </c>
      <c r="G89" s="539">
        <v>30031</v>
      </c>
      <c r="H89" s="542">
        <v>209.67</v>
      </c>
      <c r="I89" s="542">
        <f t="shared" si="2"/>
        <v>428.08</v>
      </c>
    </row>
    <row r="90" spans="2:9" ht="12.75" customHeight="1" x14ac:dyDescent="0.4">
      <c r="B90" s="537"/>
      <c r="C90" s="538" t="s">
        <v>711</v>
      </c>
      <c r="D90" s="539">
        <v>28159</v>
      </c>
      <c r="E90" s="555">
        <v>13268</v>
      </c>
      <c r="F90" s="556">
        <v>14891</v>
      </c>
      <c r="G90" s="539">
        <v>9776</v>
      </c>
      <c r="H90" s="542">
        <v>116.98</v>
      </c>
      <c r="I90" s="542">
        <f t="shared" si="2"/>
        <v>240.72</v>
      </c>
    </row>
    <row r="91" spans="2:9" ht="12.75" customHeight="1" x14ac:dyDescent="0.4">
      <c r="B91" s="545"/>
      <c r="C91" s="546" t="s">
        <v>735</v>
      </c>
      <c r="D91" s="547">
        <v>19463</v>
      </c>
      <c r="E91" s="557">
        <v>9438</v>
      </c>
      <c r="F91" s="558">
        <v>10025</v>
      </c>
      <c r="G91" s="547">
        <v>7313</v>
      </c>
      <c r="H91" s="550">
        <v>94.43</v>
      </c>
      <c r="I91" s="550">
        <f t="shared" si="2"/>
        <v>206.11</v>
      </c>
    </row>
    <row r="92" spans="2:9" ht="12.75" customHeight="1" x14ac:dyDescent="0.4">
      <c r="B92" s="873" t="s">
        <v>738</v>
      </c>
      <c r="C92" s="874"/>
      <c r="D92" s="532">
        <f>SUM(D93:D96)</f>
        <v>400022</v>
      </c>
      <c r="E92" s="559">
        <f>SUM(E93:E96)</f>
        <v>193399</v>
      </c>
      <c r="F92" s="560">
        <f>SUM(F93:F96)</f>
        <v>206623</v>
      </c>
      <c r="G92" s="532">
        <f>SUM(G93:G96)</f>
        <v>150445</v>
      </c>
      <c r="H92" s="561">
        <f>SUM(H93:H96)</f>
        <v>957.49</v>
      </c>
      <c r="I92" s="562">
        <f t="shared" si="2"/>
        <v>417.78</v>
      </c>
    </row>
    <row r="93" spans="2:9" ht="12.75" customHeight="1" x14ac:dyDescent="0.4">
      <c r="B93" s="537"/>
      <c r="C93" s="538" t="s">
        <v>710</v>
      </c>
      <c r="D93" s="539">
        <v>263529</v>
      </c>
      <c r="E93" s="555">
        <v>127891</v>
      </c>
      <c r="F93" s="556">
        <v>135638</v>
      </c>
      <c r="G93" s="539">
        <v>102910</v>
      </c>
      <c r="H93" s="563">
        <v>536.41</v>
      </c>
      <c r="I93" s="563">
        <f t="shared" si="2"/>
        <v>491.28</v>
      </c>
    </row>
    <row r="94" spans="2:9" ht="12.75" customHeight="1" x14ac:dyDescent="0.4">
      <c r="B94" s="537"/>
      <c r="C94" s="538" t="s">
        <v>734</v>
      </c>
      <c r="D94" s="539">
        <v>89303</v>
      </c>
      <c r="E94" s="555">
        <v>43018</v>
      </c>
      <c r="F94" s="556">
        <v>46285</v>
      </c>
      <c r="G94" s="539">
        <v>30391</v>
      </c>
      <c r="H94" s="563">
        <v>209.67</v>
      </c>
      <c r="I94" s="563">
        <f t="shared" si="2"/>
        <v>425.92</v>
      </c>
    </row>
    <row r="95" spans="2:9" ht="12.75" customHeight="1" x14ac:dyDescent="0.4">
      <c r="B95" s="537"/>
      <c r="C95" s="538" t="s">
        <v>711</v>
      </c>
      <c r="D95" s="539">
        <v>27880</v>
      </c>
      <c r="E95" s="555">
        <v>13153</v>
      </c>
      <c r="F95" s="556">
        <v>14727</v>
      </c>
      <c r="G95" s="539">
        <v>9811</v>
      </c>
      <c r="H95" s="563">
        <v>116.98</v>
      </c>
      <c r="I95" s="563">
        <f t="shared" si="2"/>
        <v>238.33</v>
      </c>
    </row>
    <row r="96" spans="2:9" ht="12.75" customHeight="1" x14ac:dyDescent="0.4">
      <c r="B96" s="545"/>
      <c r="C96" s="546" t="s">
        <v>735</v>
      </c>
      <c r="D96" s="547">
        <v>19310</v>
      </c>
      <c r="E96" s="557">
        <v>9337</v>
      </c>
      <c r="F96" s="558">
        <v>9973</v>
      </c>
      <c r="G96" s="547">
        <v>7333</v>
      </c>
      <c r="H96" s="564">
        <v>94.43</v>
      </c>
      <c r="I96" s="564">
        <f t="shared" si="2"/>
        <v>204.49</v>
      </c>
    </row>
    <row r="97" spans="2:9" ht="12.75" customHeight="1" x14ac:dyDescent="0.4">
      <c r="B97" s="873" t="s">
        <v>739</v>
      </c>
      <c r="C97" s="874"/>
      <c r="D97" s="532">
        <f>SUM(D98:D101)</f>
        <v>398022</v>
      </c>
      <c r="E97" s="559">
        <f>SUM(E98:E101)</f>
        <v>192661</v>
      </c>
      <c r="F97" s="560">
        <f>SUM(F98:F101)</f>
        <v>205361</v>
      </c>
      <c r="G97" s="532">
        <f>SUM(G98:G101)</f>
        <v>151964</v>
      </c>
      <c r="H97" s="561">
        <f>SUM(H98:H101)</f>
        <v>957.49</v>
      </c>
      <c r="I97" s="562">
        <f t="shared" si="2"/>
        <v>415.69</v>
      </c>
    </row>
    <row r="98" spans="2:9" ht="12.75" customHeight="1" x14ac:dyDescent="0.4">
      <c r="B98" s="537"/>
      <c r="C98" s="538" t="s">
        <v>710</v>
      </c>
      <c r="D98" s="539">
        <v>262530</v>
      </c>
      <c r="E98" s="555">
        <v>127531</v>
      </c>
      <c r="F98" s="556">
        <v>134999</v>
      </c>
      <c r="G98" s="539">
        <v>103954</v>
      </c>
      <c r="H98" s="563">
        <v>536.41</v>
      </c>
      <c r="I98" s="563">
        <f t="shared" si="2"/>
        <v>489.42</v>
      </c>
    </row>
    <row r="99" spans="2:9" ht="12.75" customHeight="1" x14ac:dyDescent="0.4">
      <c r="B99" s="537"/>
      <c r="C99" s="538" t="s">
        <v>734</v>
      </c>
      <c r="D99" s="539">
        <v>88795</v>
      </c>
      <c r="E99" s="555">
        <v>42809</v>
      </c>
      <c r="F99" s="556">
        <v>45986</v>
      </c>
      <c r="G99" s="539">
        <v>30742</v>
      </c>
      <c r="H99" s="563">
        <v>209.67</v>
      </c>
      <c r="I99" s="563">
        <f t="shared" si="2"/>
        <v>423.5</v>
      </c>
    </row>
    <row r="100" spans="2:9" ht="12.75" customHeight="1" x14ac:dyDescent="0.4">
      <c r="B100" s="537"/>
      <c r="C100" s="538" t="s">
        <v>711</v>
      </c>
      <c r="D100" s="539">
        <v>27577</v>
      </c>
      <c r="E100" s="555">
        <v>13033</v>
      </c>
      <c r="F100" s="556">
        <v>14544</v>
      </c>
      <c r="G100" s="539">
        <v>9866</v>
      </c>
      <c r="H100" s="563">
        <v>116.98</v>
      </c>
      <c r="I100" s="563">
        <f t="shared" si="2"/>
        <v>235.74</v>
      </c>
    </row>
    <row r="101" spans="2:9" ht="12.75" customHeight="1" x14ac:dyDescent="0.4">
      <c r="B101" s="545"/>
      <c r="C101" s="546" t="s">
        <v>735</v>
      </c>
      <c r="D101" s="547">
        <v>19120</v>
      </c>
      <c r="E101" s="557">
        <v>9288</v>
      </c>
      <c r="F101" s="558">
        <v>9832</v>
      </c>
      <c r="G101" s="547">
        <v>7402</v>
      </c>
      <c r="H101" s="564">
        <v>94.43</v>
      </c>
      <c r="I101" s="564">
        <f t="shared" si="2"/>
        <v>202.48</v>
      </c>
    </row>
    <row r="102" spans="2:9" ht="12.75" customHeight="1" x14ac:dyDescent="0.4">
      <c r="B102" s="873" t="s">
        <v>740</v>
      </c>
      <c r="C102" s="874"/>
      <c r="D102" s="532">
        <f>SUM(D103:D106)</f>
        <v>395556</v>
      </c>
      <c r="E102" s="559">
        <f>SUM(E103:E106)</f>
        <v>191665</v>
      </c>
      <c r="F102" s="560">
        <f>SUM(F103:F106)</f>
        <v>203891</v>
      </c>
      <c r="G102" s="532">
        <f>SUM(G103:G106)</f>
        <v>153261</v>
      </c>
      <c r="H102" s="561">
        <f>SUM(H103:H106)</f>
        <v>957.49</v>
      </c>
      <c r="I102" s="562">
        <f>ROUND(D102/H102,2)</f>
        <v>413.12</v>
      </c>
    </row>
    <row r="103" spans="2:9" ht="12.75" customHeight="1" x14ac:dyDescent="0.4">
      <c r="B103" s="537"/>
      <c r="C103" s="538" t="s">
        <v>710</v>
      </c>
      <c r="D103" s="539">
        <v>261117</v>
      </c>
      <c r="E103" s="555">
        <v>126962</v>
      </c>
      <c r="F103" s="556">
        <v>134155</v>
      </c>
      <c r="G103" s="539">
        <v>104822</v>
      </c>
      <c r="H103" s="563">
        <v>536.41</v>
      </c>
      <c r="I103" s="563">
        <f>ROUND(D103/H103,2)</f>
        <v>486.79</v>
      </c>
    </row>
    <row r="104" spans="2:9" ht="12.75" customHeight="1" x14ac:dyDescent="0.4">
      <c r="B104" s="537"/>
      <c r="C104" s="538" t="s">
        <v>734</v>
      </c>
      <c r="D104" s="539">
        <v>88176</v>
      </c>
      <c r="E104" s="555">
        <v>42551</v>
      </c>
      <c r="F104" s="556">
        <v>45625</v>
      </c>
      <c r="G104" s="539">
        <v>31044</v>
      </c>
      <c r="H104" s="563">
        <v>209.67</v>
      </c>
      <c r="I104" s="563">
        <f>ROUND(D104/H104,2)</f>
        <v>420.55</v>
      </c>
    </row>
    <row r="105" spans="2:9" ht="12.75" customHeight="1" x14ac:dyDescent="0.4">
      <c r="B105" s="537"/>
      <c r="C105" s="538" t="s">
        <v>711</v>
      </c>
      <c r="D105" s="539">
        <v>27271</v>
      </c>
      <c r="E105" s="555">
        <v>12926</v>
      </c>
      <c r="F105" s="556">
        <v>14345</v>
      </c>
      <c r="G105" s="539">
        <v>9909</v>
      </c>
      <c r="H105" s="563">
        <v>116.98</v>
      </c>
      <c r="I105" s="563">
        <f>ROUND(D105/H105,2)</f>
        <v>233.13</v>
      </c>
    </row>
    <row r="106" spans="2:9" ht="12.75" customHeight="1" x14ac:dyDescent="0.4">
      <c r="B106" s="545"/>
      <c r="C106" s="546" t="s">
        <v>735</v>
      </c>
      <c r="D106" s="547">
        <v>18992</v>
      </c>
      <c r="E106" s="557">
        <v>9226</v>
      </c>
      <c r="F106" s="558">
        <v>9766</v>
      </c>
      <c r="G106" s="547">
        <v>7486</v>
      </c>
      <c r="H106" s="564">
        <v>94.43</v>
      </c>
      <c r="I106" s="564">
        <f>ROUND(D106/H106,2)</f>
        <v>201.12</v>
      </c>
    </row>
    <row r="107" spans="2:9" ht="12.75" customHeight="1" x14ac:dyDescent="0.15">
      <c r="B107" s="467" t="s">
        <v>741</v>
      </c>
      <c r="C107" s="517"/>
      <c r="D107" s="565"/>
      <c r="E107" s="517"/>
      <c r="F107" s="517"/>
      <c r="G107" s="517"/>
      <c r="H107" s="517"/>
      <c r="I107" s="566"/>
    </row>
  </sheetData>
  <mergeCells count="19">
    <mergeCell ref="B67:C67"/>
    <mergeCell ref="D4:F4"/>
    <mergeCell ref="G4:G5"/>
    <mergeCell ref="B6:C6"/>
    <mergeCell ref="B19:C19"/>
    <mergeCell ref="B32:C32"/>
    <mergeCell ref="B37:C37"/>
    <mergeCell ref="B42:C42"/>
    <mergeCell ref="B47:C47"/>
    <mergeCell ref="B52:C52"/>
    <mergeCell ref="B57:C57"/>
    <mergeCell ref="B62:C62"/>
    <mergeCell ref="B102:C102"/>
    <mergeCell ref="B72:C72"/>
    <mergeCell ref="B77:C77"/>
    <mergeCell ref="B82:C82"/>
    <mergeCell ref="B87:C87"/>
    <mergeCell ref="B92:C92"/>
    <mergeCell ref="B97:C97"/>
  </mergeCells>
  <phoneticPr fontId="3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&amp;R2.人      口</oddHeader>
    <oddFooter>&amp;C-21-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workbookViewId="0">
      <selection activeCell="J6" activeCellId="1" sqref="E6 J6"/>
    </sheetView>
  </sheetViews>
  <sheetFormatPr defaultRowHeight="12" x14ac:dyDescent="0.15"/>
  <cols>
    <col min="1" max="1" width="1.375" style="69" customWidth="1"/>
    <col min="2" max="2" width="2.125" style="625" customWidth="1"/>
    <col min="3" max="3" width="7.375" style="625" customWidth="1"/>
    <col min="4" max="4" width="8.125" style="69" customWidth="1"/>
    <col min="5" max="14" width="6.25" style="69" customWidth="1"/>
    <col min="15" max="256" width="9" style="573"/>
    <col min="257" max="257" width="1.375" style="573" customWidth="1"/>
    <col min="258" max="258" width="2.125" style="573" customWidth="1"/>
    <col min="259" max="259" width="7.375" style="573" customWidth="1"/>
    <col min="260" max="260" width="8.125" style="573" customWidth="1"/>
    <col min="261" max="270" width="6.25" style="573" customWidth="1"/>
    <col min="271" max="512" width="9" style="573"/>
    <col min="513" max="513" width="1.375" style="573" customWidth="1"/>
    <col min="514" max="514" width="2.125" style="573" customWidth="1"/>
    <col min="515" max="515" width="7.375" style="573" customWidth="1"/>
    <col min="516" max="516" width="8.125" style="573" customWidth="1"/>
    <col min="517" max="526" width="6.25" style="573" customWidth="1"/>
    <col min="527" max="768" width="9" style="573"/>
    <col min="769" max="769" width="1.375" style="573" customWidth="1"/>
    <col min="770" max="770" width="2.125" style="573" customWidth="1"/>
    <col min="771" max="771" width="7.375" style="573" customWidth="1"/>
    <col min="772" max="772" width="8.125" style="573" customWidth="1"/>
    <col min="773" max="782" width="6.25" style="573" customWidth="1"/>
    <col min="783" max="1024" width="9" style="573"/>
    <col min="1025" max="1025" width="1.375" style="573" customWidth="1"/>
    <col min="1026" max="1026" width="2.125" style="573" customWidth="1"/>
    <col min="1027" max="1027" width="7.375" style="573" customWidth="1"/>
    <col min="1028" max="1028" width="8.125" style="573" customWidth="1"/>
    <col min="1029" max="1038" width="6.25" style="573" customWidth="1"/>
    <col min="1039" max="1280" width="9" style="573"/>
    <col min="1281" max="1281" width="1.375" style="573" customWidth="1"/>
    <col min="1282" max="1282" width="2.125" style="573" customWidth="1"/>
    <col min="1283" max="1283" width="7.375" style="573" customWidth="1"/>
    <col min="1284" max="1284" width="8.125" style="573" customWidth="1"/>
    <col min="1285" max="1294" width="6.25" style="573" customWidth="1"/>
    <col min="1295" max="1536" width="9" style="573"/>
    <col min="1537" max="1537" width="1.375" style="573" customWidth="1"/>
    <col min="1538" max="1538" width="2.125" style="573" customWidth="1"/>
    <col min="1539" max="1539" width="7.375" style="573" customWidth="1"/>
    <col min="1540" max="1540" width="8.125" style="573" customWidth="1"/>
    <col min="1541" max="1550" width="6.25" style="573" customWidth="1"/>
    <col min="1551" max="1792" width="9" style="573"/>
    <col min="1793" max="1793" width="1.375" style="573" customWidth="1"/>
    <col min="1794" max="1794" width="2.125" style="573" customWidth="1"/>
    <col min="1795" max="1795" width="7.375" style="573" customWidth="1"/>
    <col min="1796" max="1796" width="8.125" style="573" customWidth="1"/>
    <col min="1797" max="1806" width="6.25" style="573" customWidth="1"/>
    <col min="1807" max="2048" width="9" style="573"/>
    <col min="2049" max="2049" width="1.375" style="573" customWidth="1"/>
    <col min="2050" max="2050" width="2.125" style="573" customWidth="1"/>
    <col min="2051" max="2051" width="7.375" style="573" customWidth="1"/>
    <col min="2052" max="2052" width="8.125" style="573" customWidth="1"/>
    <col min="2053" max="2062" width="6.25" style="573" customWidth="1"/>
    <col min="2063" max="2304" width="9" style="573"/>
    <col min="2305" max="2305" width="1.375" style="573" customWidth="1"/>
    <col min="2306" max="2306" width="2.125" style="573" customWidth="1"/>
    <col min="2307" max="2307" width="7.375" style="573" customWidth="1"/>
    <col min="2308" max="2308" width="8.125" style="573" customWidth="1"/>
    <col min="2309" max="2318" width="6.25" style="573" customWidth="1"/>
    <col min="2319" max="2560" width="9" style="573"/>
    <col min="2561" max="2561" width="1.375" style="573" customWidth="1"/>
    <col min="2562" max="2562" width="2.125" style="573" customWidth="1"/>
    <col min="2563" max="2563" width="7.375" style="573" customWidth="1"/>
    <col min="2564" max="2564" width="8.125" style="573" customWidth="1"/>
    <col min="2565" max="2574" width="6.25" style="573" customWidth="1"/>
    <col min="2575" max="2816" width="9" style="573"/>
    <col min="2817" max="2817" width="1.375" style="573" customWidth="1"/>
    <col min="2818" max="2818" width="2.125" style="573" customWidth="1"/>
    <col min="2819" max="2819" width="7.375" style="573" customWidth="1"/>
    <col min="2820" max="2820" width="8.125" style="573" customWidth="1"/>
    <col min="2821" max="2830" width="6.25" style="573" customWidth="1"/>
    <col min="2831" max="3072" width="9" style="573"/>
    <col min="3073" max="3073" width="1.375" style="573" customWidth="1"/>
    <col min="3074" max="3074" width="2.125" style="573" customWidth="1"/>
    <col min="3075" max="3075" width="7.375" style="573" customWidth="1"/>
    <col min="3076" max="3076" width="8.125" style="573" customWidth="1"/>
    <col min="3077" max="3086" width="6.25" style="573" customWidth="1"/>
    <col min="3087" max="3328" width="9" style="573"/>
    <col min="3329" max="3329" width="1.375" style="573" customWidth="1"/>
    <col min="3330" max="3330" width="2.125" style="573" customWidth="1"/>
    <col min="3331" max="3331" width="7.375" style="573" customWidth="1"/>
    <col min="3332" max="3332" width="8.125" style="573" customWidth="1"/>
    <col min="3333" max="3342" width="6.25" style="573" customWidth="1"/>
    <col min="3343" max="3584" width="9" style="573"/>
    <col min="3585" max="3585" width="1.375" style="573" customWidth="1"/>
    <col min="3586" max="3586" width="2.125" style="573" customWidth="1"/>
    <col min="3587" max="3587" width="7.375" style="573" customWidth="1"/>
    <col min="3588" max="3588" width="8.125" style="573" customWidth="1"/>
    <col min="3589" max="3598" width="6.25" style="573" customWidth="1"/>
    <col min="3599" max="3840" width="9" style="573"/>
    <col min="3841" max="3841" width="1.375" style="573" customWidth="1"/>
    <col min="3842" max="3842" width="2.125" style="573" customWidth="1"/>
    <col min="3843" max="3843" width="7.375" style="573" customWidth="1"/>
    <col min="3844" max="3844" width="8.125" style="573" customWidth="1"/>
    <col min="3845" max="3854" width="6.25" style="573" customWidth="1"/>
    <col min="3855" max="4096" width="9" style="573"/>
    <col min="4097" max="4097" width="1.375" style="573" customWidth="1"/>
    <col min="4098" max="4098" width="2.125" style="573" customWidth="1"/>
    <col min="4099" max="4099" width="7.375" style="573" customWidth="1"/>
    <col min="4100" max="4100" width="8.125" style="573" customWidth="1"/>
    <col min="4101" max="4110" width="6.25" style="573" customWidth="1"/>
    <col min="4111" max="4352" width="9" style="573"/>
    <col min="4353" max="4353" width="1.375" style="573" customWidth="1"/>
    <col min="4354" max="4354" width="2.125" style="573" customWidth="1"/>
    <col min="4355" max="4355" width="7.375" style="573" customWidth="1"/>
    <col min="4356" max="4356" width="8.125" style="573" customWidth="1"/>
    <col min="4357" max="4366" width="6.25" style="573" customWidth="1"/>
    <col min="4367" max="4608" width="9" style="573"/>
    <col min="4609" max="4609" width="1.375" style="573" customWidth="1"/>
    <col min="4610" max="4610" width="2.125" style="573" customWidth="1"/>
    <col min="4611" max="4611" width="7.375" style="573" customWidth="1"/>
    <col min="4612" max="4612" width="8.125" style="573" customWidth="1"/>
    <col min="4613" max="4622" width="6.25" style="573" customWidth="1"/>
    <col min="4623" max="4864" width="9" style="573"/>
    <col min="4865" max="4865" width="1.375" style="573" customWidth="1"/>
    <col min="4866" max="4866" width="2.125" style="573" customWidth="1"/>
    <col min="4867" max="4867" width="7.375" style="573" customWidth="1"/>
    <col min="4868" max="4868" width="8.125" style="573" customWidth="1"/>
    <col min="4869" max="4878" width="6.25" style="573" customWidth="1"/>
    <col min="4879" max="5120" width="9" style="573"/>
    <col min="5121" max="5121" width="1.375" style="573" customWidth="1"/>
    <col min="5122" max="5122" width="2.125" style="573" customWidth="1"/>
    <col min="5123" max="5123" width="7.375" style="573" customWidth="1"/>
    <col min="5124" max="5124" width="8.125" style="573" customWidth="1"/>
    <col min="5125" max="5134" width="6.25" style="573" customWidth="1"/>
    <col min="5135" max="5376" width="9" style="573"/>
    <col min="5377" max="5377" width="1.375" style="573" customWidth="1"/>
    <col min="5378" max="5378" width="2.125" style="573" customWidth="1"/>
    <col min="5379" max="5379" width="7.375" style="573" customWidth="1"/>
    <col min="5380" max="5380" width="8.125" style="573" customWidth="1"/>
    <col min="5381" max="5390" width="6.25" style="573" customWidth="1"/>
    <col min="5391" max="5632" width="9" style="573"/>
    <col min="5633" max="5633" width="1.375" style="573" customWidth="1"/>
    <col min="5634" max="5634" width="2.125" style="573" customWidth="1"/>
    <col min="5635" max="5635" width="7.375" style="573" customWidth="1"/>
    <col min="5636" max="5636" width="8.125" style="573" customWidth="1"/>
    <col min="5637" max="5646" width="6.25" style="573" customWidth="1"/>
    <col min="5647" max="5888" width="9" style="573"/>
    <col min="5889" max="5889" width="1.375" style="573" customWidth="1"/>
    <col min="5890" max="5890" width="2.125" style="573" customWidth="1"/>
    <col min="5891" max="5891" width="7.375" style="573" customWidth="1"/>
    <col min="5892" max="5892" width="8.125" style="573" customWidth="1"/>
    <col min="5893" max="5902" width="6.25" style="573" customWidth="1"/>
    <col min="5903" max="6144" width="9" style="573"/>
    <col min="6145" max="6145" width="1.375" style="573" customWidth="1"/>
    <col min="6146" max="6146" width="2.125" style="573" customWidth="1"/>
    <col min="6147" max="6147" width="7.375" style="573" customWidth="1"/>
    <col min="6148" max="6148" width="8.125" style="573" customWidth="1"/>
    <col min="6149" max="6158" width="6.25" style="573" customWidth="1"/>
    <col min="6159" max="6400" width="9" style="573"/>
    <col min="6401" max="6401" width="1.375" style="573" customWidth="1"/>
    <col min="6402" max="6402" width="2.125" style="573" customWidth="1"/>
    <col min="6403" max="6403" width="7.375" style="573" customWidth="1"/>
    <col min="6404" max="6404" width="8.125" style="573" customWidth="1"/>
    <col min="6405" max="6414" width="6.25" style="573" customWidth="1"/>
    <col min="6415" max="6656" width="9" style="573"/>
    <col min="6657" max="6657" width="1.375" style="573" customWidth="1"/>
    <col min="6658" max="6658" width="2.125" style="573" customWidth="1"/>
    <col min="6659" max="6659" width="7.375" style="573" customWidth="1"/>
    <col min="6660" max="6660" width="8.125" style="573" customWidth="1"/>
    <col min="6661" max="6670" width="6.25" style="573" customWidth="1"/>
    <col min="6671" max="6912" width="9" style="573"/>
    <col min="6913" max="6913" width="1.375" style="573" customWidth="1"/>
    <col min="6914" max="6914" width="2.125" style="573" customWidth="1"/>
    <col min="6915" max="6915" width="7.375" style="573" customWidth="1"/>
    <col min="6916" max="6916" width="8.125" style="573" customWidth="1"/>
    <col min="6917" max="6926" width="6.25" style="573" customWidth="1"/>
    <col min="6927" max="7168" width="9" style="573"/>
    <col min="7169" max="7169" width="1.375" style="573" customWidth="1"/>
    <col min="7170" max="7170" width="2.125" style="573" customWidth="1"/>
    <col min="7171" max="7171" width="7.375" style="573" customWidth="1"/>
    <col min="7172" max="7172" width="8.125" style="573" customWidth="1"/>
    <col min="7173" max="7182" width="6.25" style="573" customWidth="1"/>
    <col min="7183" max="7424" width="9" style="573"/>
    <col min="7425" max="7425" width="1.375" style="573" customWidth="1"/>
    <col min="7426" max="7426" width="2.125" style="573" customWidth="1"/>
    <col min="7427" max="7427" width="7.375" style="573" customWidth="1"/>
    <col min="7428" max="7428" width="8.125" style="573" customWidth="1"/>
    <col min="7429" max="7438" width="6.25" style="573" customWidth="1"/>
    <col min="7439" max="7680" width="9" style="573"/>
    <col min="7681" max="7681" width="1.375" style="573" customWidth="1"/>
    <col min="7682" max="7682" width="2.125" style="573" customWidth="1"/>
    <col min="7683" max="7683" width="7.375" style="573" customWidth="1"/>
    <col min="7684" max="7684" width="8.125" style="573" customWidth="1"/>
    <col min="7685" max="7694" width="6.25" style="573" customWidth="1"/>
    <col min="7695" max="7936" width="9" style="573"/>
    <col min="7937" max="7937" width="1.375" style="573" customWidth="1"/>
    <col min="7938" max="7938" width="2.125" style="573" customWidth="1"/>
    <col min="7939" max="7939" width="7.375" style="573" customWidth="1"/>
    <col min="7940" max="7940" width="8.125" style="573" customWidth="1"/>
    <col min="7941" max="7950" width="6.25" style="573" customWidth="1"/>
    <col min="7951" max="8192" width="9" style="573"/>
    <col min="8193" max="8193" width="1.375" style="573" customWidth="1"/>
    <col min="8194" max="8194" width="2.125" style="573" customWidth="1"/>
    <col min="8195" max="8195" width="7.375" style="573" customWidth="1"/>
    <col min="8196" max="8196" width="8.125" style="573" customWidth="1"/>
    <col min="8197" max="8206" width="6.25" style="573" customWidth="1"/>
    <col min="8207" max="8448" width="9" style="573"/>
    <col min="8449" max="8449" width="1.375" style="573" customWidth="1"/>
    <col min="8450" max="8450" width="2.125" style="573" customWidth="1"/>
    <col min="8451" max="8451" width="7.375" style="573" customWidth="1"/>
    <col min="8452" max="8452" width="8.125" style="573" customWidth="1"/>
    <col min="8453" max="8462" width="6.25" style="573" customWidth="1"/>
    <col min="8463" max="8704" width="9" style="573"/>
    <col min="8705" max="8705" width="1.375" style="573" customWidth="1"/>
    <col min="8706" max="8706" width="2.125" style="573" customWidth="1"/>
    <col min="8707" max="8707" width="7.375" style="573" customWidth="1"/>
    <col min="8708" max="8708" width="8.125" style="573" customWidth="1"/>
    <col min="8709" max="8718" width="6.25" style="573" customWidth="1"/>
    <col min="8719" max="8960" width="9" style="573"/>
    <col min="8961" max="8961" width="1.375" style="573" customWidth="1"/>
    <col min="8962" max="8962" width="2.125" style="573" customWidth="1"/>
    <col min="8963" max="8963" width="7.375" style="573" customWidth="1"/>
    <col min="8964" max="8964" width="8.125" style="573" customWidth="1"/>
    <col min="8965" max="8974" width="6.25" style="573" customWidth="1"/>
    <col min="8975" max="9216" width="9" style="573"/>
    <col min="9217" max="9217" width="1.375" style="573" customWidth="1"/>
    <col min="9218" max="9218" width="2.125" style="573" customWidth="1"/>
    <col min="9219" max="9219" width="7.375" style="573" customWidth="1"/>
    <col min="9220" max="9220" width="8.125" style="573" customWidth="1"/>
    <col min="9221" max="9230" width="6.25" style="573" customWidth="1"/>
    <col min="9231" max="9472" width="9" style="573"/>
    <col min="9473" max="9473" width="1.375" style="573" customWidth="1"/>
    <col min="9474" max="9474" width="2.125" style="573" customWidth="1"/>
    <col min="9475" max="9475" width="7.375" style="573" customWidth="1"/>
    <col min="9476" max="9476" width="8.125" style="573" customWidth="1"/>
    <col min="9477" max="9486" width="6.25" style="573" customWidth="1"/>
    <col min="9487" max="9728" width="9" style="573"/>
    <col min="9729" max="9729" width="1.375" style="573" customWidth="1"/>
    <col min="9730" max="9730" width="2.125" style="573" customWidth="1"/>
    <col min="9731" max="9731" width="7.375" style="573" customWidth="1"/>
    <col min="9732" max="9732" width="8.125" style="573" customWidth="1"/>
    <col min="9733" max="9742" width="6.25" style="573" customWidth="1"/>
    <col min="9743" max="9984" width="9" style="573"/>
    <col min="9985" max="9985" width="1.375" style="573" customWidth="1"/>
    <col min="9986" max="9986" width="2.125" style="573" customWidth="1"/>
    <col min="9987" max="9987" width="7.375" style="573" customWidth="1"/>
    <col min="9988" max="9988" width="8.125" style="573" customWidth="1"/>
    <col min="9989" max="9998" width="6.25" style="573" customWidth="1"/>
    <col min="9999" max="10240" width="9" style="573"/>
    <col min="10241" max="10241" width="1.375" style="573" customWidth="1"/>
    <col min="10242" max="10242" width="2.125" style="573" customWidth="1"/>
    <col min="10243" max="10243" width="7.375" style="573" customWidth="1"/>
    <col min="10244" max="10244" width="8.125" style="573" customWidth="1"/>
    <col min="10245" max="10254" width="6.25" style="573" customWidth="1"/>
    <col min="10255" max="10496" width="9" style="573"/>
    <col min="10497" max="10497" width="1.375" style="573" customWidth="1"/>
    <col min="10498" max="10498" width="2.125" style="573" customWidth="1"/>
    <col min="10499" max="10499" width="7.375" style="573" customWidth="1"/>
    <col min="10500" max="10500" width="8.125" style="573" customWidth="1"/>
    <col min="10501" max="10510" width="6.25" style="573" customWidth="1"/>
    <col min="10511" max="10752" width="9" style="573"/>
    <col min="10753" max="10753" width="1.375" style="573" customWidth="1"/>
    <col min="10754" max="10754" width="2.125" style="573" customWidth="1"/>
    <col min="10755" max="10755" width="7.375" style="573" customWidth="1"/>
    <col min="10756" max="10756" width="8.125" style="573" customWidth="1"/>
    <col min="10757" max="10766" width="6.25" style="573" customWidth="1"/>
    <col min="10767" max="11008" width="9" style="573"/>
    <col min="11009" max="11009" width="1.375" style="573" customWidth="1"/>
    <col min="11010" max="11010" width="2.125" style="573" customWidth="1"/>
    <col min="11011" max="11011" width="7.375" style="573" customWidth="1"/>
    <col min="11012" max="11012" width="8.125" style="573" customWidth="1"/>
    <col min="11013" max="11022" width="6.25" style="573" customWidth="1"/>
    <col min="11023" max="11264" width="9" style="573"/>
    <col min="11265" max="11265" width="1.375" style="573" customWidth="1"/>
    <col min="11266" max="11266" width="2.125" style="573" customWidth="1"/>
    <col min="11267" max="11267" width="7.375" style="573" customWidth="1"/>
    <col min="11268" max="11268" width="8.125" style="573" customWidth="1"/>
    <col min="11269" max="11278" width="6.25" style="573" customWidth="1"/>
    <col min="11279" max="11520" width="9" style="573"/>
    <col min="11521" max="11521" width="1.375" style="573" customWidth="1"/>
    <col min="11522" max="11522" width="2.125" style="573" customWidth="1"/>
    <col min="11523" max="11523" width="7.375" style="573" customWidth="1"/>
    <col min="11524" max="11524" width="8.125" style="573" customWidth="1"/>
    <col min="11525" max="11534" width="6.25" style="573" customWidth="1"/>
    <col min="11535" max="11776" width="9" style="573"/>
    <col min="11777" max="11777" width="1.375" style="573" customWidth="1"/>
    <col min="11778" max="11778" width="2.125" style="573" customWidth="1"/>
    <col min="11779" max="11779" width="7.375" style="573" customWidth="1"/>
    <col min="11780" max="11780" width="8.125" style="573" customWidth="1"/>
    <col min="11781" max="11790" width="6.25" style="573" customWidth="1"/>
    <col min="11791" max="12032" width="9" style="573"/>
    <col min="12033" max="12033" width="1.375" style="573" customWidth="1"/>
    <col min="12034" max="12034" width="2.125" style="573" customWidth="1"/>
    <col min="12035" max="12035" width="7.375" style="573" customWidth="1"/>
    <col min="12036" max="12036" width="8.125" style="573" customWidth="1"/>
    <col min="12037" max="12046" width="6.25" style="573" customWidth="1"/>
    <col min="12047" max="12288" width="9" style="573"/>
    <col min="12289" max="12289" width="1.375" style="573" customWidth="1"/>
    <col min="12290" max="12290" width="2.125" style="573" customWidth="1"/>
    <col min="12291" max="12291" width="7.375" style="573" customWidth="1"/>
    <col min="12292" max="12292" width="8.125" style="573" customWidth="1"/>
    <col min="12293" max="12302" width="6.25" style="573" customWidth="1"/>
    <col min="12303" max="12544" width="9" style="573"/>
    <col min="12545" max="12545" width="1.375" style="573" customWidth="1"/>
    <col min="12546" max="12546" width="2.125" style="573" customWidth="1"/>
    <col min="12547" max="12547" width="7.375" style="573" customWidth="1"/>
    <col min="12548" max="12548" width="8.125" style="573" customWidth="1"/>
    <col min="12549" max="12558" width="6.25" style="573" customWidth="1"/>
    <col min="12559" max="12800" width="9" style="573"/>
    <col min="12801" max="12801" width="1.375" style="573" customWidth="1"/>
    <col min="12802" max="12802" width="2.125" style="573" customWidth="1"/>
    <col min="12803" max="12803" width="7.375" style="573" customWidth="1"/>
    <col min="12804" max="12804" width="8.125" style="573" customWidth="1"/>
    <col min="12805" max="12814" width="6.25" style="573" customWidth="1"/>
    <col min="12815" max="13056" width="9" style="573"/>
    <col min="13057" max="13057" width="1.375" style="573" customWidth="1"/>
    <col min="13058" max="13058" width="2.125" style="573" customWidth="1"/>
    <col min="13059" max="13059" width="7.375" style="573" customWidth="1"/>
    <col min="13060" max="13060" width="8.125" style="573" customWidth="1"/>
    <col min="13061" max="13070" width="6.25" style="573" customWidth="1"/>
    <col min="13071" max="13312" width="9" style="573"/>
    <col min="13313" max="13313" width="1.375" style="573" customWidth="1"/>
    <col min="13314" max="13314" width="2.125" style="573" customWidth="1"/>
    <col min="13315" max="13315" width="7.375" style="573" customWidth="1"/>
    <col min="13316" max="13316" width="8.125" style="573" customWidth="1"/>
    <col min="13317" max="13326" width="6.25" style="573" customWidth="1"/>
    <col min="13327" max="13568" width="9" style="573"/>
    <col min="13569" max="13569" width="1.375" style="573" customWidth="1"/>
    <col min="13570" max="13570" width="2.125" style="573" customWidth="1"/>
    <col min="13571" max="13571" width="7.375" style="573" customWidth="1"/>
    <col min="13572" max="13572" width="8.125" style="573" customWidth="1"/>
    <col min="13573" max="13582" width="6.25" style="573" customWidth="1"/>
    <col min="13583" max="13824" width="9" style="573"/>
    <col min="13825" max="13825" width="1.375" style="573" customWidth="1"/>
    <col min="13826" max="13826" width="2.125" style="573" customWidth="1"/>
    <col min="13827" max="13827" width="7.375" style="573" customWidth="1"/>
    <col min="13828" max="13828" width="8.125" style="573" customWidth="1"/>
    <col min="13829" max="13838" width="6.25" style="573" customWidth="1"/>
    <col min="13839" max="14080" width="9" style="573"/>
    <col min="14081" max="14081" width="1.375" style="573" customWidth="1"/>
    <col min="14082" max="14082" width="2.125" style="573" customWidth="1"/>
    <col min="14083" max="14083" width="7.375" style="573" customWidth="1"/>
    <col min="14084" max="14084" width="8.125" style="573" customWidth="1"/>
    <col min="14085" max="14094" width="6.25" style="573" customWidth="1"/>
    <col min="14095" max="14336" width="9" style="573"/>
    <col min="14337" max="14337" width="1.375" style="573" customWidth="1"/>
    <col min="14338" max="14338" width="2.125" style="573" customWidth="1"/>
    <col min="14339" max="14339" width="7.375" style="573" customWidth="1"/>
    <col min="14340" max="14340" width="8.125" style="573" customWidth="1"/>
    <col min="14341" max="14350" width="6.25" style="573" customWidth="1"/>
    <col min="14351" max="14592" width="9" style="573"/>
    <col min="14593" max="14593" width="1.375" style="573" customWidth="1"/>
    <col min="14594" max="14594" width="2.125" style="573" customWidth="1"/>
    <col min="14595" max="14595" width="7.375" style="573" customWidth="1"/>
    <col min="14596" max="14596" width="8.125" style="573" customWidth="1"/>
    <col min="14597" max="14606" width="6.25" style="573" customWidth="1"/>
    <col min="14607" max="14848" width="9" style="573"/>
    <col min="14849" max="14849" width="1.375" style="573" customWidth="1"/>
    <col min="14850" max="14850" width="2.125" style="573" customWidth="1"/>
    <col min="14851" max="14851" width="7.375" style="573" customWidth="1"/>
    <col min="14852" max="14852" width="8.125" style="573" customWidth="1"/>
    <col min="14853" max="14862" width="6.25" style="573" customWidth="1"/>
    <col min="14863" max="15104" width="9" style="573"/>
    <col min="15105" max="15105" width="1.375" style="573" customWidth="1"/>
    <col min="15106" max="15106" width="2.125" style="573" customWidth="1"/>
    <col min="15107" max="15107" width="7.375" style="573" customWidth="1"/>
    <col min="15108" max="15108" width="8.125" style="573" customWidth="1"/>
    <col min="15109" max="15118" width="6.25" style="573" customWidth="1"/>
    <col min="15119" max="15360" width="9" style="573"/>
    <col min="15361" max="15361" width="1.375" style="573" customWidth="1"/>
    <col min="15362" max="15362" width="2.125" style="573" customWidth="1"/>
    <col min="15363" max="15363" width="7.375" style="573" customWidth="1"/>
    <col min="15364" max="15364" width="8.125" style="573" customWidth="1"/>
    <col min="15365" max="15374" width="6.25" style="573" customWidth="1"/>
    <col min="15375" max="15616" width="9" style="573"/>
    <col min="15617" max="15617" width="1.375" style="573" customWidth="1"/>
    <col min="15618" max="15618" width="2.125" style="573" customWidth="1"/>
    <col min="15619" max="15619" width="7.375" style="573" customWidth="1"/>
    <col min="15620" max="15620" width="8.125" style="573" customWidth="1"/>
    <col min="15621" max="15630" width="6.25" style="573" customWidth="1"/>
    <col min="15631" max="15872" width="9" style="573"/>
    <col min="15873" max="15873" width="1.375" style="573" customWidth="1"/>
    <col min="15874" max="15874" width="2.125" style="573" customWidth="1"/>
    <col min="15875" max="15875" width="7.375" style="573" customWidth="1"/>
    <col min="15876" max="15876" width="8.125" style="573" customWidth="1"/>
    <col min="15877" max="15886" width="6.25" style="573" customWidth="1"/>
    <col min="15887" max="16128" width="9" style="573"/>
    <col min="16129" max="16129" width="1.375" style="573" customWidth="1"/>
    <col min="16130" max="16130" width="2.125" style="573" customWidth="1"/>
    <col min="16131" max="16131" width="7.375" style="573" customWidth="1"/>
    <col min="16132" max="16132" width="8.125" style="573" customWidth="1"/>
    <col min="16133" max="16142" width="6.25" style="573" customWidth="1"/>
    <col min="16143" max="16384" width="9" style="573"/>
  </cols>
  <sheetData>
    <row r="1" spans="1:14" ht="30" customHeight="1" x14ac:dyDescent="0.2">
      <c r="A1" s="66" t="s">
        <v>742</v>
      </c>
      <c r="B1" s="567"/>
      <c r="C1" s="567"/>
      <c r="D1" s="568"/>
      <c r="E1" s="569"/>
      <c r="F1" s="570"/>
      <c r="G1" s="570"/>
      <c r="H1" s="571"/>
      <c r="I1" s="571"/>
      <c r="J1" s="569"/>
      <c r="K1" s="570"/>
      <c r="L1" s="570"/>
      <c r="M1" s="571"/>
      <c r="N1" s="572"/>
    </row>
    <row r="2" spans="1:14" ht="7.5" customHeight="1" x14ac:dyDescent="0.2">
      <c r="A2" s="66"/>
      <c r="B2" s="567"/>
      <c r="C2" s="567"/>
      <c r="D2" s="568"/>
      <c r="E2" s="569"/>
      <c r="F2" s="570"/>
      <c r="G2" s="570"/>
      <c r="H2" s="571"/>
      <c r="I2" s="571"/>
      <c r="J2" s="569"/>
      <c r="K2" s="570"/>
      <c r="L2" s="570"/>
      <c r="M2" s="571"/>
      <c r="N2" s="572"/>
    </row>
    <row r="3" spans="1:14" s="578" customFormat="1" ht="22.5" customHeight="1" x14ac:dyDescent="0.15">
      <c r="A3" s="574"/>
      <c r="B3" s="575" t="s">
        <v>743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7" t="s">
        <v>594</v>
      </c>
    </row>
    <row r="4" spans="1:14" ht="26.25" customHeight="1" x14ac:dyDescent="0.15">
      <c r="A4" s="579"/>
      <c r="B4" s="882" t="s">
        <v>44</v>
      </c>
      <c r="C4" s="883"/>
      <c r="D4" s="884" t="s">
        <v>704</v>
      </c>
      <c r="E4" s="886" t="s">
        <v>77</v>
      </c>
      <c r="F4" s="887"/>
      <c r="G4" s="887"/>
      <c r="H4" s="887"/>
      <c r="I4" s="888"/>
      <c r="J4" s="889" t="s">
        <v>78</v>
      </c>
      <c r="K4" s="887"/>
      <c r="L4" s="887"/>
      <c r="M4" s="887"/>
      <c r="N4" s="888"/>
    </row>
    <row r="5" spans="1:14" ht="26.25" customHeight="1" x14ac:dyDescent="0.15">
      <c r="A5" s="579"/>
      <c r="B5" s="890" t="s">
        <v>744</v>
      </c>
      <c r="C5" s="891"/>
      <c r="D5" s="885"/>
      <c r="E5" s="580" t="s">
        <v>704</v>
      </c>
      <c r="F5" s="581" t="s">
        <v>745</v>
      </c>
      <c r="G5" s="582" t="s">
        <v>746</v>
      </c>
      <c r="H5" s="583" t="s">
        <v>747</v>
      </c>
      <c r="I5" s="584" t="s">
        <v>748</v>
      </c>
      <c r="J5" s="580" t="s">
        <v>704</v>
      </c>
      <c r="K5" s="585" t="s">
        <v>745</v>
      </c>
      <c r="L5" s="586" t="s">
        <v>746</v>
      </c>
      <c r="M5" s="587" t="s">
        <v>747</v>
      </c>
      <c r="N5" s="588" t="s">
        <v>748</v>
      </c>
    </row>
    <row r="6" spans="1:14" ht="30" customHeight="1" x14ac:dyDescent="0.15">
      <c r="A6" s="589"/>
      <c r="B6" s="892" t="s">
        <v>704</v>
      </c>
      <c r="C6" s="893"/>
      <c r="D6" s="590">
        <f t="shared" ref="D6:N6" si="0">SUM(D7:D24)</f>
        <v>76951</v>
      </c>
      <c r="E6" s="591">
        <f t="shared" si="0"/>
        <v>36686</v>
      </c>
      <c r="F6" s="592">
        <f t="shared" si="0"/>
        <v>10071</v>
      </c>
      <c r="G6" s="593">
        <f t="shared" si="0"/>
        <v>24126</v>
      </c>
      <c r="H6" s="593">
        <f t="shared" si="0"/>
        <v>1149</v>
      </c>
      <c r="I6" s="594">
        <f t="shared" si="0"/>
        <v>1247</v>
      </c>
      <c r="J6" s="591">
        <f t="shared" si="0"/>
        <v>40265</v>
      </c>
      <c r="K6" s="592">
        <f t="shared" si="0"/>
        <v>7755</v>
      </c>
      <c r="L6" s="593">
        <f t="shared" si="0"/>
        <v>24180</v>
      </c>
      <c r="M6" s="593">
        <f t="shared" si="0"/>
        <v>6202</v>
      </c>
      <c r="N6" s="594">
        <f t="shared" si="0"/>
        <v>2040</v>
      </c>
    </row>
    <row r="7" spans="1:14" ht="26.25" customHeight="1" x14ac:dyDescent="0.15">
      <c r="A7" s="77"/>
      <c r="B7" s="595"/>
      <c r="C7" s="596" t="s">
        <v>749</v>
      </c>
      <c r="D7" s="597">
        <f>SUM(E7,J7)</f>
        <v>4799</v>
      </c>
      <c r="E7" s="598">
        <v>2438</v>
      </c>
      <c r="F7" s="599">
        <v>2432</v>
      </c>
      <c r="G7" s="600">
        <v>3</v>
      </c>
      <c r="H7" s="600">
        <v>1</v>
      </c>
      <c r="I7" s="601" t="s">
        <v>750</v>
      </c>
      <c r="J7" s="598">
        <v>2361</v>
      </c>
      <c r="K7" s="599">
        <v>2342</v>
      </c>
      <c r="L7" s="600">
        <v>12</v>
      </c>
      <c r="M7" s="600" t="s">
        <v>750</v>
      </c>
      <c r="N7" s="601" t="s">
        <v>750</v>
      </c>
    </row>
    <row r="8" spans="1:14" ht="26.25" customHeight="1" x14ac:dyDescent="0.15">
      <c r="A8" s="77"/>
      <c r="B8" s="602"/>
      <c r="C8" s="603" t="s">
        <v>751</v>
      </c>
      <c r="D8" s="604">
        <f>SUM(E8,J8)</f>
        <v>3808</v>
      </c>
      <c r="E8" s="605">
        <v>1854</v>
      </c>
      <c r="F8" s="606">
        <v>1744</v>
      </c>
      <c r="G8" s="607">
        <v>92</v>
      </c>
      <c r="H8" s="607">
        <v>1</v>
      </c>
      <c r="I8" s="608">
        <v>6</v>
      </c>
      <c r="J8" s="605">
        <v>1954</v>
      </c>
      <c r="K8" s="606">
        <v>1807</v>
      </c>
      <c r="L8" s="607">
        <v>133</v>
      </c>
      <c r="M8" s="607" t="s">
        <v>750</v>
      </c>
      <c r="N8" s="608">
        <v>8</v>
      </c>
    </row>
    <row r="9" spans="1:14" ht="26.25" customHeight="1" x14ac:dyDescent="0.15">
      <c r="A9" s="77"/>
      <c r="B9" s="602"/>
      <c r="C9" s="603" t="s">
        <v>752</v>
      </c>
      <c r="D9" s="604">
        <f t="shared" ref="D9:D23" si="1">SUM(E9,J9)</f>
        <v>4272</v>
      </c>
      <c r="E9" s="605">
        <v>2197</v>
      </c>
      <c r="F9" s="606">
        <v>1616</v>
      </c>
      <c r="G9" s="607">
        <v>547</v>
      </c>
      <c r="H9" s="607">
        <v>1</v>
      </c>
      <c r="I9" s="608">
        <v>20</v>
      </c>
      <c r="J9" s="605">
        <v>2075</v>
      </c>
      <c r="K9" s="606">
        <v>1260</v>
      </c>
      <c r="L9" s="607">
        <v>753</v>
      </c>
      <c r="M9" s="607" t="s">
        <v>750</v>
      </c>
      <c r="N9" s="608">
        <v>57</v>
      </c>
    </row>
    <row r="10" spans="1:14" ht="26.25" customHeight="1" x14ac:dyDescent="0.15">
      <c r="A10" s="77"/>
      <c r="B10" s="602"/>
      <c r="C10" s="603" t="s">
        <v>753</v>
      </c>
      <c r="D10" s="604">
        <f t="shared" si="1"/>
        <v>4744</v>
      </c>
      <c r="E10" s="605">
        <v>2370</v>
      </c>
      <c r="F10" s="606">
        <v>1047</v>
      </c>
      <c r="G10" s="607">
        <v>1265</v>
      </c>
      <c r="H10" s="607">
        <v>1</v>
      </c>
      <c r="I10" s="608">
        <v>49</v>
      </c>
      <c r="J10" s="605">
        <v>2374</v>
      </c>
      <c r="K10" s="606">
        <v>708</v>
      </c>
      <c r="L10" s="607">
        <v>1542</v>
      </c>
      <c r="M10" s="607">
        <v>1</v>
      </c>
      <c r="N10" s="608">
        <v>120</v>
      </c>
    </row>
    <row r="11" spans="1:14" ht="26.25" customHeight="1" x14ac:dyDescent="0.15">
      <c r="A11" s="77"/>
      <c r="B11" s="602"/>
      <c r="C11" s="603" t="s">
        <v>754</v>
      </c>
      <c r="D11" s="604">
        <f t="shared" si="1"/>
        <v>5529</v>
      </c>
      <c r="E11" s="605">
        <v>2784</v>
      </c>
      <c r="F11" s="606">
        <v>794</v>
      </c>
      <c r="G11" s="607">
        <v>1887</v>
      </c>
      <c r="H11" s="607">
        <v>3</v>
      </c>
      <c r="I11" s="608">
        <v>92</v>
      </c>
      <c r="J11" s="605">
        <v>2745</v>
      </c>
      <c r="K11" s="606">
        <v>472</v>
      </c>
      <c r="L11" s="607">
        <v>2103</v>
      </c>
      <c r="M11" s="607">
        <v>9</v>
      </c>
      <c r="N11" s="608">
        <v>156</v>
      </c>
    </row>
    <row r="12" spans="1:14" ht="26.25" customHeight="1" x14ac:dyDescent="0.15">
      <c r="A12" s="77"/>
      <c r="B12" s="602"/>
      <c r="C12" s="603" t="s">
        <v>755</v>
      </c>
      <c r="D12" s="604">
        <f t="shared" si="1"/>
        <v>6801</v>
      </c>
      <c r="E12" s="605">
        <v>3392</v>
      </c>
      <c r="F12" s="606">
        <v>752</v>
      </c>
      <c r="G12" s="607">
        <v>2504</v>
      </c>
      <c r="H12" s="607">
        <v>4</v>
      </c>
      <c r="I12" s="608">
        <v>126</v>
      </c>
      <c r="J12" s="605">
        <v>3409</v>
      </c>
      <c r="K12" s="606">
        <v>417</v>
      </c>
      <c r="L12" s="607">
        <v>2725</v>
      </c>
      <c r="M12" s="607">
        <v>21</v>
      </c>
      <c r="N12" s="608">
        <v>239</v>
      </c>
    </row>
    <row r="13" spans="1:14" ht="26.25" customHeight="1" x14ac:dyDescent="0.15">
      <c r="A13" s="77"/>
      <c r="B13" s="602"/>
      <c r="C13" s="603" t="s">
        <v>756</v>
      </c>
      <c r="D13" s="604">
        <f t="shared" si="1"/>
        <v>5788</v>
      </c>
      <c r="E13" s="605">
        <v>2829</v>
      </c>
      <c r="F13" s="606">
        <v>516</v>
      </c>
      <c r="G13" s="607">
        <v>2135</v>
      </c>
      <c r="H13" s="607">
        <v>14</v>
      </c>
      <c r="I13" s="608">
        <v>155</v>
      </c>
      <c r="J13" s="605">
        <v>2959</v>
      </c>
      <c r="K13" s="606">
        <v>229</v>
      </c>
      <c r="L13" s="607">
        <v>2449</v>
      </c>
      <c r="M13" s="607">
        <v>43</v>
      </c>
      <c r="N13" s="608">
        <v>232</v>
      </c>
    </row>
    <row r="14" spans="1:14" ht="26.25" customHeight="1" x14ac:dyDescent="0.15">
      <c r="A14" s="77"/>
      <c r="B14" s="602"/>
      <c r="C14" s="603" t="s">
        <v>757</v>
      </c>
      <c r="D14" s="604">
        <f t="shared" si="1"/>
        <v>5787</v>
      </c>
      <c r="E14" s="605">
        <v>2798</v>
      </c>
      <c r="F14" s="606">
        <v>364</v>
      </c>
      <c r="G14" s="607">
        <v>2277</v>
      </c>
      <c r="H14" s="607">
        <v>17</v>
      </c>
      <c r="I14" s="608">
        <v>133</v>
      </c>
      <c r="J14" s="605">
        <v>2989</v>
      </c>
      <c r="K14" s="606">
        <v>139</v>
      </c>
      <c r="L14" s="607">
        <v>2523</v>
      </c>
      <c r="M14" s="607">
        <v>92</v>
      </c>
      <c r="N14" s="608">
        <v>228</v>
      </c>
    </row>
    <row r="15" spans="1:14" ht="26.25" customHeight="1" x14ac:dyDescent="0.15">
      <c r="A15" s="77"/>
      <c r="B15" s="602"/>
      <c r="C15" s="603" t="s">
        <v>758</v>
      </c>
      <c r="D15" s="604">
        <f t="shared" si="1"/>
        <v>5654</v>
      </c>
      <c r="E15" s="605">
        <v>2795</v>
      </c>
      <c r="F15" s="606">
        <v>278</v>
      </c>
      <c r="G15" s="607">
        <v>2318</v>
      </c>
      <c r="H15" s="607">
        <v>27</v>
      </c>
      <c r="I15" s="608">
        <v>167</v>
      </c>
      <c r="J15" s="605">
        <v>2859</v>
      </c>
      <c r="K15" s="606">
        <v>80</v>
      </c>
      <c r="L15" s="607">
        <v>2447</v>
      </c>
      <c r="M15" s="607">
        <v>124</v>
      </c>
      <c r="N15" s="608">
        <v>206</v>
      </c>
    </row>
    <row r="16" spans="1:14" ht="26.25" customHeight="1" x14ac:dyDescent="0.15">
      <c r="A16" s="77"/>
      <c r="B16" s="602"/>
      <c r="C16" s="603" t="s">
        <v>759</v>
      </c>
      <c r="D16" s="604">
        <f t="shared" si="1"/>
        <v>6179</v>
      </c>
      <c r="E16" s="605">
        <v>3055</v>
      </c>
      <c r="F16" s="606">
        <v>259</v>
      </c>
      <c r="G16" s="607">
        <v>2536</v>
      </c>
      <c r="H16" s="607">
        <v>88</v>
      </c>
      <c r="I16" s="608">
        <v>165</v>
      </c>
      <c r="J16" s="605">
        <v>3124</v>
      </c>
      <c r="K16" s="606">
        <v>70</v>
      </c>
      <c r="L16" s="607">
        <v>2594</v>
      </c>
      <c r="M16" s="607">
        <v>267</v>
      </c>
      <c r="N16" s="608">
        <v>190</v>
      </c>
    </row>
    <row r="17" spans="1:14" ht="26.25" customHeight="1" x14ac:dyDescent="0.15">
      <c r="A17" s="77"/>
      <c r="B17" s="602"/>
      <c r="C17" s="603" t="s">
        <v>760</v>
      </c>
      <c r="D17" s="604">
        <f t="shared" si="1"/>
        <v>6831</v>
      </c>
      <c r="E17" s="605">
        <v>3348</v>
      </c>
      <c r="F17" s="606">
        <v>169</v>
      </c>
      <c r="G17" s="607">
        <v>2874</v>
      </c>
      <c r="H17" s="607">
        <v>137</v>
      </c>
      <c r="I17" s="608">
        <v>161</v>
      </c>
      <c r="J17" s="605">
        <v>3483</v>
      </c>
      <c r="K17" s="606">
        <v>70</v>
      </c>
      <c r="L17" s="607">
        <v>2700</v>
      </c>
      <c r="M17" s="607">
        <v>486</v>
      </c>
      <c r="N17" s="608">
        <v>218</v>
      </c>
    </row>
    <row r="18" spans="1:14" ht="26.25" customHeight="1" x14ac:dyDescent="0.15">
      <c r="A18" s="77"/>
      <c r="B18" s="602"/>
      <c r="C18" s="603" t="s">
        <v>761</v>
      </c>
      <c r="D18" s="604">
        <f t="shared" si="1"/>
        <v>5136</v>
      </c>
      <c r="E18" s="605">
        <v>2425</v>
      </c>
      <c r="F18" s="606">
        <v>53</v>
      </c>
      <c r="G18" s="607">
        <v>2139</v>
      </c>
      <c r="H18" s="607">
        <v>133</v>
      </c>
      <c r="I18" s="608">
        <v>95</v>
      </c>
      <c r="J18" s="605">
        <v>2711</v>
      </c>
      <c r="K18" s="606">
        <v>65</v>
      </c>
      <c r="L18" s="607">
        <v>1833</v>
      </c>
      <c r="M18" s="607">
        <v>648</v>
      </c>
      <c r="N18" s="608">
        <v>159</v>
      </c>
    </row>
    <row r="19" spans="1:14" ht="26.25" customHeight="1" x14ac:dyDescent="0.15">
      <c r="A19" s="77"/>
      <c r="B19" s="602"/>
      <c r="C19" s="603" t="s">
        <v>762</v>
      </c>
      <c r="D19" s="604">
        <f t="shared" si="1"/>
        <v>4075</v>
      </c>
      <c r="E19" s="605">
        <v>1812</v>
      </c>
      <c r="F19" s="606">
        <v>28</v>
      </c>
      <c r="G19" s="607">
        <v>1557</v>
      </c>
      <c r="H19" s="607">
        <v>183</v>
      </c>
      <c r="I19" s="608">
        <v>43</v>
      </c>
      <c r="J19" s="605">
        <v>2263</v>
      </c>
      <c r="K19" s="606">
        <v>35</v>
      </c>
      <c r="L19" s="607">
        <v>1208</v>
      </c>
      <c r="M19" s="607">
        <v>925</v>
      </c>
      <c r="N19" s="608">
        <v>92</v>
      </c>
    </row>
    <row r="20" spans="1:14" ht="26.25" customHeight="1" x14ac:dyDescent="0.15">
      <c r="A20" s="77"/>
      <c r="B20" s="602"/>
      <c r="C20" s="603" t="s">
        <v>763</v>
      </c>
      <c r="D20" s="604">
        <f t="shared" si="1"/>
        <v>3658</v>
      </c>
      <c r="E20" s="605">
        <v>1468</v>
      </c>
      <c r="F20" s="606">
        <v>14</v>
      </c>
      <c r="G20" s="607">
        <v>1221</v>
      </c>
      <c r="H20" s="607">
        <v>210</v>
      </c>
      <c r="I20" s="608">
        <v>23</v>
      </c>
      <c r="J20" s="605">
        <v>2190</v>
      </c>
      <c r="K20" s="606">
        <v>26</v>
      </c>
      <c r="L20" s="607">
        <v>788</v>
      </c>
      <c r="M20" s="607">
        <v>1301</v>
      </c>
      <c r="N20" s="608">
        <v>68</v>
      </c>
    </row>
    <row r="21" spans="1:14" ht="26.25" customHeight="1" x14ac:dyDescent="0.15">
      <c r="A21" s="77"/>
      <c r="B21" s="602"/>
      <c r="C21" s="603" t="s">
        <v>764</v>
      </c>
      <c r="D21" s="604">
        <f t="shared" si="1"/>
        <v>2467</v>
      </c>
      <c r="E21" s="605">
        <v>802</v>
      </c>
      <c r="F21" s="606">
        <v>4</v>
      </c>
      <c r="G21" s="607">
        <v>600</v>
      </c>
      <c r="H21" s="607">
        <v>186</v>
      </c>
      <c r="I21" s="608">
        <v>9</v>
      </c>
      <c r="J21" s="605">
        <v>1665</v>
      </c>
      <c r="K21" s="606">
        <v>23</v>
      </c>
      <c r="L21" s="607">
        <v>308</v>
      </c>
      <c r="M21" s="607">
        <v>1285</v>
      </c>
      <c r="N21" s="608">
        <v>43</v>
      </c>
    </row>
    <row r="22" spans="1:14" ht="26.25" customHeight="1" x14ac:dyDescent="0.15">
      <c r="A22" s="77"/>
      <c r="B22" s="602"/>
      <c r="C22" s="603" t="s">
        <v>765</v>
      </c>
      <c r="D22" s="604">
        <f t="shared" si="1"/>
        <v>1089</v>
      </c>
      <c r="E22" s="605">
        <v>261</v>
      </c>
      <c r="F22" s="606">
        <v>1</v>
      </c>
      <c r="G22" s="607">
        <v>149</v>
      </c>
      <c r="H22" s="607">
        <v>108</v>
      </c>
      <c r="I22" s="608">
        <v>2</v>
      </c>
      <c r="J22" s="605">
        <v>828</v>
      </c>
      <c r="K22" s="606">
        <v>9</v>
      </c>
      <c r="L22" s="607">
        <v>56</v>
      </c>
      <c r="M22" s="607">
        <v>739</v>
      </c>
      <c r="N22" s="608">
        <v>19</v>
      </c>
    </row>
    <row r="23" spans="1:14" ht="26.25" customHeight="1" x14ac:dyDescent="0.15">
      <c r="A23" s="77"/>
      <c r="B23" s="602"/>
      <c r="C23" s="603" t="s">
        <v>766</v>
      </c>
      <c r="D23" s="604">
        <f t="shared" si="1"/>
        <v>291</v>
      </c>
      <c r="E23" s="605">
        <v>54</v>
      </c>
      <c r="F23" s="606" t="s">
        <v>750</v>
      </c>
      <c r="G23" s="607">
        <v>22</v>
      </c>
      <c r="H23" s="607">
        <v>31</v>
      </c>
      <c r="I23" s="608">
        <v>1</v>
      </c>
      <c r="J23" s="605">
        <v>237</v>
      </c>
      <c r="K23" s="606">
        <v>2</v>
      </c>
      <c r="L23" s="607">
        <v>4</v>
      </c>
      <c r="M23" s="607">
        <v>225</v>
      </c>
      <c r="N23" s="608">
        <v>5</v>
      </c>
    </row>
    <row r="24" spans="1:14" ht="26.25" customHeight="1" x14ac:dyDescent="0.15">
      <c r="A24" s="77"/>
      <c r="B24" s="609"/>
      <c r="C24" s="610" t="s">
        <v>69</v>
      </c>
      <c r="D24" s="611">
        <f>SUM(E24,J24)</f>
        <v>43</v>
      </c>
      <c r="E24" s="612">
        <v>4</v>
      </c>
      <c r="F24" s="613" t="s">
        <v>750</v>
      </c>
      <c r="G24" s="614" t="s">
        <v>750</v>
      </c>
      <c r="H24" s="614">
        <v>4</v>
      </c>
      <c r="I24" s="615" t="s">
        <v>750</v>
      </c>
      <c r="J24" s="612">
        <v>39</v>
      </c>
      <c r="K24" s="613">
        <v>1</v>
      </c>
      <c r="L24" s="614">
        <v>2</v>
      </c>
      <c r="M24" s="614">
        <v>36</v>
      </c>
      <c r="N24" s="615" t="s">
        <v>750</v>
      </c>
    </row>
    <row r="25" spans="1:14" ht="26.25" customHeight="1" x14ac:dyDescent="0.15">
      <c r="A25" s="77"/>
      <c r="B25" s="880" t="s">
        <v>767</v>
      </c>
      <c r="C25" s="881"/>
      <c r="D25" s="616"/>
      <c r="E25" s="617"/>
      <c r="F25" s="617"/>
      <c r="G25" s="617"/>
      <c r="H25" s="617"/>
      <c r="I25" s="617"/>
      <c r="J25" s="617"/>
      <c r="K25" s="617"/>
      <c r="L25" s="617"/>
      <c r="M25" s="617"/>
      <c r="N25" s="618"/>
    </row>
    <row r="26" spans="1:14" ht="26.25" customHeight="1" x14ac:dyDescent="0.15">
      <c r="A26" s="77"/>
      <c r="B26" s="619"/>
      <c r="C26" s="620" t="s">
        <v>73</v>
      </c>
      <c r="D26" s="597">
        <f>SUM(E26,J26)</f>
        <v>23590</v>
      </c>
      <c r="E26" s="598">
        <v>10174</v>
      </c>
      <c r="F26" s="599">
        <v>269</v>
      </c>
      <c r="G26" s="600">
        <v>8562</v>
      </c>
      <c r="H26" s="600">
        <v>992</v>
      </c>
      <c r="I26" s="601">
        <v>334</v>
      </c>
      <c r="J26" s="598">
        <v>13416</v>
      </c>
      <c r="K26" s="599">
        <v>231</v>
      </c>
      <c r="L26" s="600">
        <v>6899</v>
      </c>
      <c r="M26" s="600">
        <v>5645</v>
      </c>
      <c r="N26" s="601">
        <v>604</v>
      </c>
    </row>
    <row r="27" spans="1:14" ht="26.25" customHeight="1" x14ac:dyDescent="0.15">
      <c r="A27" s="77"/>
      <c r="B27" s="602"/>
      <c r="C27" s="603" t="s">
        <v>768</v>
      </c>
      <c r="D27" s="604">
        <f>SUM(E27,J27)</f>
        <v>11623</v>
      </c>
      <c r="E27" s="605">
        <v>4401</v>
      </c>
      <c r="F27" s="606">
        <v>47</v>
      </c>
      <c r="G27" s="607">
        <v>3549</v>
      </c>
      <c r="H27" s="607">
        <v>722</v>
      </c>
      <c r="I27" s="608">
        <v>78</v>
      </c>
      <c r="J27" s="605">
        <v>7222</v>
      </c>
      <c r="K27" s="606">
        <v>96</v>
      </c>
      <c r="L27" s="607">
        <v>2366</v>
      </c>
      <c r="M27" s="607">
        <v>4511</v>
      </c>
      <c r="N27" s="608">
        <v>227</v>
      </c>
    </row>
    <row r="28" spans="1:14" ht="26.25" customHeight="1" x14ac:dyDescent="0.15">
      <c r="A28" s="77"/>
      <c r="B28" s="609"/>
      <c r="C28" s="610" t="s">
        <v>769</v>
      </c>
      <c r="D28" s="611">
        <f>SUM(E28,J28)</f>
        <v>3890</v>
      </c>
      <c r="E28" s="612">
        <v>1121</v>
      </c>
      <c r="F28" s="613">
        <v>5</v>
      </c>
      <c r="G28" s="614">
        <v>771</v>
      </c>
      <c r="H28" s="614">
        <v>329</v>
      </c>
      <c r="I28" s="615">
        <v>12</v>
      </c>
      <c r="J28" s="612">
        <v>2769</v>
      </c>
      <c r="K28" s="613">
        <v>35</v>
      </c>
      <c r="L28" s="614">
        <v>370</v>
      </c>
      <c r="M28" s="614">
        <v>2285</v>
      </c>
      <c r="N28" s="615">
        <v>67</v>
      </c>
    </row>
    <row r="29" spans="1:14" ht="15" customHeight="1" x14ac:dyDescent="0.15">
      <c r="A29" s="77"/>
      <c r="B29" s="621" t="s">
        <v>770</v>
      </c>
      <c r="C29" s="621"/>
      <c r="D29" s="622"/>
      <c r="E29" s="111"/>
      <c r="F29" s="111"/>
      <c r="G29" s="111"/>
      <c r="H29" s="111"/>
      <c r="I29" s="111"/>
      <c r="J29" s="111"/>
      <c r="K29" s="111"/>
      <c r="L29" s="111"/>
      <c r="M29" s="111"/>
      <c r="N29" s="623"/>
    </row>
    <row r="30" spans="1:14" x14ac:dyDescent="0.15">
      <c r="A30" s="83"/>
      <c r="B30" s="624"/>
      <c r="C30" s="624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1:14" x14ac:dyDescent="0.15">
      <c r="A31" s="83"/>
      <c r="B31" s="624"/>
      <c r="C31" s="624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1:14" x14ac:dyDescent="0.15">
      <c r="A32" s="83"/>
      <c r="B32" s="624"/>
      <c r="C32" s="624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 x14ac:dyDescent="0.15">
      <c r="A33" s="83"/>
      <c r="B33" s="624"/>
      <c r="C33" s="624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 x14ac:dyDescent="0.15">
      <c r="A34" s="83"/>
      <c r="B34" s="624"/>
      <c r="C34" s="624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 x14ac:dyDescent="0.15">
      <c r="A35" s="83"/>
      <c r="B35" s="624"/>
      <c r="C35" s="624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 x14ac:dyDescent="0.15">
      <c r="A36" s="83"/>
      <c r="B36" s="624"/>
      <c r="C36" s="624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 x14ac:dyDescent="0.15">
      <c r="A37" s="83"/>
      <c r="B37" s="624"/>
      <c r="C37" s="624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 x14ac:dyDescent="0.15">
      <c r="A38" s="83"/>
      <c r="B38" s="624"/>
      <c r="C38" s="624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 x14ac:dyDescent="0.15">
      <c r="A39" s="83"/>
      <c r="B39" s="624"/>
      <c r="C39" s="624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x14ac:dyDescent="0.15">
      <c r="A40" s="83"/>
      <c r="B40" s="624"/>
      <c r="C40" s="624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 x14ac:dyDescent="0.15">
      <c r="A41" s="83"/>
      <c r="B41" s="624"/>
      <c r="C41" s="624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 x14ac:dyDescent="0.15">
      <c r="A42" s="83"/>
      <c r="B42" s="624"/>
      <c r="C42" s="624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</row>
    <row r="43" spans="1:14" x14ac:dyDescent="0.15">
      <c r="A43" s="83"/>
      <c r="B43" s="624"/>
      <c r="C43" s="624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 x14ac:dyDescent="0.15">
      <c r="A44" s="83"/>
      <c r="B44" s="624"/>
      <c r="C44" s="624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14" x14ac:dyDescent="0.15">
      <c r="A45" s="83"/>
      <c r="B45" s="624"/>
      <c r="C45" s="624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 x14ac:dyDescent="0.15">
      <c r="A46" s="83"/>
      <c r="B46" s="624"/>
      <c r="C46" s="62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 x14ac:dyDescent="0.15">
      <c r="A47" s="83"/>
      <c r="B47" s="624"/>
      <c r="C47" s="624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 x14ac:dyDescent="0.15">
      <c r="A48" s="83"/>
      <c r="B48" s="624"/>
      <c r="C48" s="624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4" x14ac:dyDescent="0.15">
      <c r="A49" s="83"/>
      <c r="B49" s="624"/>
      <c r="C49" s="62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4" x14ac:dyDescent="0.15">
      <c r="A50" s="83"/>
      <c r="B50" s="624"/>
      <c r="C50" s="624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</row>
    <row r="51" spans="1:14" x14ac:dyDescent="0.15">
      <c r="A51" s="83"/>
      <c r="B51" s="624"/>
      <c r="C51" s="624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</row>
    <row r="52" spans="1:14" x14ac:dyDescent="0.15">
      <c r="A52" s="83"/>
      <c r="B52" s="624"/>
      <c r="C52" s="624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4" x14ac:dyDescent="0.15">
      <c r="A53" s="83"/>
      <c r="B53" s="624"/>
      <c r="C53" s="624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4" x14ac:dyDescent="0.15">
      <c r="A54" s="83"/>
      <c r="B54" s="624"/>
      <c r="C54" s="624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</row>
    <row r="55" spans="1:14" x14ac:dyDescent="0.15">
      <c r="A55" s="83"/>
      <c r="B55" s="624"/>
      <c r="C55" s="624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</row>
  </sheetData>
  <mergeCells count="7">
    <mergeCell ref="B25:C25"/>
    <mergeCell ref="B4:C4"/>
    <mergeCell ref="D4:D5"/>
    <mergeCell ref="E4:I4"/>
    <mergeCell ref="J4:N4"/>
    <mergeCell ref="B5:C5"/>
    <mergeCell ref="B6:C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topLeftCell="A13" zoomScaleNormal="100" workbookViewId="0">
      <selection activeCell="I49" sqref="I49"/>
    </sheetView>
  </sheetViews>
  <sheetFormatPr defaultRowHeight="13.5" x14ac:dyDescent="0.15"/>
  <cols>
    <col min="1" max="1" width="1.375" style="626" customWidth="1"/>
    <col min="2" max="2" width="6.875" style="626" customWidth="1"/>
    <col min="3" max="3" width="5.625" style="626" customWidth="1"/>
    <col min="4" max="13" width="4.5" style="626" customWidth="1"/>
    <col min="14" max="17" width="5.625" style="626" customWidth="1"/>
    <col min="18" max="256" width="9" style="626"/>
    <col min="257" max="257" width="1.375" style="626" customWidth="1"/>
    <col min="258" max="258" width="6.875" style="626" customWidth="1"/>
    <col min="259" max="259" width="5.625" style="626" customWidth="1"/>
    <col min="260" max="269" width="4.5" style="626" customWidth="1"/>
    <col min="270" max="273" width="5.625" style="626" customWidth="1"/>
    <col min="274" max="512" width="9" style="626"/>
    <col min="513" max="513" width="1.375" style="626" customWidth="1"/>
    <col min="514" max="514" width="6.875" style="626" customWidth="1"/>
    <col min="515" max="515" width="5.625" style="626" customWidth="1"/>
    <col min="516" max="525" width="4.5" style="626" customWidth="1"/>
    <col min="526" max="529" width="5.625" style="626" customWidth="1"/>
    <col min="530" max="768" width="9" style="626"/>
    <col min="769" max="769" width="1.375" style="626" customWidth="1"/>
    <col min="770" max="770" width="6.875" style="626" customWidth="1"/>
    <col min="771" max="771" width="5.625" style="626" customWidth="1"/>
    <col min="772" max="781" width="4.5" style="626" customWidth="1"/>
    <col min="782" max="785" width="5.625" style="626" customWidth="1"/>
    <col min="786" max="1024" width="9" style="626"/>
    <col min="1025" max="1025" width="1.375" style="626" customWidth="1"/>
    <col min="1026" max="1026" width="6.875" style="626" customWidth="1"/>
    <col min="1027" max="1027" width="5.625" style="626" customWidth="1"/>
    <col min="1028" max="1037" width="4.5" style="626" customWidth="1"/>
    <col min="1038" max="1041" width="5.625" style="626" customWidth="1"/>
    <col min="1042" max="1280" width="9" style="626"/>
    <col min="1281" max="1281" width="1.375" style="626" customWidth="1"/>
    <col min="1282" max="1282" width="6.875" style="626" customWidth="1"/>
    <col min="1283" max="1283" width="5.625" style="626" customWidth="1"/>
    <col min="1284" max="1293" width="4.5" style="626" customWidth="1"/>
    <col min="1294" max="1297" width="5.625" style="626" customWidth="1"/>
    <col min="1298" max="1536" width="9" style="626"/>
    <col min="1537" max="1537" width="1.375" style="626" customWidth="1"/>
    <col min="1538" max="1538" width="6.875" style="626" customWidth="1"/>
    <col min="1539" max="1539" width="5.625" style="626" customWidth="1"/>
    <col min="1540" max="1549" width="4.5" style="626" customWidth="1"/>
    <col min="1550" max="1553" width="5.625" style="626" customWidth="1"/>
    <col min="1554" max="1792" width="9" style="626"/>
    <col min="1793" max="1793" width="1.375" style="626" customWidth="1"/>
    <col min="1794" max="1794" width="6.875" style="626" customWidth="1"/>
    <col min="1795" max="1795" width="5.625" style="626" customWidth="1"/>
    <col min="1796" max="1805" width="4.5" style="626" customWidth="1"/>
    <col min="1806" max="1809" width="5.625" style="626" customWidth="1"/>
    <col min="1810" max="2048" width="9" style="626"/>
    <col min="2049" max="2049" width="1.375" style="626" customWidth="1"/>
    <col min="2050" max="2050" width="6.875" style="626" customWidth="1"/>
    <col min="2051" max="2051" width="5.625" style="626" customWidth="1"/>
    <col min="2052" max="2061" width="4.5" style="626" customWidth="1"/>
    <col min="2062" max="2065" width="5.625" style="626" customWidth="1"/>
    <col min="2066" max="2304" width="9" style="626"/>
    <col min="2305" max="2305" width="1.375" style="626" customWidth="1"/>
    <col min="2306" max="2306" width="6.875" style="626" customWidth="1"/>
    <col min="2307" max="2307" width="5.625" style="626" customWidth="1"/>
    <col min="2308" max="2317" width="4.5" style="626" customWidth="1"/>
    <col min="2318" max="2321" width="5.625" style="626" customWidth="1"/>
    <col min="2322" max="2560" width="9" style="626"/>
    <col min="2561" max="2561" width="1.375" style="626" customWidth="1"/>
    <col min="2562" max="2562" width="6.875" style="626" customWidth="1"/>
    <col min="2563" max="2563" width="5.625" style="626" customWidth="1"/>
    <col min="2564" max="2573" width="4.5" style="626" customWidth="1"/>
    <col min="2574" max="2577" width="5.625" style="626" customWidth="1"/>
    <col min="2578" max="2816" width="9" style="626"/>
    <col min="2817" max="2817" width="1.375" style="626" customWidth="1"/>
    <col min="2818" max="2818" width="6.875" style="626" customWidth="1"/>
    <col min="2819" max="2819" width="5.625" style="626" customWidth="1"/>
    <col min="2820" max="2829" width="4.5" style="626" customWidth="1"/>
    <col min="2830" max="2833" width="5.625" style="626" customWidth="1"/>
    <col min="2834" max="3072" width="9" style="626"/>
    <col min="3073" max="3073" width="1.375" style="626" customWidth="1"/>
    <col min="3074" max="3074" width="6.875" style="626" customWidth="1"/>
    <col min="3075" max="3075" width="5.625" style="626" customWidth="1"/>
    <col min="3076" max="3085" width="4.5" style="626" customWidth="1"/>
    <col min="3086" max="3089" width="5.625" style="626" customWidth="1"/>
    <col min="3090" max="3328" width="9" style="626"/>
    <col min="3329" max="3329" width="1.375" style="626" customWidth="1"/>
    <col min="3330" max="3330" width="6.875" style="626" customWidth="1"/>
    <col min="3331" max="3331" width="5.625" style="626" customWidth="1"/>
    <col min="3332" max="3341" width="4.5" style="626" customWidth="1"/>
    <col min="3342" max="3345" width="5.625" style="626" customWidth="1"/>
    <col min="3346" max="3584" width="9" style="626"/>
    <col min="3585" max="3585" width="1.375" style="626" customWidth="1"/>
    <col min="3586" max="3586" width="6.875" style="626" customWidth="1"/>
    <col min="3587" max="3587" width="5.625" style="626" customWidth="1"/>
    <col min="3588" max="3597" width="4.5" style="626" customWidth="1"/>
    <col min="3598" max="3601" width="5.625" style="626" customWidth="1"/>
    <col min="3602" max="3840" width="9" style="626"/>
    <col min="3841" max="3841" width="1.375" style="626" customWidth="1"/>
    <col min="3842" max="3842" width="6.875" style="626" customWidth="1"/>
    <col min="3843" max="3843" width="5.625" style="626" customWidth="1"/>
    <col min="3844" max="3853" width="4.5" style="626" customWidth="1"/>
    <col min="3854" max="3857" width="5.625" style="626" customWidth="1"/>
    <col min="3858" max="4096" width="9" style="626"/>
    <col min="4097" max="4097" width="1.375" style="626" customWidth="1"/>
    <col min="4098" max="4098" width="6.875" style="626" customWidth="1"/>
    <col min="4099" max="4099" width="5.625" style="626" customWidth="1"/>
    <col min="4100" max="4109" width="4.5" style="626" customWidth="1"/>
    <col min="4110" max="4113" width="5.625" style="626" customWidth="1"/>
    <col min="4114" max="4352" width="9" style="626"/>
    <col min="4353" max="4353" width="1.375" style="626" customWidth="1"/>
    <col min="4354" max="4354" width="6.875" style="626" customWidth="1"/>
    <col min="4355" max="4355" width="5.625" style="626" customWidth="1"/>
    <col min="4356" max="4365" width="4.5" style="626" customWidth="1"/>
    <col min="4366" max="4369" width="5.625" style="626" customWidth="1"/>
    <col min="4370" max="4608" width="9" style="626"/>
    <col min="4609" max="4609" width="1.375" style="626" customWidth="1"/>
    <col min="4610" max="4610" width="6.875" style="626" customWidth="1"/>
    <col min="4611" max="4611" width="5.625" style="626" customWidth="1"/>
    <col min="4612" max="4621" width="4.5" style="626" customWidth="1"/>
    <col min="4622" max="4625" width="5.625" style="626" customWidth="1"/>
    <col min="4626" max="4864" width="9" style="626"/>
    <col min="4865" max="4865" width="1.375" style="626" customWidth="1"/>
    <col min="4866" max="4866" width="6.875" style="626" customWidth="1"/>
    <col min="4867" max="4867" width="5.625" style="626" customWidth="1"/>
    <col min="4868" max="4877" width="4.5" style="626" customWidth="1"/>
    <col min="4878" max="4881" width="5.625" style="626" customWidth="1"/>
    <col min="4882" max="5120" width="9" style="626"/>
    <col min="5121" max="5121" width="1.375" style="626" customWidth="1"/>
    <col min="5122" max="5122" width="6.875" style="626" customWidth="1"/>
    <col min="5123" max="5123" width="5.625" style="626" customWidth="1"/>
    <col min="5124" max="5133" width="4.5" style="626" customWidth="1"/>
    <col min="5134" max="5137" width="5.625" style="626" customWidth="1"/>
    <col min="5138" max="5376" width="9" style="626"/>
    <col min="5377" max="5377" width="1.375" style="626" customWidth="1"/>
    <col min="5378" max="5378" width="6.875" style="626" customWidth="1"/>
    <col min="5379" max="5379" width="5.625" style="626" customWidth="1"/>
    <col min="5380" max="5389" width="4.5" style="626" customWidth="1"/>
    <col min="5390" max="5393" width="5.625" style="626" customWidth="1"/>
    <col min="5394" max="5632" width="9" style="626"/>
    <col min="5633" max="5633" width="1.375" style="626" customWidth="1"/>
    <col min="5634" max="5634" width="6.875" style="626" customWidth="1"/>
    <col min="5635" max="5635" width="5.625" style="626" customWidth="1"/>
    <col min="5636" max="5645" width="4.5" style="626" customWidth="1"/>
    <col min="5646" max="5649" width="5.625" style="626" customWidth="1"/>
    <col min="5650" max="5888" width="9" style="626"/>
    <col min="5889" max="5889" width="1.375" style="626" customWidth="1"/>
    <col min="5890" max="5890" width="6.875" style="626" customWidth="1"/>
    <col min="5891" max="5891" width="5.625" style="626" customWidth="1"/>
    <col min="5892" max="5901" width="4.5" style="626" customWidth="1"/>
    <col min="5902" max="5905" width="5.625" style="626" customWidth="1"/>
    <col min="5906" max="6144" width="9" style="626"/>
    <col min="6145" max="6145" width="1.375" style="626" customWidth="1"/>
    <col min="6146" max="6146" width="6.875" style="626" customWidth="1"/>
    <col min="6147" max="6147" width="5.625" style="626" customWidth="1"/>
    <col min="6148" max="6157" width="4.5" style="626" customWidth="1"/>
    <col min="6158" max="6161" width="5.625" style="626" customWidth="1"/>
    <col min="6162" max="6400" width="9" style="626"/>
    <col min="6401" max="6401" width="1.375" style="626" customWidth="1"/>
    <col min="6402" max="6402" width="6.875" style="626" customWidth="1"/>
    <col min="6403" max="6403" width="5.625" style="626" customWidth="1"/>
    <col min="6404" max="6413" width="4.5" style="626" customWidth="1"/>
    <col min="6414" max="6417" width="5.625" style="626" customWidth="1"/>
    <col min="6418" max="6656" width="9" style="626"/>
    <col min="6657" max="6657" width="1.375" style="626" customWidth="1"/>
    <col min="6658" max="6658" width="6.875" style="626" customWidth="1"/>
    <col min="6659" max="6659" width="5.625" style="626" customWidth="1"/>
    <col min="6660" max="6669" width="4.5" style="626" customWidth="1"/>
    <col min="6670" max="6673" width="5.625" style="626" customWidth="1"/>
    <col min="6674" max="6912" width="9" style="626"/>
    <col min="6913" max="6913" width="1.375" style="626" customWidth="1"/>
    <col min="6914" max="6914" width="6.875" style="626" customWidth="1"/>
    <col min="6915" max="6915" width="5.625" style="626" customWidth="1"/>
    <col min="6916" max="6925" width="4.5" style="626" customWidth="1"/>
    <col min="6926" max="6929" width="5.625" style="626" customWidth="1"/>
    <col min="6930" max="7168" width="9" style="626"/>
    <col min="7169" max="7169" width="1.375" style="626" customWidth="1"/>
    <col min="7170" max="7170" width="6.875" style="626" customWidth="1"/>
    <col min="7171" max="7171" width="5.625" style="626" customWidth="1"/>
    <col min="7172" max="7181" width="4.5" style="626" customWidth="1"/>
    <col min="7182" max="7185" width="5.625" style="626" customWidth="1"/>
    <col min="7186" max="7424" width="9" style="626"/>
    <col min="7425" max="7425" width="1.375" style="626" customWidth="1"/>
    <col min="7426" max="7426" width="6.875" style="626" customWidth="1"/>
    <col min="7427" max="7427" width="5.625" style="626" customWidth="1"/>
    <col min="7428" max="7437" width="4.5" style="626" customWidth="1"/>
    <col min="7438" max="7441" width="5.625" style="626" customWidth="1"/>
    <col min="7442" max="7680" width="9" style="626"/>
    <col min="7681" max="7681" width="1.375" style="626" customWidth="1"/>
    <col min="7682" max="7682" width="6.875" style="626" customWidth="1"/>
    <col min="7683" max="7683" width="5.625" style="626" customWidth="1"/>
    <col min="7684" max="7693" width="4.5" style="626" customWidth="1"/>
    <col min="7694" max="7697" width="5.625" style="626" customWidth="1"/>
    <col min="7698" max="7936" width="9" style="626"/>
    <col min="7937" max="7937" width="1.375" style="626" customWidth="1"/>
    <col min="7938" max="7938" width="6.875" style="626" customWidth="1"/>
    <col min="7939" max="7939" width="5.625" style="626" customWidth="1"/>
    <col min="7940" max="7949" width="4.5" style="626" customWidth="1"/>
    <col min="7950" max="7953" width="5.625" style="626" customWidth="1"/>
    <col min="7954" max="8192" width="9" style="626"/>
    <col min="8193" max="8193" width="1.375" style="626" customWidth="1"/>
    <col min="8194" max="8194" width="6.875" style="626" customWidth="1"/>
    <col min="8195" max="8195" width="5.625" style="626" customWidth="1"/>
    <col min="8196" max="8205" width="4.5" style="626" customWidth="1"/>
    <col min="8206" max="8209" width="5.625" style="626" customWidth="1"/>
    <col min="8210" max="8448" width="9" style="626"/>
    <col min="8449" max="8449" width="1.375" style="626" customWidth="1"/>
    <col min="8450" max="8450" width="6.875" style="626" customWidth="1"/>
    <col min="8451" max="8451" width="5.625" style="626" customWidth="1"/>
    <col min="8452" max="8461" width="4.5" style="626" customWidth="1"/>
    <col min="8462" max="8465" width="5.625" style="626" customWidth="1"/>
    <col min="8466" max="8704" width="9" style="626"/>
    <col min="8705" max="8705" width="1.375" style="626" customWidth="1"/>
    <col min="8706" max="8706" width="6.875" style="626" customWidth="1"/>
    <col min="8707" max="8707" width="5.625" style="626" customWidth="1"/>
    <col min="8708" max="8717" width="4.5" style="626" customWidth="1"/>
    <col min="8718" max="8721" width="5.625" style="626" customWidth="1"/>
    <col min="8722" max="8960" width="9" style="626"/>
    <col min="8961" max="8961" width="1.375" style="626" customWidth="1"/>
    <col min="8962" max="8962" width="6.875" style="626" customWidth="1"/>
    <col min="8963" max="8963" width="5.625" style="626" customWidth="1"/>
    <col min="8964" max="8973" width="4.5" style="626" customWidth="1"/>
    <col min="8974" max="8977" width="5.625" style="626" customWidth="1"/>
    <col min="8978" max="9216" width="9" style="626"/>
    <col min="9217" max="9217" width="1.375" style="626" customWidth="1"/>
    <col min="9218" max="9218" width="6.875" style="626" customWidth="1"/>
    <col min="9219" max="9219" width="5.625" style="626" customWidth="1"/>
    <col min="9220" max="9229" width="4.5" style="626" customWidth="1"/>
    <col min="9230" max="9233" width="5.625" style="626" customWidth="1"/>
    <col min="9234" max="9472" width="9" style="626"/>
    <col min="9473" max="9473" width="1.375" style="626" customWidth="1"/>
    <col min="9474" max="9474" width="6.875" style="626" customWidth="1"/>
    <col min="9475" max="9475" width="5.625" style="626" customWidth="1"/>
    <col min="9476" max="9485" width="4.5" style="626" customWidth="1"/>
    <col min="9486" max="9489" width="5.625" style="626" customWidth="1"/>
    <col min="9490" max="9728" width="9" style="626"/>
    <col min="9729" max="9729" width="1.375" style="626" customWidth="1"/>
    <col min="9730" max="9730" width="6.875" style="626" customWidth="1"/>
    <col min="9731" max="9731" width="5.625" style="626" customWidth="1"/>
    <col min="9732" max="9741" width="4.5" style="626" customWidth="1"/>
    <col min="9742" max="9745" width="5.625" style="626" customWidth="1"/>
    <col min="9746" max="9984" width="9" style="626"/>
    <col min="9985" max="9985" width="1.375" style="626" customWidth="1"/>
    <col min="9986" max="9986" width="6.875" style="626" customWidth="1"/>
    <col min="9987" max="9987" width="5.625" style="626" customWidth="1"/>
    <col min="9988" max="9997" width="4.5" style="626" customWidth="1"/>
    <col min="9998" max="10001" width="5.625" style="626" customWidth="1"/>
    <col min="10002" max="10240" width="9" style="626"/>
    <col min="10241" max="10241" width="1.375" style="626" customWidth="1"/>
    <col min="10242" max="10242" width="6.875" style="626" customWidth="1"/>
    <col min="10243" max="10243" width="5.625" style="626" customWidth="1"/>
    <col min="10244" max="10253" width="4.5" style="626" customWidth="1"/>
    <col min="10254" max="10257" width="5.625" style="626" customWidth="1"/>
    <col min="10258" max="10496" width="9" style="626"/>
    <col min="10497" max="10497" width="1.375" style="626" customWidth="1"/>
    <col min="10498" max="10498" width="6.875" style="626" customWidth="1"/>
    <col min="10499" max="10499" width="5.625" style="626" customWidth="1"/>
    <col min="10500" max="10509" width="4.5" style="626" customWidth="1"/>
    <col min="10510" max="10513" width="5.625" style="626" customWidth="1"/>
    <col min="10514" max="10752" width="9" style="626"/>
    <col min="10753" max="10753" width="1.375" style="626" customWidth="1"/>
    <col min="10754" max="10754" width="6.875" style="626" customWidth="1"/>
    <col min="10755" max="10755" width="5.625" style="626" customWidth="1"/>
    <col min="10756" max="10765" width="4.5" style="626" customWidth="1"/>
    <col min="10766" max="10769" width="5.625" style="626" customWidth="1"/>
    <col min="10770" max="11008" width="9" style="626"/>
    <col min="11009" max="11009" width="1.375" style="626" customWidth="1"/>
    <col min="11010" max="11010" width="6.875" style="626" customWidth="1"/>
    <col min="11011" max="11011" width="5.625" style="626" customWidth="1"/>
    <col min="11012" max="11021" width="4.5" style="626" customWidth="1"/>
    <col min="11022" max="11025" width="5.625" style="626" customWidth="1"/>
    <col min="11026" max="11264" width="9" style="626"/>
    <col min="11265" max="11265" width="1.375" style="626" customWidth="1"/>
    <col min="11266" max="11266" width="6.875" style="626" customWidth="1"/>
    <col min="11267" max="11267" width="5.625" style="626" customWidth="1"/>
    <col min="11268" max="11277" width="4.5" style="626" customWidth="1"/>
    <col min="11278" max="11281" width="5.625" style="626" customWidth="1"/>
    <col min="11282" max="11520" width="9" style="626"/>
    <col min="11521" max="11521" width="1.375" style="626" customWidth="1"/>
    <col min="11522" max="11522" width="6.875" style="626" customWidth="1"/>
    <col min="11523" max="11523" width="5.625" style="626" customWidth="1"/>
    <col min="11524" max="11533" width="4.5" style="626" customWidth="1"/>
    <col min="11534" max="11537" width="5.625" style="626" customWidth="1"/>
    <col min="11538" max="11776" width="9" style="626"/>
    <col min="11777" max="11777" width="1.375" style="626" customWidth="1"/>
    <col min="11778" max="11778" width="6.875" style="626" customWidth="1"/>
    <col min="11779" max="11779" width="5.625" style="626" customWidth="1"/>
    <col min="11780" max="11789" width="4.5" style="626" customWidth="1"/>
    <col min="11790" max="11793" width="5.625" style="626" customWidth="1"/>
    <col min="11794" max="12032" width="9" style="626"/>
    <col min="12033" max="12033" width="1.375" style="626" customWidth="1"/>
    <col min="12034" max="12034" width="6.875" style="626" customWidth="1"/>
    <col min="12035" max="12035" width="5.625" style="626" customWidth="1"/>
    <col min="12036" max="12045" width="4.5" style="626" customWidth="1"/>
    <col min="12046" max="12049" width="5.625" style="626" customWidth="1"/>
    <col min="12050" max="12288" width="9" style="626"/>
    <col min="12289" max="12289" width="1.375" style="626" customWidth="1"/>
    <col min="12290" max="12290" width="6.875" style="626" customWidth="1"/>
    <col min="12291" max="12291" width="5.625" style="626" customWidth="1"/>
    <col min="12292" max="12301" width="4.5" style="626" customWidth="1"/>
    <col min="12302" max="12305" width="5.625" style="626" customWidth="1"/>
    <col min="12306" max="12544" width="9" style="626"/>
    <col min="12545" max="12545" width="1.375" style="626" customWidth="1"/>
    <col min="12546" max="12546" width="6.875" style="626" customWidth="1"/>
    <col min="12547" max="12547" width="5.625" style="626" customWidth="1"/>
    <col min="12548" max="12557" width="4.5" style="626" customWidth="1"/>
    <col min="12558" max="12561" width="5.625" style="626" customWidth="1"/>
    <col min="12562" max="12800" width="9" style="626"/>
    <col min="12801" max="12801" width="1.375" style="626" customWidth="1"/>
    <col min="12802" max="12802" width="6.875" style="626" customWidth="1"/>
    <col min="12803" max="12803" width="5.625" style="626" customWidth="1"/>
    <col min="12804" max="12813" width="4.5" style="626" customWidth="1"/>
    <col min="12814" max="12817" width="5.625" style="626" customWidth="1"/>
    <col min="12818" max="13056" width="9" style="626"/>
    <col min="13057" max="13057" width="1.375" style="626" customWidth="1"/>
    <col min="13058" max="13058" width="6.875" style="626" customWidth="1"/>
    <col min="13059" max="13059" width="5.625" style="626" customWidth="1"/>
    <col min="13060" max="13069" width="4.5" style="626" customWidth="1"/>
    <col min="13070" max="13073" width="5.625" style="626" customWidth="1"/>
    <col min="13074" max="13312" width="9" style="626"/>
    <col min="13313" max="13313" width="1.375" style="626" customWidth="1"/>
    <col min="13314" max="13314" width="6.875" style="626" customWidth="1"/>
    <col min="13315" max="13315" width="5.625" style="626" customWidth="1"/>
    <col min="13316" max="13325" width="4.5" style="626" customWidth="1"/>
    <col min="13326" max="13329" width="5.625" style="626" customWidth="1"/>
    <col min="13330" max="13568" width="9" style="626"/>
    <col min="13569" max="13569" width="1.375" style="626" customWidth="1"/>
    <col min="13570" max="13570" width="6.875" style="626" customWidth="1"/>
    <col min="13571" max="13571" width="5.625" style="626" customWidth="1"/>
    <col min="13572" max="13581" width="4.5" style="626" customWidth="1"/>
    <col min="13582" max="13585" width="5.625" style="626" customWidth="1"/>
    <col min="13586" max="13824" width="9" style="626"/>
    <col min="13825" max="13825" width="1.375" style="626" customWidth="1"/>
    <col min="13826" max="13826" width="6.875" style="626" customWidth="1"/>
    <col min="13827" max="13827" width="5.625" style="626" customWidth="1"/>
    <col min="13828" max="13837" width="4.5" style="626" customWidth="1"/>
    <col min="13838" max="13841" width="5.625" style="626" customWidth="1"/>
    <col min="13842" max="14080" width="9" style="626"/>
    <col min="14081" max="14081" width="1.375" style="626" customWidth="1"/>
    <col min="14082" max="14082" width="6.875" style="626" customWidth="1"/>
    <col min="14083" max="14083" width="5.625" style="626" customWidth="1"/>
    <col min="14084" max="14093" width="4.5" style="626" customWidth="1"/>
    <col min="14094" max="14097" width="5.625" style="626" customWidth="1"/>
    <col min="14098" max="14336" width="9" style="626"/>
    <col min="14337" max="14337" width="1.375" style="626" customWidth="1"/>
    <col min="14338" max="14338" width="6.875" style="626" customWidth="1"/>
    <col min="14339" max="14339" width="5.625" style="626" customWidth="1"/>
    <col min="14340" max="14349" width="4.5" style="626" customWidth="1"/>
    <col min="14350" max="14353" width="5.625" style="626" customWidth="1"/>
    <col min="14354" max="14592" width="9" style="626"/>
    <col min="14593" max="14593" width="1.375" style="626" customWidth="1"/>
    <col min="14594" max="14594" width="6.875" style="626" customWidth="1"/>
    <col min="14595" max="14595" width="5.625" style="626" customWidth="1"/>
    <col min="14596" max="14605" width="4.5" style="626" customWidth="1"/>
    <col min="14606" max="14609" width="5.625" style="626" customWidth="1"/>
    <col min="14610" max="14848" width="9" style="626"/>
    <col min="14849" max="14849" width="1.375" style="626" customWidth="1"/>
    <col min="14850" max="14850" width="6.875" style="626" customWidth="1"/>
    <col min="14851" max="14851" width="5.625" style="626" customWidth="1"/>
    <col min="14852" max="14861" width="4.5" style="626" customWidth="1"/>
    <col min="14862" max="14865" width="5.625" style="626" customWidth="1"/>
    <col min="14866" max="15104" width="9" style="626"/>
    <col min="15105" max="15105" width="1.375" style="626" customWidth="1"/>
    <col min="15106" max="15106" width="6.875" style="626" customWidth="1"/>
    <col min="15107" max="15107" width="5.625" style="626" customWidth="1"/>
    <col min="15108" max="15117" width="4.5" style="626" customWidth="1"/>
    <col min="15118" max="15121" width="5.625" style="626" customWidth="1"/>
    <col min="15122" max="15360" width="9" style="626"/>
    <col min="15361" max="15361" width="1.375" style="626" customWidth="1"/>
    <col min="15362" max="15362" width="6.875" style="626" customWidth="1"/>
    <col min="15363" max="15363" width="5.625" style="626" customWidth="1"/>
    <col min="15364" max="15373" width="4.5" style="626" customWidth="1"/>
    <col min="15374" max="15377" width="5.625" style="626" customWidth="1"/>
    <col min="15378" max="15616" width="9" style="626"/>
    <col min="15617" max="15617" width="1.375" style="626" customWidth="1"/>
    <col min="15618" max="15618" width="6.875" style="626" customWidth="1"/>
    <col min="15619" max="15619" width="5.625" style="626" customWidth="1"/>
    <col min="15620" max="15629" width="4.5" style="626" customWidth="1"/>
    <col min="15630" max="15633" width="5.625" style="626" customWidth="1"/>
    <col min="15634" max="15872" width="9" style="626"/>
    <col min="15873" max="15873" width="1.375" style="626" customWidth="1"/>
    <col min="15874" max="15874" width="6.875" style="626" customWidth="1"/>
    <col min="15875" max="15875" width="5.625" style="626" customWidth="1"/>
    <col min="15876" max="15885" width="4.5" style="626" customWidth="1"/>
    <col min="15886" max="15889" width="5.625" style="626" customWidth="1"/>
    <col min="15890" max="16128" width="9" style="626"/>
    <col min="16129" max="16129" width="1.375" style="626" customWidth="1"/>
    <col min="16130" max="16130" width="6.875" style="626" customWidth="1"/>
    <col min="16131" max="16131" width="5.625" style="626" customWidth="1"/>
    <col min="16132" max="16141" width="4.5" style="626" customWidth="1"/>
    <col min="16142" max="16145" width="5.625" style="626" customWidth="1"/>
    <col min="16146" max="16384" width="9" style="626"/>
  </cols>
  <sheetData>
    <row r="1" spans="1:17" ht="30" customHeight="1" x14ac:dyDescent="0.15">
      <c r="A1" s="66" t="s">
        <v>771</v>
      </c>
    </row>
    <row r="2" spans="1:17" ht="7.5" customHeight="1" x14ac:dyDescent="0.15">
      <c r="A2" s="66"/>
    </row>
    <row r="3" spans="1:17" ht="15" customHeight="1" x14ac:dyDescent="0.15">
      <c r="A3" s="627"/>
      <c r="B3" s="628" t="s">
        <v>772</v>
      </c>
    </row>
    <row r="4" spans="1:17" s="628" customFormat="1" ht="15" customHeight="1" x14ac:dyDescent="0.4">
      <c r="A4" s="628">
        <v>1</v>
      </c>
      <c r="B4" s="628" t="s">
        <v>48</v>
      </c>
    </row>
    <row r="5" spans="1:17" s="628" customFormat="1" ht="15" customHeight="1" x14ac:dyDescent="0.4">
      <c r="A5" s="629"/>
      <c r="B5" s="894" t="s">
        <v>773</v>
      </c>
      <c r="C5" s="897" t="s">
        <v>774</v>
      </c>
      <c r="D5" s="897"/>
      <c r="E5" s="897"/>
      <c r="F5" s="897"/>
      <c r="G5" s="897"/>
      <c r="H5" s="897"/>
      <c r="I5" s="897"/>
      <c r="J5" s="897"/>
      <c r="K5" s="897"/>
      <c r="L5" s="897"/>
      <c r="M5" s="897"/>
      <c r="N5" s="897"/>
      <c r="O5" s="897"/>
      <c r="P5" s="897" t="s">
        <v>775</v>
      </c>
      <c r="Q5" s="897"/>
    </row>
    <row r="6" spans="1:17" s="628" customFormat="1" ht="15" customHeight="1" x14ac:dyDescent="0.4">
      <c r="A6" s="629"/>
      <c r="B6" s="895"/>
      <c r="C6" s="898" t="s">
        <v>704</v>
      </c>
      <c r="D6" s="899" t="s">
        <v>776</v>
      </c>
      <c r="E6" s="900"/>
      <c r="F6" s="900"/>
      <c r="G6" s="900"/>
      <c r="H6" s="900"/>
      <c r="I6" s="900"/>
      <c r="J6" s="900"/>
      <c r="K6" s="900"/>
      <c r="L6" s="900"/>
      <c r="M6" s="901"/>
      <c r="N6" s="902" t="s">
        <v>777</v>
      </c>
      <c r="O6" s="904" t="s">
        <v>778</v>
      </c>
      <c r="P6" s="906" t="s">
        <v>779</v>
      </c>
      <c r="Q6" s="906" t="s">
        <v>780</v>
      </c>
    </row>
    <row r="7" spans="1:17" s="634" customFormat="1" ht="22.5" customHeight="1" x14ac:dyDescent="0.4">
      <c r="A7" s="630"/>
      <c r="B7" s="896"/>
      <c r="C7" s="898"/>
      <c r="D7" s="631" t="s">
        <v>781</v>
      </c>
      <c r="E7" s="632" t="s">
        <v>782</v>
      </c>
      <c r="F7" s="632" t="s">
        <v>783</v>
      </c>
      <c r="G7" s="632" t="s">
        <v>784</v>
      </c>
      <c r="H7" s="632" t="s">
        <v>785</v>
      </c>
      <c r="I7" s="632" t="s">
        <v>786</v>
      </c>
      <c r="J7" s="632" t="s">
        <v>787</v>
      </c>
      <c r="K7" s="632" t="s">
        <v>788</v>
      </c>
      <c r="L7" s="632" t="s">
        <v>789</v>
      </c>
      <c r="M7" s="633" t="s">
        <v>790</v>
      </c>
      <c r="N7" s="903"/>
      <c r="O7" s="905"/>
      <c r="P7" s="907"/>
      <c r="Q7" s="907"/>
    </row>
    <row r="8" spans="1:17" s="634" customFormat="1" ht="18" customHeight="1" x14ac:dyDescent="0.4">
      <c r="A8" s="630"/>
      <c r="B8" s="635" t="s">
        <v>113</v>
      </c>
      <c r="C8" s="636">
        <f>SUM(C9:C12)</f>
        <v>26241</v>
      </c>
      <c r="D8" s="637">
        <f t="shared" ref="D8:Q8" si="0">SUM(D9:D12)</f>
        <v>3833</v>
      </c>
      <c r="E8" s="638">
        <f t="shared" si="0"/>
        <v>5239</v>
      </c>
      <c r="F8" s="638">
        <f t="shared" si="0"/>
        <v>4998</v>
      </c>
      <c r="G8" s="638">
        <f t="shared" si="0"/>
        <v>5295</v>
      </c>
      <c r="H8" s="638">
        <f t="shared" si="0"/>
        <v>3230</v>
      </c>
      <c r="I8" s="638">
        <f t="shared" si="0"/>
        <v>2316</v>
      </c>
      <c r="J8" s="638">
        <f t="shared" si="0"/>
        <v>1044</v>
      </c>
      <c r="K8" s="638">
        <f t="shared" si="0"/>
        <v>245</v>
      </c>
      <c r="L8" s="638">
        <f t="shared" si="0"/>
        <v>33</v>
      </c>
      <c r="M8" s="639">
        <f t="shared" si="0"/>
        <v>8</v>
      </c>
      <c r="N8" s="636">
        <f t="shared" si="0"/>
        <v>90177</v>
      </c>
      <c r="O8" s="640">
        <f>+N8/C8</f>
        <v>3.4364925117183036</v>
      </c>
      <c r="P8" s="636">
        <f t="shared" si="0"/>
        <v>78</v>
      </c>
      <c r="Q8" s="636">
        <f t="shared" si="0"/>
        <v>509</v>
      </c>
    </row>
    <row r="9" spans="1:17" s="634" customFormat="1" ht="18" customHeight="1" x14ac:dyDescent="0.4">
      <c r="A9" s="630"/>
      <c r="B9" s="641" t="s">
        <v>791</v>
      </c>
      <c r="C9" s="480">
        <v>7158</v>
      </c>
      <c r="D9" s="481">
        <v>1260</v>
      </c>
      <c r="E9" s="642">
        <v>1537</v>
      </c>
      <c r="F9" s="642">
        <v>1354</v>
      </c>
      <c r="G9" s="642">
        <v>1352</v>
      </c>
      <c r="H9" s="642">
        <v>790</v>
      </c>
      <c r="I9" s="642">
        <v>543</v>
      </c>
      <c r="J9" s="642">
        <v>261</v>
      </c>
      <c r="K9" s="642">
        <v>55</v>
      </c>
      <c r="L9" s="642">
        <v>5</v>
      </c>
      <c r="M9" s="482">
        <v>1</v>
      </c>
      <c r="N9" s="480">
        <v>23334</v>
      </c>
      <c r="O9" s="643">
        <v>3.26</v>
      </c>
      <c r="P9" s="480">
        <v>17</v>
      </c>
      <c r="Q9" s="480">
        <v>272</v>
      </c>
    </row>
    <row r="10" spans="1:17" s="634" customFormat="1" ht="18" customHeight="1" x14ac:dyDescent="0.4">
      <c r="A10" s="630"/>
      <c r="B10" s="641" t="s">
        <v>792</v>
      </c>
      <c r="C10" s="480">
        <v>9128</v>
      </c>
      <c r="D10" s="481">
        <v>1411</v>
      </c>
      <c r="E10" s="642">
        <v>1780</v>
      </c>
      <c r="F10" s="642">
        <v>1666</v>
      </c>
      <c r="G10" s="642">
        <v>1876</v>
      </c>
      <c r="H10" s="642">
        <v>1124</v>
      </c>
      <c r="I10" s="642">
        <v>838</v>
      </c>
      <c r="J10" s="642">
        <v>340</v>
      </c>
      <c r="K10" s="642">
        <v>77</v>
      </c>
      <c r="L10" s="642">
        <v>14</v>
      </c>
      <c r="M10" s="482">
        <v>2</v>
      </c>
      <c r="N10" s="480">
        <v>31263</v>
      </c>
      <c r="O10" s="643">
        <v>3.42</v>
      </c>
      <c r="P10" s="480">
        <v>41</v>
      </c>
      <c r="Q10" s="480">
        <v>82</v>
      </c>
    </row>
    <row r="11" spans="1:17" s="634" customFormat="1" ht="18" customHeight="1" x14ac:dyDescent="0.4">
      <c r="A11" s="630"/>
      <c r="B11" s="641" t="s">
        <v>793</v>
      </c>
      <c r="C11" s="480">
        <v>6686</v>
      </c>
      <c r="D11" s="481">
        <v>885</v>
      </c>
      <c r="E11" s="642">
        <v>1376</v>
      </c>
      <c r="F11" s="642">
        <v>1358</v>
      </c>
      <c r="G11" s="642">
        <v>1377</v>
      </c>
      <c r="H11" s="642">
        <v>794</v>
      </c>
      <c r="I11" s="642">
        <v>575</v>
      </c>
      <c r="J11" s="642">
        <v>236</v>
      </c>
      <c r="K11" s="642">
        <v>76</v>
      </c>
      <c r="L11" s="642">
        <v>6</v>
      </c>
      <c r="M11" s="482">
        <v>3</v>
      </c>
      <c r="N11" s="480">
        <v>22983</v>
      </c>
      <c r="O11" s="643">
        <v>3.44</v>
      </c>
      <c r="P11" s="480">
        <v>18</v>
      </c>
      <c r="Q11" s="480">
        <v>116</v>
      </c>
    </row>
    <row r="12" spans="1:17" s="634" customFormat="1" ht="18" customHeight="1" x14ac:dyDescent="0.4">
      <c r="A12" s="630"/>
      <c r="B12" s="644" t="s">
        <v>794</v>
      </c>
      <c r="C12" s="486">
        <v>3269</v>
      </c>
      <c r="D12" s="487">
        <v>277</v>
      </c>
      <c r="E12" s="645">
        <v>546</v>
      </c>
      <c r="F12" s="645">
        <v>620</v>
      </c>
      <c r="G12" s="645">
        <v>690</v>
      </c>
      <c r="H12" s="645">
        <v>522</v>
      </c>
      <c r="I12" s="645">
        <v>360</v>
      </c>
      <c r="J12" s="645">
        <v>207</v>
      </c>
      <c r="K12" s="645">
        <v>37</v>
      </c>
      <c r="L12" s="645">
        <v>8</v>
      </c>
      <c r="M12" s="488">
        <v>2</v>
      </c>
      <c r="N12" s="486">
        <v>12597</v>
      </c>
      <c r="O12" s="646">
        <v>3.85</v>
      </c>
      <c r="P12" s="486">
        <v>2</v>
      </c>
      <c r="Q12" s="486">
        <v>39</v>
      </c>
    </row>
    <row r="13" spans="1:17" s="628" customFormat="1" ht="18" customHeight="1" x14ac:dyDescent="0.4">
      <c r="A13" s="629"/>
      <c r="B13" s="635" t="s">
        <v>118</v>
      </c>
      <c r="C13" s="636">
        <v>27969</v>
      </c>
      <c r="D13" s="637">
        <v>4761</v>
      </c>
      <c r="E13" s="638">
        <v>6028</v>
      </c>
      <c r="F13" s="638">
        <v>5390</v>
      </c>
      <c r="G13" s="638">
        <v>5467</v>
      </c>
      <c r="H13" s="638">
        <v>3055</v>
      </c>
      <c r="I13" s="638">
        <v>2095</v>
      </c>
      <c r="J13" s="638">
        <v>919</v>
      </c>
      <c r="K13" s="638">
        <v>207</v>
      </c>
      <c r="L13" s="638">
        <v>37</v>
      </c>
      <c r="M13" s="639">
        <v>10</v>
      </c>
      <c r="N13" s="636">
        <v>91222</v>
      </c>
      <c r="O13" s="640">
        <v>3.26</v>
      </c>
      <c r="P13" s="636">
        <v>140</v>
      </c>
      <c r="Q13" s="636">
        <v>461</v>
      </c>
    </row>
    <row r="14" spans="1:17" s="628" customFormat="1" ht="18" customHeight="1" x14ac:dyDescent="0.4">
      <c r="A14" s="629"/>
      <c r="B14" s="641" t="s">
        <v>791</v>
      </c>
      <c r="C14" s="480">
        <v>7245</v>
      </c>
      <c r="D14" s="481">
        <v>1373</v>
      </c>
      <c r="E14" s="642">
        <v>1697</v>
      </c>
      <c r="F14" s="642">
        <v>1371</v>
      </c>
      <c r="G14" s="642">
        <v>1332</v>
      </c>
      <c r="H14" s="642">
        <v>722</v>
      </c>
      <c r="I14" s="642">
        <v>485</v>
      </c>
      <c r="J14" s="642">
        <v>198</v>
      </c>
      <c r="K14" s="642">
        <v>55</v>
      </c>
      <c r="L14" s="642">
        <v>9</v>
      </c>
      <c r="M14" s="482">
        <v>3</v>
      </c>
      <c r="N14" s="480">
        <v>22665</v>
      </c>
      <c r="O14" s="643">
        <v>3.13</v>
      </c>
      <c r="P14" s="480">
        <v>23</v>
      </c>
      <c r="Q14" s="480">
        <v>127</v>
      </c>
    </row>
    <row r="15" spans="1:17" s="628" customFormat="1" ht="18" customHeight="1" x14ac:dyDescent="0.4">
      <c r="A15" s="629"/>
      <c r="B15" s="641" t="s">
        <v>792</v>
      </c>
      <c r="C15" s="480">
        <v>9818</v>
      </c>
      <c r="D15" s="481">
        <v>1737</v>
      </c>
      <c r="E15" s="642">
        <v>2045</v>
      </c>
      <c r="F15" s="642">
        <v>1892</v>
      </c>
      <c r="G15" s="642">
        <v>1906</v>
      </c>
      <c r="H15" s="642">
        <v>1099</v>
      </c>
      <c r="I15" s="642">
        <v>732</v>
      </c>
      <c r="J15" s="642">
        <v>325</v>
      </c>
      <c r="K15" s="642">
        <v>72</v>
      </c>
      <c r="L15" s="642">
        <v>9</v>
      </c>
      <c r="M15" s="482">
        <v>1</v>
      </c>
      <c r="N15" s="480">
        <v>31956</v>
      </c>
      <c r="O15" s="643">
        <v>3.25</v>
      </c>
      <c r="P15" s="480">
        <v>46</v>
      </c>
      <c r="Q15" s="480">
        <v>91</v>
      </c>
    </row>
    <row r="16" spans="1:17" s="628" customFormat="1" ht="18" customHeight="1" x14ac:dyDescent="0.4">
      <c r="A16" s="629"/>
      <c r="B16" s="641" t="s">
        <v>793</v>
      </c>
      <c r="C16" s="480">
        <v>7447</v>
      </c>
      <c r="D16" s="481">
        <v>1308</v>
      </c>
      <c r="E16" s="642">
        <v>1630</v>
      </c>
      <c r="F16" s="642">
        <v>1467</v>
      </c>
      <c r="G16" s="642">
        <v>1485</v>
      </c>
      <c r="H16" s="642">
        <v>742</v>
      </c>
      <c r="I16" s="642">
        <v>528</v>
      </c>
      <c r="J16" s="642">
        <v>231</v>
      </c>
      <c r="K16" s="642">
        <v>44</v>
      </c>
      <c r="L16" s="642">
        <v>9</v>
      </c>
      <c r="M16" s="482">
        <v>3</v>
      </c>
      <c r="N16" s="480">
        <v>23867</v>
      </c>
      <c r="O16" s="643">
        <v>3.2</v>
      </c>
      <c r="P16" s="480">
        <v>64</v>
      </c>
      <c r="Q16" s="480">
        <v>188</v>
      </c>
    </row>
    <row r="17" spans="1:17" s="628" customFormat="1" ht="18" customHeight="1" x14ac:dyDescent="0.4">
      <c r="A17" s="629"/>
      <c r="B17" s="644" t="s">
        <v>794</v>
      </c>
      <c r="C17" s="486">
        <v>3459</v>
      </c>
      <c r="D17" s="487">
        <v>343</v>
      </c>
      <c r="E17" s="645">
        <v>656</v>
      </c>
      <c r="F17" s="645">
        <v>660</v>
      </c>
      <c r="G17" s="645">
        <v>744</v>
      </c>
      <c r="H17" s="645">
        <v>492</v>
      </c>
      <c r="I17" s="645">
        <v>350</v>
      </c>
      <c r="J17" s="645">
        <v>165</v>
      </c>
      <c r="K17" s="645">
        <v>36</v>
      </c>
      <c r="L17" s="645">
        <v>10</v>
      </c>
      <c r="M17" s="488">
        <v>3</v>
      </c>
      <c r="N17" s="486">
        <v>12734</v>
      </c>
      <c r="O17" s="646">
        <v>3.68</v>
      </c>
      <c r="P17" s="486">
        <v>7</v>
      </c>
      <c r="Q17" s="486">
        <v>55</v>
      </c>
    </row>
    <row r="18" spans="1:17" s="628" customFormat="1" ht="18" customHeight="1" x14ac:dyDescent="0.4">
      <c r="A18" s="629"/>
      <c r="B18" s="635" t="s">
        <v>123</v>
      </c>
      <c r="C18" s="636">
        <v>28698</v>
      </c>
      <c r="D18" s="637">
        <v>5062</v>
      </c>
      <c r="E18" s="638">
        <f t="shared" ref="E18:N18" si="1">SUM(E19:E22)</f>
        <v>6708</v>
      </c>
      <c r="F18" s="638">
        <f t="shared" si="1"/>
        <v>5694</v>
      </c>
      <c r="G18" s="638">
        <f t="shared" si="1"/>
        <v>5433</v>
      </c>
      <c r="H18" s="638">
        <f t="shared" si="1"/>
        <v>2885</v>
      </c>
      <c r="I18" s="638">
        <f t="shared" si="1"/>
        <v>1886</v>
      </c>
      <c r="J18" s="638">
        <f t="shared" si="1"/>
        <v>802</v>
      </c>
      <c r="K18" s="638">
        <f t="shared" si="1"/>
        <v>163</v>
      </c>
      <c r="L18" s="638">
        <f t="shared" si="1"/>
        <v>56</v>
      </c>
      <c r="M18" s="639">
        <f t="shared" si="1"/>
        <v>9</v>
      </c>
      <c r="N18" s="636">
        <f t="shared" si="1"/>
        <v>90546</v>
      </c>
      <c r="O18" s="640">
        <v>3.16</v>
      </c>
      <c r="P18" s="636">
        <f>SUM(P19:P22)</f>
        <v>70</v>
      </c>
      <c r="Q18" s="636">
        <f>SUM(Q19:Q22)</f>
        <v>748</v>
      </c>
    </row>
    <row r="19" spans="1:17" s="628" customFormat="1" ht="18" customHeight="1" x14ac:dyDescent="0.4">
      <c r="A19" s="629"/>
      <c r="B19" s="641" t="s">
        <v>791</v>
      </c>
      <c r="C19" s="480">
        <v>7214</v>
      </c>
      <c r="D19" s="481">
        <v>1422</v>
      </c>
      <c r="E19" s="642">
        <v>1847</v>
      </c>
      <c r="F19" s="642">
        <v>1414</v>
      </c>
      <c r="G19" s="642">
        <v>1253</v>
      </c>
      <c r="H19" s="642">
        <v>633</v>
      </c>
      <c r="I19" s="642">
        <v>416</v>
      </c>
      <c r="J19" s="642">
        <v>188</v>
      </c>
      <c r="K19" s="642">
        <v>28</v>
      </c>
      <c r="L19" s="642">
        <v>11</v>
      </c>
      <c r="M19" s="482">
        <v>2</v>
      </c>
      <c r="N19" s="480">
        <v>21690</v>
      </c>
      <c r="O19" s="643">
        <v>3.01</v>
      </c>
      <c r="P19" s="480">
        <v>20</v>
      </c>
      <c r="Q19" s="480">
        <v>492</v>
      </c>
    </row>
    <row r="20" spans="1:17" s="628" customFormat="1" ht="18" customHeight="1" x14ac:dyDescent="0.4">
      <c r="A20" s="629"/>
      <c r="B20" s="641" t="s">
        <v>792</v>
      </c>
      <c r="C20" s="480">
        <v>10148</v>
      </c>
      <c r="D20" s="481">
        <v>1897</v>
      </c>
      <c r="E20" s="642">
        <v>2302</v>
      </c>
      <c r="F20" s="642">
        <v>1996</v>
      </c>
      <c r="G20" s="642">
        <v>1905</v>
      </c>
      <c r="H20" s="642">
        <v>1005</v>
      </c>
      <c r="I20" s="642">
        <v>688</v>
      </c>
      <c r="J20" s="642">
        <v>280</v>
      </c>
      <c r="K20" s="642">
        <v>48</v>
      </c>
      <c r="L20" s="642">
        <v>24</v>
      </c>
      <c r="M20" s="482">
        <v>3</v>
      </c>
      <c r="N20" s="480">
        <v>31852</v>
      </c>
      <c r="O20" s="643">
        <v>3.14</v>
      </c>
      <c r="P20" s="480">
        <v>30</v>
      </c>
      <c r="Q20" s="480">
        <v>87</v>
      </c>
    </row>
    <row r="21" spans="1:17" s="628" customFormat="1" ht="18" customHeight="1" x14ac:dyDescent="0.4">
      <c r="A21" s="629"/>
      <c r="B21" s="641" t="s">
        <v>793</v>
      </c>
      <c r="C21" s="480">
        <v>7769</v>
      </c>
      <c r="D21" s="481">
        <v>1370</v>
      </c>
      <c r="E21" s="642">
        <v>1823</v>
      </c>
      <c r="F21" s="642">
        <v>1559</v>
      </c>
      <c r="G21" s="642">
        <v>1508</v>
      </c>
      <c r="H21" s="642">
        <v>786</v>
      </c>
      <c r="I21" s="642">
        <v>480</v>
      </c>
      <c r="J21" s="642">
        <v>181</v>
      </c>
      <c r="K21" s="642">
        <v>51</v>
      </c>
      <c r="L21" s="642">
        <v>11</v>
      </c>
      <c r="M21" s="482">
        <v>0</v>
      </c>
      <c r="N21" s="480">
        <v>24309</v>
      </c>
      <c r="O21" s="643">
        <v>3.13</v>
      </c>
      <c r="P21" s="480">
        <v>18</v>
      </c>
      <c r="Q21" s="480">
        <v>136</v>
      </c>
    </row>
    <row r="22" spans="1:17" s="628" customFormat="1" ht="18" customHeight="1" x14ac:dyDescent="0.4">
      <c r="A22" s="629"/>
      <c r="B22" s="644" t="s">
        <v>794</v>
      </c>
      <c r="C22" s="486">
        <v>3567</v>
      </c>
      <c r="D22" s="487">
        <v>373</v>
      </c>
      <c r="E22" s="645">
        <v>736</v>
      </c>
      <c r="F22" s="645">
        <v>725</v>
      </c>
      <c r="G22" s="645">
        <v>767</v>
      </c>
      <c r="H22" s="645">
        <v>461</v>
      </c>
      <c r="I22" s="645">
        <v>302</v>
      </c>
      <c r="J22" s="645">
        <v>153</v>
      </c>
      <c r="K22" s="645">
        <v>36</v>
      </c>
      <c r="L22" s="645">
        <v>10</v>
      </c>
      <c r="M22" s="488">
        <v>4</v>
      </c>
      <c r="N22" s="486">
        <v>12695</v>
      </c>
      <c r="O22" s="646">
        <v>3.56</v>
      </c>
      <c r="P22" s="486">
        <v>2</v>
      </c>
      <c r="Q22" s="486">
        <v>33</v>
      </c>
    </row>
    <row r="23" spans="1:17" s="628" customFormat="1" ht="18" customHeight="1" x14ac:dyDescent="0.4">
      <c r="A23" s="629"/>
      <c r="B23" s="635" t="s">
        <v>795</v>
      </c>
      <c r="C23" s="636">
        <v>29391</v>
      </c>
      <c r="D23" s="637">
        <v>5815</v>
      </c>
      <c r="E23" s="638">
        <f t="shared" ref="E23:N23" si="2">SUM(E24:E27)</f>
        <v>7278</v>
      </c>
      <c r="F23" s="638">
        <f>SUM(F24:F27)</f>
        <v>5731</v>
      </c>
      <c r="G23" s="638">
        <f t="shared" si="2"/>
        <v>5317</v>
      </c>
      <c r="H23" s="638">
        <f t="shared" si="2"/>
        <v>2684</v>
      </c>
      <c r="I23" s="638">
        <f t="shared" si="2"/>
        <v>1681</v>
      </c>
      <c r="J23" s="638">
        <f t="shared" si="2"/>
        <v>647</v>
      </c>
      <c r="K23" s="638">
        <f t="shared" si="2"/>
        <v>188</v>
      </c>
      <c r="L23" s="638">
        <f t="shared" si="2"/>
        <v>42</v>
      </c>
      <c r="M23" s="639">
        <f t="shared" si="2"/>
        <v>8</v>
      </c>
      <c r="N23" s="636">
        <f t="shared" si="2"/>
        <v>88831</v>
      </c>
      <c r="O23" s="640">
        <v>3.0219999999999998</v>
      </c>
      <c r="P23" s="636">
        <f>SUM(P24:P27)</f>
        <v>89</v>
      </c>
      <c r="Q23" s="636">
        <f>SUM(Q24:Q27)</f>
        <v>477</v>
      </c>
    </row>
    <row r="24" spans="1:17" s="628" customFormat="1" ht="18" customHeight="1" x14ac:dyDescent="0.4">
      <c r="A24" s="629"/>
      <c r="B24" s="641" t="s">
        <v>791</v>
      </c>
      <c r="C24" s="480">
        <v>7209</v>
      </c>
      <c r="D24" s="481">
        <v>1607</v>
      </c>
      <c r="E24" s="642">
        <v>1940</v>
      </c>
      <c r="F24" s="642">
        <v>1378</v>
      </c>
      <c r="G24" s="642">
        <v>1168</v>
      </c>
      <c r="H24" s="642">
        <v>555</v>
      </c>
      <c r="I24" s="642">
        <v>367</v>
      </c>
      <c r="J24" s="642">
        <v>146</v>
      </c>
      <c r="K24" s="642">
        <v>41</v>
      </c>
      <c r="L24" s="642">
        <v>6</v>
      </c>
      <c r="M24" s="482">
        <v>1</v>
      </c>
      <c r="N24" s="480">
        <v>20686</v>
      </c>
      <c r="O24" s="643">
        <v>2.86</v>
      </c>
      <c r="P24" s="480">
        <v>24</v>
      </c>
      <c r="Q24" s="480">
        <v>175</v>
      </c>
    </row>
    <row r="25" spans="1:17" s="628" customFormat="1" ht="18" customHeight="1" x14ac:dyDescent="0.4">
      <c r="A25" s="629"/>
      <c r="B25" s="641" t="s">
        <v>792</v>
      </c>
      <c r="C25" s="480">
        <v>10266</v>
      </c>
      <c r="D25" s="481">
        <v>2115</v>
      </c>
      <c r="E25" s="642">
        <v>2441</v>
      </c>
      <c r="F25" s="642">
        <v>1958</v>
      </c>
      <c r="G25" s="642">
        <v>1850</v>
      </c>
      <c r="H25" s="642">
        <v>963</v>
      </c>
      <c r="I25" s="642">
        <v>618</v>
      </c>
      <c r="J25" s="642">
        <v>239</v>
      </c>
      <c r="K25" s="642">
        <v>61</v>
      </c>
      <c r="L25" s="642">
        <v>17</v>
      </c>
      <c r="M25" s="482">
        <v>4</v>
      </c>
      <c r="N25" s="480">
        <v>31148</v>
      </c>
      <c r="O25" s="647">
        <v>30.3</v>
      </c>
      <c r="P25" s="480">
        <v>34</v>
      </c>
      <c r="Q25" s="480">
        <v>108</v>
      </c>
    </row>
    <row r="26" spans="1:17" s="628" customFormat="1" ht="18" customHeight="1" x14ac:dyDescent="0.4">
      <c r="A26" s="629"/>
      <c r="B26" s="641" t="s">
        <v>793</v>
      </c>
      <c r="C26" s="480">
        <v>8197</v>
      </c>
      <c r="D26" s="481">
        <v>1655</v>
      </c>
      <c r="E26" s="642">
        <v>2058</v>
      </c>
      <c r="F26" s="642">
        <v>1598</v>
      </c>
      <c r="G26" s="642">
        <v>1540</v>
      </c>
      <c r="H26" s="642">
        <v>734</v>
      </c>
      <c r="I26" s="642">
        <v>425</v>
      </c>
      <c r="J26" s="642">
        <v>135</v>
      </c>
      <c r="K26" s="642">
        <v>41</v>
      </c>
      <c r="L26" s="642">
        <v>11</v>
      </c>
      <c r="M26" s="648" t="s">
        <v>750</v>
      </c>
      <c r="N26" s="480">
        <v>24317</v>
      </c>
      <c r="O26" s="643">
        <v>2.9660000000000002</v>
      </c>
      <c r="P26" s="480">
        <v>23</v>
      </c>
      <c r="Q26" s="480">
        <v>162</v>
      </c>
    </row>
    <row r="27" spans="1:17" s="628" customFormat="1" ht="18" customHeight="1" x14ac:dyDescent="0.4">
      <c r="A27" s="629"/>
      <c r="B27" s="644" t="s">
        <v>794</v>
      </c>
      <c r="C27" s="486">
        <v>3719</v>
      </c>
      <c r="D27" s="487">
        <v>438</v>
      </c>
      <c r="E27" s="645">
        <v>839</v>
      </c>
      <c r="F27" s="645">
        <v>797</v>
      </c>
      <c r="G27" s="645">
        <v>759</v>
      </c>
      <c r="H27" s="645">
        <v>432</v>
      </c>
      <c r="I27" s="645">
        <v>271</v>
      </c>
      <c r="J27" s="645">
        <v>127</v>
      </c>
      <c r="K27" s="645">
        <v>45</v>
      </c>
      <c r="L27" s="645">
        <v>8</v>
      </c>
      <c r="M27" s="488">
        <v>3</v>
      </c>
      <c r="N27" s="486">
        <v>12680</v>
      </c>
      <c r="O27" s="646">
        <v>3.4</v>
      </c>
      <c r="P27" s="486">
        <v>8</v>
      </c>
      <c r="Q27" s="486">
        <v>32</v>
      </c>
    </row>
    <row r="28" spans="1:17" s="628" customFormat="1" ht="7.5" customHeight="1" x14ac:dyDescent="0.4">
      <c r="A28" s="629"/>
      <c r="B28" s="629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</row>
    <row r="29" spans="1:17" ht="15" customHeight="1" x14ac:dyDescent="0.15">
      <c r="A29" s="628">
        <v>2</v>
      </c>
      <c r="B29" s="628" t="s">
        <v>796</v>
      </c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</row>
    <row r="30" spans="1:17" s="628" customFormat="1" ht="15" customHeight="1" x14ac:dyDescent="0.4">
      <c r="A30" s="629"/>
      <c r="B30" s="894" t="s">
        <v>773</v>
      </c>
      <c r="C30" s="897" t="s">
        <v>774</v>
      </c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 t="s">
        <v>775</v>
      </c>
      <c r="Q30" s="897"/>
    </row>
    <row r="31" spans="1:17" s="628" customFormat="1" ht="15" customHeight="1" x14ac:dyDescent="0.4">
      <c r="A31" s="629"/>
      <c r="B31" s="895"/>
      <c r="C31" s="898" t="s">
        <v>704</v>
      </c>
      <c r="D31" s="899" t="s">
        <v>776</v>
      </c>
      <c r="E31" s="900"/>
      <c r="F31" s="900"/>
      <c r="G31" s="900"/>
      <c r="H31" s="900"/>
      <c r="I31" s="900"/>
      <c r="J31" s="900"/>
      <c r="K31" s="900"/>
      <c r="L31" s="900"/>
      <c r="M31" s="901"/>
      <c r="N31" s="902" t="s">
        <v>777</v>
      </c>
      <c r="O31" s="904" t="s">
        <v>778</v>
      </c>
      <c r="P31" s="906" t="s">
        <v>779</v>
      </c>
      <c r="Q31" s="906" t="s">
        <v>780</v>
      </c>
    </row>
    <row r="32" spans="1:17" s="634" customFormat="1" ht="22.5" customHeight="1" x14ac:dyDescent="0.4">
      <c r="A32" s="630"/>
      <c r="B32" s="896"/>
      <c r="C32" s="898"/>
      <c r="D32" s="631" t="s">
        <v>781</v>
      </c>
      <c r="E32" s="632" t="s">
        <v>782</v>
      </c>
      <c r="F32" s="632" t="s">
        <v>783</v>
      </c>
      <c r="G32" s="632" t="s">
        <v>784</v>
      </c>
      <c r="H32" s="632" t="s">
        <v>785</v>
      </c>
      <c r="I32" s="632" t="s">
        <v>786</v>
      </c>
      <c r="J32" s="632" t="s">
        <v>787</v>
      </c>
      <c r="K32" s="632" t="s">
        <v>788</v>
      </c>
      <c r="L32" s="632" t="s">
        <v>789</v>
      </c>
      <c r="M32" s="633" t="s">
        <v>790</v>
      </c>
      <c r="N32" s="903"/>
      <c r="O32" s="905"/>
      <c r="P32" s="907"/>
      <c r="Q32" s="907"/>
    </row>
    <row r="33" spans="1:17" s="634" customFormat="1" ht="18" customHeight="1" x14ac:dyDescent="0.4">
      <c r="A33" s="630"/>
      <c r="B33" s="635" t="s">
        <v>113</v>
      </c>
      <c r="C33" s="636">
        <f>SUM(C34:C37)</f>
        <v>8464</v>
      </c>
      <c r="D33" s="637">
        <f t="shared" ref="D33:N33" si="3">SUM(D34:D37)</f>
        <v>1460</v>
      </c>
      <c r="E33" s="638">
        <f t="shared" si="3"/>
        <v>2079</v>
      </c>
      <c r="F33" s="638">
        <f t="shared" si="3"/>
        <v>1658</v>
      </c>
      <c r="G33" s="638">
        <f t="shared" si="3"/>
        <v>1550</v>
      </c>
      <c r="H33" s="638">
        <f t="shared" si="3"/>
        <v>892</v>
      </c>
      <c r="I33" s="638">
        <f t="shared" si="3"/>
        <v>555</v>
      </c>
      <c r="J33" s="638">
        <f t="shared" si="3"/>
        <v>212</v>
      </c>
      <c r="K33" s="638">
        <f t="shared" si="3"/>
        <v>55</v>
      </c>
      <c r="L33" s="638">
        <f t="shared" si="3"/>
        <v>2</v>
      </c>
      <c r="M33" s="639">
        <f t="shared" si="3"/>
        <v>1</v>
      </c>
      <c r="N33" s="636">
        <f t="shared" si="3"/>
        <v>26534</v>
      </c>
      <c r="O33" s="640">
        <f>+N33/C33</f>
        <v>3.1349243856332705</v>
      </c>
      <c r="P33" s="636">
        <f>SUM(P34:P37)</f>
        <v>24</v>
      </c>
      <c r="Q33" s="636">
        <f>SUM(Q34:Q37)</f>
        <v>150</v>
      </c>
    </row>
    <row r="34" spans="1:17" s="634" customFormat="1" ht="18" customHeight="1" x14ac:dyDescent="0.4">
      <c r="A34" s="630"/>
      <c r="B34" s="641" t="s">
        <v>791</v>
      </c>
      <c r="C34" s="480">
        <v>3394</v>
      </c>
      <c r="D34" s="481">
        <v>619</v>
      </c>
      <c r="E34" s="642">
        <v>827</v>
      </c>
      <c r="F34" s="642">
        <v>668</v>
      </c>
      <c r="G34" s="642">
        <v>623</v>
      </c>
      <c r="H34" s="642">
        <v>338</v>
      </c>
      <c r="I34" s="642">
        <v>201</v>
      </c>
      <c r="J34" s="642">
        <v>96</v>
      </c>
      <c r="K34" s="642">
        <v>22</v>
      </c>
      <c r="L34" s="650" t="s">
        <v>622</v>
      </c>
      <c r="M34" s="648" t="s">
        <v>622</v>
      </c>
      <c r="N34" s="480">
        <v>10513</v>
      </c>
      <c r="O34" s="643">
        <v>3.1</v>
      </c>
      <c r="P34" s="480">
        <v>4</v>
      </c>
      <c r="Q34" s="480">
        <v>101</v>
      </c>
    </row>
    <row r="35" spans="1:17" s="634" customFormat="1" ht="18" customHeight="1" x14ac:dyDescent="0.4">
      <c r="A35" s="630"/>
      <c r="B35" s="641" t="s">
        <v>792</v>
      </c>
      <c r="C35" s="480">
        <v>2468</v>
      </c>
      <c r="D35" s="481">
        <v>377</v>
      </c>
      <c r="E35" s="642">
        <v>640</v>
      </c>
      <c r="F35" s="642">
        <v>476</v>
      </c>
      <c r="G35" s="642">
        <v>467</v>
      </c>
      <c r="H35" s="642">
        <v>268</v>
      </c>
      <c r="I35" s="642">
        <v>175</v>
      </c>
      <c r="J35" s="642">
        <v>48</v>
      </c>
      <c r="K35" s="642">
        <v>15</v>
      </c>
      <c r="L35" s="642">
        <v>1</v>
      </c>
      <c r="M35" s="482">
        <v>1</v>
      </c>
      <c r="N35" s="480">
        <v>7818</v>
      </c>
      <c r="O35" s="643">
        <v>3.17</v>
      </c>
      <c r="P35" s="480">
        <v>15</v>
      </c>
      <c r="Q35" s="651" t="s">
        <v>622</v>
      </c>
    </row>
    <row r="36" spans="1:17" s="634" customFormat="1" ht="18" customHeight="1" x14ac:dyDescent="0.4">
      <c r="A36" s="630"/>
      <c r="B36" s="641" t="s">
        <v>793</v>
      </c>
      <c r="C36" s="480">
        <v>2602</v>
      </c>
      <c r="D36" s="481">
        <v>464</v>
      </c>
      <c r="E36" s="642">
        <v>612</v>
      </c>
      <c r="F36" s="642">
        <v>514</v>
      </c>
      <c r="G36" s="642">
        <v>460</v>
      </c>
      <c r="H36" s="642">
        <v>286</v>
      </c>
      <c r="I36" s="642">
        <v>179</v>
      </c>
      <c r="J36" s="642">
        <v>68</v>
      </c>
      <c r="K36" s="642">
        <v>18</v>
      </c>
      <c r="L36" s="642">
        <v>1</v>
      </c>
      <c r="M36" s="648" t="s">
        <v>622</v>
      </c>
      <c r="N36" s="480">
        <v>8203</v>
      </c>
      <c r="O36" s="643">
        <v>3.15</v>
      </c>
      <c r="P36" s="480">
        <v>5</v>
      </c>
      <c r="Q36" s="480">
        <v>49</v>
      </c>
    </row>
    <row r="37" spans="1:17" s="634" customFormat="1" ht="18" customHeight="1" x14ac:dyDescent="0.4">
      <c r="A37" s="630"/>
      <c r="B37" s="644" t="s">
        <v>794</v>
      </c>
      <c r="C37" s="651" t="s">
        <v>622</v>
      </c>
      <c r="D37" s="652" t="s">
        <v>622</v>
      </c>
      <c r="E37" s="650" t="s">
        <v>622</v>
      </c>
      <c r="F37" s="650" t="s">
        <v>622</v>
      </c>
      <c r="G37" s="650" t="s">
        <v>622</v>
      </c>
      <c r="H37" s="650" t="s">
        <v>622</v>
      </c>
      <c r="I37" s="650" t="s">
        <v>622</v>
      </c>
      <c r="J37" s="650" t="s">
        <v>622</v>
      </c>
      <c r="K37" s="650" t="s">
        <v>622</v>
      </c>
      <c r="L37" s="650" t="s">
        <v>622</v>
      </c>
      <c r="M37" s="648" t="s">
        <v>622</v>
      </c>
      <c r="N37" s="651" t="s">
        <v>622</v>
      </c>
      <c r="O37" s="651" t="s">
        <v>622</v>
      </c>
      <c r="P37" s="651" t="s">
        <v>622</v>
      </c>
      <c r="Q37" s="651" t="s">
        <v>622</v>
      </c>
    </row>
    <row r="38" spans="1:17" ht="18" customHeight="1" x14ac:dyDescent="0.15">
      <c r="A38" s="649"/>
      <c r="B38" s="635" t="s">
        <v>797</v>
      </c>
      <c r="C38" s="636">
        <f>SUM(C39:C42)</f>
        <v>8968</v>
      </c>
      <c r="D38" s="637">
        <f t="shared" ref="D38:Q38" si="4">SUM(D39:D42)</f>
        <v>1869</v>
      </c>
      <c r="E38" s="638">
        <f t="shared" si="4"/>
        <v>2281</v>
      </c>
      <c r="F38" s="638">
        <f t="shared" si="4"/>
        <v>1725</v>
      </c>
      <c r="G38" s="638">
        <f t="shared" si="4"/>
        <v>1562</v>
      </c>
      <c r="H38" s="638">
        <f t="shared" si="4"/>
        <v>796</v>
      </c>
      <c r="I38" s="638">
        <f t="shared" si="4"/>
        <v>500</v>
      </c>
      <c r="J38" s="638">
        <f t="shared" si="4"/>
        <v>187</v>
      </c>
      <c r="K38" s="638">
        <f t="shared" si="4"/>
        <v>43</v>
      </c>
      <c r="L38" s="638">
        <f t="shared" si="4"/>
        <v>3</v>
      </c>
      <c r="M38" s="639">
        <f t="shared" si="4"/>
        <v>2</v>
      </c>
      <c r="N38" s="636">
        <f t="shared" si="4"/>
        <v>26534</v>
      </c>
      <c r="O38" s="640">
        <f>+N38/C38</f>
        <v>2.9587421944692238</v>
      </c>
      <c r="P38" s="636">
        <f t="shared" si="4"/>
        <v>71</v>
      </c>
      <c r="Q38" s="636">
        <f t="shared" si="4"/>
        <v>154</v>
      </c>
    </row>
    <row r="39" spans="1:17" ht="18" customHeight="1" x14ac:dyDescent="0.15">
      <c r="A39" s="649"/>
      <c r="B39" s="641" t="s">
        <v>798</v>
      </c>
      <c r="C39" s="480">
        <v>3380</v>
      </c>
      <c r="D39" s="481">
        <v>695</v>
      </c>
      <c r="E39" s="642">
        <v>896</v>
      </c>
      <c r="F39" s="642">
        <v>632</v>
      </c>
      <c r="G39" s="642">
        <v>597</v>
      </c>
      <c r="H39" s="642">
        <v>289</v>
      </c>
      <c r="I39" s="642">
        <v>185</v>
      </c>
      <c r="J39" s="642">
        <v>65</v>
      </c>
      <c r="K39" s="642">
        <v>18</v>
      </c>
      <c r="L39" s="642">
        <v>2</v>
      </c>
      <c r="M39" s="482">
        <v>1</v>
      </c>
      <c r="N39" s="480">
        <v>9953</v>
      </c>
      <c r="O39" s="643">
        <v>2.94</v>
      </c>
      <c r="P39" s="480">
        <v>7</v>
      </c>
      <c r="Q39" s="480">
        <v>89</v>
      </c>
    </row>
    <row r="40" spans="1:17" ht="18" customHeight="1" x14ac:dyDescent="0.15">
      <c r="A40" s="649"/>
      <c r="B40" s="641" t="s">
        <v>792</v>
      </c>
      <c r="C40" s="480">
        <v>2686</v>
      </c>
      <c r="D40" s="481">
        <v>502</v>
      </c>
      <c r="E40" s="642">
        <v>698</v>
      </c>
      <c r="F40" s="642">
        <v>520</v>
      </c>
      <c r="G40" s="642">
        <v>493</v>
      </c>
      <c r="H40" s="642">
        <v>253</v>
      </c>
      <c r="I40" s="642">
        <v>153</v>
      </c>
      <c r="J40" s="642">
        <v>54</v>
      </c>
      <c r="K40" s="642">
        <v>12</v>
      </c>
      <c r="L40" s="642">
        <v>1</v>
      </c>
      <c r="M40" s="648" t="s">
        <v>622</v>
      </c>
      <c r="N40" s="480">
        <v>8096</v>
      </c>
      <c r="O40" s="643">
        <v>3.01</v>
      </c>
      <c r="P40" s="480">
        <v>15</v>
      </c>
      <c r="Q40" s="480">
        <v>20</v>
      </c>
    </row>
    <row r="41" spans="1:17" ht="18" customHeight="1" x14ac:dyDescent="0.15">
      <c r="A41" s="649"/>
      <c r="B41" s="641" t="s">
        <v>793</v>
      </c>
      <c r="C41" s="480">
        <v>2902</v>
      </c>
      <c r="D41" s="481">
        <v>672</v>
      </c>
      <c r="E41" s="642">
        <v>687</v>
      </c>
      <c r="F41" s="642">
        <v>573</v>
      </c>
      <c r="G41" s="642">
        <v>472</v>
      </c>
      <c r="H41" s="642">
        <v>254</v>
      </c>
      <c r="I41" s="642">
        <v>162</v>
      </c>
      <c r="J41" s="642">
        <v>68</v>
      </c>
      <c r="K41" s="642">
        <v>13</v>
      </c>
      <c r="L41" s="650" t="s">
        <v>622</v>
      </c>
      <c r="M41" s="482">
        <v>1</v>
      </c>
      <c r="N41" s="480">
        <v>8485</v>
      </c>
      <c r="O41" s="643">
        <v>2.92</v>
      </c>
      <c r="P41" s="480">
        <v>49</v>
      </c>
      <c r="Q41" s="480">
        <v>45</v>
      </c>
    </row>
    <row r="42" spans="1:17" ht="18" customHeight="1" x14ac:dyDescent="0.15">
      <c r="A42" s="649"/>
      <c r="B42" s="644" t="s">
        <v>794</v>
      </c>
      <c r="C42" s="653" t="s">
        <v>622</v>
      </c>
      <c r="D42" s="654" t="s">
        <v>622</v>
      </c>
      <c r="E42" s="655" t="s">
        <v>622</v>
      </c>
      <c r="F42" s="655" t="s">
        <v>622</v>
      </c>
      <c r="G42" s="655" t="s">
        <v>622</v>
      </c>
      <c r="H42" s="655" t="s">
        <v>622</v>
      </c>
      <c r="I42" s="655" t="s">
        <v>622</v>
      </c>
      <c r="J42" s="655" t="s">
        <v>622</v>
      </c>
      <c r="K42" s="655" t="s">
        <v>622</v>
      </c>
      <c r="L42" s="655" t="s">
        <v>622</v>
      </c>
      <c r="M42" s="656" t="s">
        <v>622</v>
      </c>
      <c r="N42" s="653" t="s">
        <v>622</v>
      </c>
      <c r="O42" s="653" t="s">
        <v>622</v>
      </c>
      <c r="P42" s="653" t="s">
        <v>622</v>
      </c>
      <c r="Q42" s="653" t="s">
        <v>622</v>
      </c>
    </row>
    <row r="43" spans="1:17" ht="18" customHeight="1" x14ac:dyDescent="0.15">
      <c r="A43" s="649"/>
      <c r="B43" s="657" t="s">
        <v>123</v>
      </c>
      <c r="C43" s="658">
        <f>SUM(D43:M43)</f>
        <v>9053</v>
      </c>
      <c r="D43" s="659">
        <v>1924</v>
      </c>
      <c r="E43" s="660">
        <v>2455</v>
      </c>
      <c r="F43" s="660">
        <v>1793</v>
      </c>
      <c r="G43" s="660">
        <v>1514</v>
      </c>
      <c r="H43" s="660">
        <v>723</v>
      </c>
      <c r="I43" s="660">
        <v>427</v>
      </c>
      <c r="J43" s="660">
        <v>178</v>
      </c>
      <c r="K43" s="660">
        <v>31</v>
      </c>
      <c r="L43" s="660">
        <v>8</v>
      </c>
      <c r="M43" s="661" t="s">
        <v>750</v>
      </c>
      <c r="N43" s="658">
        <v>26012</v>
      </c>
      <c r="O43" s="662">
        <v>2.87</v>
      </c>
      <c r="P43" s="658">
        <v>38</v>
      </c>
      <c r="Q43" s="658">
        <v>117</v>
      </c>
    </row>
    <row r="44" spans="1:17" ht="18" customHeight="1" x14ac:dyDescent="0.15">
      <c r="A44" s="649"/>
      <c r="B44" s="657" t="s">
        <v>795</v>
      </c>
      <c r="C44" s="658">
        <f>SUM(D44:M44)</f>
        <v>9574</v>
      </c>
      <c r="D44" s="659">
        <v>2286</v>
      </c>
      <c r="E44" s="660">
        <v>2634</v>
      </c>
      <c r="F44" s="660">
        <v>1813</v>
      </c>
      <c r="G44" s="660">
        <v>1539</v>
      </c>
      <c r="H44" s="660">
        <v>731</v>
      </c>
      <c r="I44" s="660">
        <v>408</v>
      </c>
      <c r="J44" s="660">
        <v>121</v>
      </c>
      <c r="K44" s="660">
        <v>33</v>
      </c>
      <c r="L44" s="660">
        <v>7</v>
      </c>
      <c r="M44" s="661">
        <v>2</v>
      </c>
      <c r="N44" s="658">
        <v>26448</v>
      </c>
      <c r="O44" s="662">
        <v>2.76</v>
      </c>
      <c r="P44" s="658">
        <v>36</v>
      </c>
      <c r="Q44" s="658">
        <v>138</v>
      </c>
    </row>
    <row r="45" spans="1:17" ht="15" customHeight="1" x14ac:dyDescent="0.15">
      <c r="A45" s="649"/>
      <c r="B45" s="629" t="s">
        <v>82</v>
      </c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63"/>
    </row>
    <row r="46" spans="1:17" ht="21.75" customHeight="1" x14ac:dyDescent="0.15"/>
    <row r="47" spans="1:17" ht="21.75" customHeight="1" x14ac:dyDescent="0.15"/>
  </sheetData>
  <mergeCells count="18">
    <mergeCell ref="B5:B7"/>
    <mergeCell ref="C5:O5"/>
    <mergeCell ref="P5:Q5"/>
    <mergeCell ref="C6:C7"/>
    <mergeCell ref="D6:M6"/>
    <mergeCell ref="N6:N7"/>
    <mergeCell ref="O6:O7"/>
    <mergeCell ref="P6:P7"/>
    <mergeCell ref="Q6:Q7"/>
    <mergeCell ref="B30:B32"/>
    <mergeCell ref="C30:O30"/>
    <mergeCell ref="P30:Q30"/>
    <mergeCell ref="C31:C32"/>
    <mergeCell ref="D31:M31"/>
    <mergeCell ref="N31:N32"/>
    <mergeCell ref="O31:O32"/>
    <mergeCell ref="P31:P32"/>
    <mergeCell ref="Q31:Q32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Ｐゴシック,標準"&amp;11 2.人      口</oddHeader>
    <oddFooter>&amp;C&amp;"ＭＳ Ｐゴシック,標準"&amp;11-23-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workbookViewId="0">
      <selection activeCell="G37" sqref="G37"/>
    </sheetView>
  </sheetViews>
  <sheetFormatPr defaultRowHeight="11.25" x14ac:dyDescent="0.15"/>
  <cols>
    <col min="1" max="1" width="1.375" style="573" customWidth="1"/>
    <col min="2" max="2" width="2.125" style="573" customWidth="1"/>
    <col min="3" max="3" width="5.875" style="573" customWidth="1"/>
    <col min="4" max="4" width="7.5" style="573" customWidth="1"/>
    <col min="5" max="5" width="10" style="573" customWidth="1"/>
    <col min="6" max="12" width="7.875" style="573" customWidth="1"/>
    <col min="13" max="14" width="9" style="573"/>
    <col min="15" max="15" width="10.625" style="573" bestFit="1" customWidth="1"/>
    <col min="16" max="256" width="9" style="573"/>
    <col min="257" max="257" width="1.375" style="573" customWidth="1"/>
    <col min="258" max="258" width="2.125" style="573" customWidth="1"/>
    <col min="259" max="259" width="5.875" style="573" customWidth="1"/>
    <col min="260" max="260" width="7.5" style="573" customWidth="1"/>
    <col min="261" max="261" width="10" style="573" customWidth="1"/>
    <col min="262" max="268" width="7.875" style="573" customWidth="1"/>
    <col min="269" max="270" width="9" style="573"/>
    <col min="271" max="271" width="10.625" style="573" bestFit="1" customWidth="1"/>
    <col min="272" max="512" width="9" style="573"/>
    <col min="513" max="513" width="1.375" style="573" customWidth="1"/>
    <col min="514" max="514" width="2.125" style="573" customWidth="1"/>
    <col min="515" max="515" width="5.875" style="573" customWidth="1"/>
    <col min="516" max="516" width="7.5" style="573" customWidth="1"/>
    <col min="517" max="517" width="10" style="573" customWidth="1"/>
    <col min="518" max="524" width="7.875" style="573" customWidth="1"/>
    <col min="525" max="526" width="9" style="573"/>
    <col min="527" max="527" width="10.625" style="573" bestFit="1" customWidth="1"/>
    <col min="528" max="768" width="9" style="573"/>
    <col min="769" max="769" width="1.375" style="573" customWidth="1"/>
    <col min="770" max="770" width="2.125" style="573" customWidth="1"/>
    <col min="771" max="771" width="5.875" style="573" customWidth="1"/>
    <col min="772" max="772" width="7.5" style="573" customWidth="1"/>
    <col min="773" max="773" width="10" style="573" customWidth="1"/>
    <col min="774" max="780" width="7.875" style="573" customWidth="1"/>
    <col min="781" max="782" width="9" style="573"/>
    <col min="783" max="783" width="10.625" style="573" bestFit="1" customWidth="1"/>
    <col min="784" max="1024" width="9" style="573"/>
    <col min="1025" max="1025" width="1.375" style="573" customWidth="1"/>
    <col min="1026" max="1026" width="2.125" style="573" customWidth="1"/>
    <col min="1027" max="1027" width="5.875" style="573" customWidth="1"/>
    <col min="1028" max="1028" width="7.5" style="573" customWidth="1"/>
    <col min="1029" max="1029" width="10" style="573" customWidth="1"/>
    <col min="1030" max="1036" width="7.875" style="573" customWidth="1"/>
    <col min="1037" max="1038" width="9" style="573"/>
    <col min="1039" max="1039" width="10.625" style="573" bestFit="1" customWidth="1"/>
    <col min="1040" max="1280" width="9" style="573"/>
    <col min="1281" max="1281" width="1.375" style="573" customWidth="1"/>
    <col min="1282" max="1282" width="2.125" style="573" customWidth="1"/>
    <col min="1283" max="1283" width="5.875" style="573" customWidth="1"/>
    <col min="1284" max="1284" width="7.5" style="573" customWidth="1"/>
    <col min="1285" max="1285" width="10" style="573" customWidth="1"/>
    <col min="1286" max="1292" width="7.875" style="573" customWidth="1"/>
    <col min="1293" max="1294" width="9" style="573"/>
    <col min="1295" max="1295" width="10.625" style="573" bestFit="1" customWidth="1"/>
    <col min="1296" max="1536" width="9" style="573"/>
    <col min="1537" max="1537" width="1.375" style="573" customWidth="1"/>
    <col min="1538" max="1538" width="2.125" style="573" customWidth="1"/>
    <col min="1539" max="1539" width="5.875" style="573" customWidth="1"/>
    <col min="1540" max="1540" width="7.5" style="573" customWidth="1"/>
    <col min="1541" max="1541" width="10" style="573" customWidth="1"/>
    <col min="1542" max="1548" width="7.875" style="573" customWidth="1"/>
    <col min="1549" max="1550" width="9" style="573"/>
    <col min="1551" max="1551" width="10.625" style="573" bestFit="1" customWidth="1"/>
    <col min="1552" max="1792" width="9" style="573"/>
    <col min="1793" max="1793" width="1.375" style="573" customWidth="1"/>
    <col min="1794" max="1794" width="2.125" style="573" customWidth="1"/>
    <col min="1795" max="1795" width="5.875" style="573" customWidth="1"/>
    <col min="1796" max="1796" width="7.5" style="573" customWidth="1"/>
    <col min="1797" max="1797" width="10" style="573" customWidth="1"/>
    <col min="1798" max="1804" width="7.875" style="573" customWidth="1"/>
    <col min="1805" max="1806" width="9" style="573"/>
    <col min="1807" max="1807" width="10.625" style="573" bestFit="1" customWidth="1"/>
    <col min="1808" max="2048" width="9" style="573"/>
    <col min="2049" max="2049" width="1.375" style="573" customWidth="1"/>
    <col min="2050" max="2050" width="2.125" style="573" customWidth="1"/>
    <col min="2051" max="2051" width="5.875" style="573" customWidth="1"/>
    <col min="2052" max="2052" width="7.5" style="573" customWidth="1"/>
    <col min="2053" max="2053" width="10" style="573" customWidth="1"/>
    <col min="2054" max="2060" width="7.875" style="573" customWidth="1"/>
    <col min="2061" max="2062" width="9" style="573"/>
    <col min="2063" max="2063" width="10.625" style="573" bestFit="1" customWidth="1"/>
    <col min="2064" max="2304" width="9" style="573"/>
    <col min="2305" max="2305" width="1.375" style="573" customWidth="1"/>
    <col min="2306" max="2306" width="2.125" style="573" customWidth="1"/>
    <col min="2307" max="2307" width="5.875" style="573" customWidth="1"/>
    <col min="2308" max="2308" width="7.5" style="573" customWidth="1"/>
    <col min="2309" max="2309" width="10" style="573" customWidth="1"/>
    <col min="2310" max="2316" width="7.875" style="573" customWidth="1"/>
    <col min="2317" max="2318" width="9" style="573"/>
    <col min="2319" max="2319" width="10.625" style="573" bestFit="1" customWidth="1"/>
    <col min="2320" max="2560" width="9" style="573"/>
    <col min="2561" max="2561" width="1.375" style="573" customWidth="1"/>
    <col min="2562" max="2562" width="2.125" style="573" customWidth="1"/>
    <col min="2563" max="2563" width="5.875" style="573" customWidth="1"/>
    <col min="2564" max="2564" width="7.5" style="573" customWidth="1"/>
    <col min="2565" max="2565" width="10" style="573" customWidth="1"/>
    <col min="2566" max="2572" width="7.875" style="573" customWidth="1"/>
    <col min="2573" max="2574" width="9" style="573"/>
    <col min="2575" max="2575" width="10.625" style="573" bestFit="1" customWidth="1"/>
    <col min="2576" max="2816" width="9" style="573"/>
    <col min="2817" max="2817" width="1.375" style="573" customWidth="1"/>
    <col min="2818" max="2818" width="2.125" style="573" customWidth="1"/>
    <col min="2819" max="2819" width="5.875" style="573" customWidth="1"/>
    <col min="2820" max="2820" width="7.5" style="573" customWidth="1"/>
    <col min="2821" max="2821" width="10" style="573" customWidth="1"/>
    <col min="2822" max="2828" width="7.875" style="573" customWidth="1"/>
    <col min="2829" max="2830" width="9" style="573"/>
    <col min="2831" max="2831" width="10.625" style="573" bestFit="1" customWidth="1"/>
    <col min="2832" max="3072" width="9" style="573"/>
    <col min="3073" max="3073" width="1.375" style="573" customWidth="1"/>
    <col min="3074" max="3074" width="2.125" style="573" customWidth="1"/>
    <col min="3075" max="3075" width="5.875" style="573" customWidth="1"/>
    <col min="3076" max="3076" width="7.5" style="573" customWidth="1"/>
    <col min="3077" max="3077" width="10" style="573" customWidth="1"/>
    <col min="3078" max="3084" width="7.875" style="573" customWidth="1"/>
    <col min="3085" max="3086" width="9" style="573"/>
    <col min="3087" max="3087" width="10.625" style="573" bestFit="1" customWidth="1"/>
    <col min="3088" max="3328" width="9" style="573"/>
    <col min="3329" max="3329" width="1.375" style="573" customWidth="1"/>
    <col min="3330" max="3330" width="2.125" style="573" customWidth="1"/>
    <col min="3331" max="3331" width="5.875" style="573" customWidth="1"/>
    <col min="3332" max="3332" width="7.5" style="573" customWidth="1"/>
    <col min="3333" max="3333" width="10" style="573" customWidth="1"/>
    <col min="3334" max="3340" width="7.875" style="573" customWidth="1"/>
    <col min="3341" max="3342" width="9" style="573"/>
    <col min="3343" max="3343" width="10.625" style="573" bestFit="1" customWidth="1"/>
    <col min="3344" max="3584" width="9" style="573"/>
    <col min="3585" max="3585" width="1.375" style="573" customWidth="1"/>
    <col min="3586" max="3586" width="2.125" style="573" customWidth="1"/>
    <col min="3587" max="3587" width="5.875" style="573" customWidth="1"/>
    <col min="3588" max="3588" width="7.5" style="573" customWidth="1"/>
    <col min="3589" max="3589" width="10" style="573" customWidth="1"/>
    <col min="3590" max="3596" width="7.875" style="573" customWidth="1"/>
    <col min="3597" max="3598" width="9" style="573"/>
    <col min="3599" max="3599" width="10.625" style="573" bestFit="1" customWidth="1"/>
    <col min="3600" max="3840" width="9" style="573"/>
    <col min="3841" max="3841" width="1.375" style="573" customWidth="1"/>
    <col min="3842" max="3842" width="2.125" style="573" customWidth="1"/>
    <col min="3843" max="3843" width="5.875" style="573" customWidth="1"/>
    <col min="3844" max="3844" width="7.5" style="573" customWidth="1"/>
    <col min="3845" max="3845" width="10" style="573" customWidth="1"/>
    <col min="3846" max="3852" width="7.875" style="573" customWidth="1"/>
    <col min="3853" max="3854" width="9" style="573"/>
    <col min="3855" max="3855" width="10.625" style="573" bestFit="1" customWidth="1"/>
    <col min="3856" max="4096" width="9" style="573"/>
    <col min="4097" max="4097" width="1.375" style="573" customWidth="1"/>
    <col min="4098" max="4098" width="2.125" style="573" customWidth="1"/>
    <col min="4099" max="4099" width="5.875" style="573" customWidth="1"/>
    <col min="4100" max="4100" width="7.5" style="573" customWidth="1"/>
    <col min="4101" max="4101" width="10" style="573" customWidth="1"/>
    <col min="4102" max="4108" width="7.875" style="573" customWidth="1"/>
    <col min="4109" max="4110" width="9" style="573"/>
    <col min="4111" max="4111" width="10.625" style="573" bestFit="1" customWidth="1"/>
    <col min="4112" max="4352" width="9" style="573"/>
    <col min="4353" max="4353" width="1.375" style="573" customWidth="1"/>
    <col min="4354" max="4354" width="2.125" style="573" customWidth="1"/>
    <col min="4355" max="4355" width="5.875" style="573" customWidth="1"/>
    <col min="4356" max="4356" width="7.5" style="573" customWidth="1"/>
    <col min="4357" max="4357" width="10" style="573" customWidth="1"/>
    <col min="4358" max="4364" width="7.875" style="573" customWidth="1"/>
    <col min="4365" max="4366" width="9" style="573"/>
    <col min="4367" max="4367" width="10.625" style="573" bestFit="1" customWidth="1"/>
    <col min="4368" max="4608" width="9" style="573"/>
    <col min="4609" max="4609" width="1.375" style="573" customWidth="1"/>
    <col min="4610" max="4610" width="2.125" style="573" customWidth="1"/>
    <col min="4611" max="4611" width="5.875" style="573" customWidth="1"/>
    <col min="4612" max="4612" width="7.5" style="573" customWidth="1"/>
    <col min="4613" max="4613" width="10" style="573" customWidth="1"/>
    <col min="4614" max="4620" width="7.875" style="573" customWidth="1"/>
    <col min="4621" max="4622" width="9" style="573"/>
    <col min="4623" max="4623" width="10.625" style="573" bestFit="1" customWidth="1"/>
    <col min="4624" max="4864" width="9" style="573"/>
    <col min="4865" max="4865" width="1.375" style="573" customWidth="1"/>
    <col min="4866" max="4866" width="2.125" style="573" customWidth="1"/>
    <col min="4867" max="4867" width="5.875" style="573" customWidth="1"/>
    <col min="4868" max="4868" width="7.5" style="573" customWidth="1"/>
    <col min="4869" max="4869" width="10" style="573" customWidth="1"/>
    <col min="4870" max="4876" width="7.875" style="573" customWidth="1"/>
    <col min="4877" max="4878" width="9" style="573"/>
    <col min="4879" max="4879" width="10.625" style="573" bestFit="1" customWidth="1"/>
    <col min="4880" max="5120" width="9" style="573"/>
    <col min="5121" max="5121" width="1.375" style="573" customWidth="1"/>
    <col min="5122" max="5122" width="2.125" style="573" customWidth="1"/>
    <col min="5123" max="5123" width="5.875" style="573" customWidth="1"/>
    <col min="5124" max="5124" width="7.5" style="573" customWidth="1"/>
    <col min="5125" max="5125" width="10" style="573" customWidth="1"/>
    <col min="5126" max="5132" width="7.875" style="573" customWidth="1"/>
    <col min="5133" max="5134" width="9" style="573"/>
    <col min="5135" max="5135" width="10.625" style="573" bestFit="1" customWidth="1"/>
    <col min="5136" max="5376" width="9" style="573"/>
    <col min="5377" max="5377" width="1.375" style="573" customWidth="1"/>
    <col min="5378" max="5378" width="2.125" style="573" customWidth="1"/>
    <col min="5379" max="5379" width="5.875" style="573" customWidth="1"/>
    <col min="5380" max="5380" width="7.5" style="573" customWidth="1"/>
    <col min="5381" max="5381" width="10" style="573" customWidth="1"/>
    <col min="5382" max="5388" width="7.875" style="573" customWidth="1"/>
    <col min="5389" max="5390" width="9" style="573"/>
    <col min="5391" max="5391" width="10.625" style="573" bestFit="1" customWidth="1"/>
    <col min="5392" max="5632" width="9" style="573"/>
    <col min="5633" max="5633" width="1.375" style="573" customWidth="1"/>
    <col min="5634" max="5634" width="2.125" style="573" customWidth="1"/>
    <col min="5635" max="5635" width="5.875" style="573" customWidth="1"/>
    <col min="5636" max="5636" width="7.5" style="573" customWidth="1"/>
    <col min="5637" max="5637" width="10" style="573" customWidth="1"/>
    <col min="5638" max="5644" width="7.875" style="573" customWidth="1"/>
    <col min="5645" max="5646" width="9" style="573"/>
    <col min="5647" max="5647" width="10.625" style="573" bestFit="1" customWidth="1"/>
    <col min="5648" max="5888" width="9" style="573"/>
    <col min="5889" max="5889" width="1.375" style="573" customWidth="1"/>
    <col min="5890" max="5890" width="2.125" style="573" customWidth="1"/>
    <col min="5891" max="5891" width="5.875" style="573" customWidth="1"/>
    <col min="5892" max="5892" width="7.5" style="573" customWidth="1"/>
    <col min="5893" max="5893" width="10" style="573" customWidth="1"/>
    <col min="5894" max="5900" width="7.875" style="573" customWidth="1"/>
    <col min="5901" max="5902" width="9" style="573"/>
    <col min="5903" max="5903" width="10.625" style="573" bestFit="1" customWidth="1"/>
    <col min="5904" max="6144" width="9" style="573"/>
    <col min="6145" max="6145" width="1.375" style="573" customWidth="1"/>
    <col min="6146" max="6146" width="2.125" style="573" customWidth="1"/>
    <col min="6147" max="6147" width="5.875" style="573" customWidth="1"/>
    <col min="6148" max="6148" width="7.5" style="573" customWidth="1"/>
    <col min="6149" max="6149" width="10" style="573" customWidth="1"/>
    <col min="6150" max="6156" width="7.875" style="573" customWidth="1"/>
    <col min="6157" max="6158" width="9" style="573"/>
    <col min="6159" max="6159" width="10.625" style="573" bestFit="1" customWidth="1"/>
    <col min="6160" max="6400" width="9" style="573"/>
    <col min="6401" max="6401" width="1.375" style="573" customWidth="1"/>
    <col min="6402" max="6402" width="2.125" style="573" customWidth="1"/>
    <col min="6403" max="6403" width="5.875" style="573" customWidth="1"/>
    <col min="6404" max="6404" width="7.5" style="573" customWidth="1"/>
    <col min="6405" max="6405" width="10" style="573" customWidth="1"/>
    <col min="6406" max="6412" width="7.875" style="573" customWidth="1"/>
    <col min="6413" max="6414" width="9" style="573"/>
    <col min="6415" max="6415" width="10.625" style="573" bestFit="1" customWidth="1"/>
    <col min="6416" max="6656" width="9" style="573"/>
    <col min="6657" max="6657" width="1.375" style="573" customWidth="1"/>
    <col min="6658" max="6658" width="2.125" style="573" customWidth="1"/>
    <col min="6659" max="6659" width="5.875" style="573" customWidth="1"/>
    <col min="6660" max="6660" width="7.5" style="573" customWidth="1"/>
    <col min="6661" max="6661" width="10" style="573" customWidth="1"/>
    <col min="6662" max="6668" width="7.875" style="573" customWidth="1"/>
    <col min="6669" max="6670" width="9" style="573"/>
    <col min="6671" max="6671" width="10.625" style="573" bestFit="1" customWidth="1"/>
    <col min="6672" max="6912" width="9" style="573"/>
    <col min="6913" max="6913" width="1.375" style="573" customWidth="1"/>
    <col min="6914" max="6914" width="2.125" style="573" customWidth="1"/>
    <col min="6915" max="6915" width="5.875" style="573" customWidth="1"/>
    <col min="6916" max="6916" width="7.5" style="573" customWidth="1"/>
    <col min="6917" max="6917" width="10" style="573" customWidth="1"/>
    <col min="6918" max="6924" width="7.875" style="573" customWidth="1"/>
    <col min="6925" max="6926" width="9" style="573"/>
    <col min="6927" max="6927" width="10.625" style="573" bestFit="1" customWidth="1"/>
    <col min="6928" max="7168" width="9" style="573"/>
    <col min="7169" max="7169" width="1.375" style="573" customWidth="1"/>
    <col min="7170" max="7170" width="2.125" style="573" customWidth="1"/>
    <col min="7171" max="7171" width="5.875" style="573" customWidth="1"/>
    <col min="7172" max="7172" width="7.5" style="573" customWidth="1"/>
    <col min="7173" max="7173" width="10" style="573" customWidth="1"/>
    <col min="7174" max="7180" width="7.875" style="573" customWidth="1"/>
    <col min="7181" max="7182" width="9" style="573"/>
    <col min="7183" max="7183" width="10.625" style="573" bestFit="1" customWidth="1"/>
    <col min="7184" max="7424" width="9" style="573"/>
    <col min="7425" max="7425" width="1.375" style="573" customWidth="1"/>
    <col min="7426" max="7426" width="2.125" style="573" customWidth="1"/>
    <col min="7427" max="7427" width="5.875" style="573" customWidth="1"/>
    <col min="7428" max="7428" width="7.5" style="573" customWidth="1"/>
    <col min="7429" max="7429" width="10" style="573" customWidth="1"/>
    <col min="7430" max="7436" width="7.875" style="573" customWidth="1"/>
    <col min="7437" max="7438" width="9" style="573"/>
    <col min="7439" max="7439" width="10.625" style="573" bestFit="1" customWidth="1"/>
    <col min="7440" max="7680" width="9" style="573"/>
    <col min="7681" max="7681" width="1.375" style="573" customWidth="1"/>
    <col min="7682" max="7682" width="2.125" style="573" customWidth="1"/>
    <col min="7683" max="7683" width="5.875" style="573" customWidth="1"/>
    <col min="7684" max="7684" width="7.5" style="573" customWidth="1"/>
    <col min="7685" max="7685" width="10" style="573" customWidth="1"/>
    <col min="7686" max="7692" width="7.875" style="573" customWidth="1"/>
    <col min="7693" max="7694" width="9" style="573"/>
    <col min="7695" max="7695" width="10.625" style="573" bestFit="1" customWidth="1"/>
    <col min="7696" max="7936" width="9" style="573"/>
    <col min="7937" max="7937" width="1.375" style="573" customWidth="1"/>
    <col min="7938" max="7938" width="2.125" style="573" customWidth="1"/>
    <col min="7939" max="7939" width="5.875" style="573" customWidth="1"/>
    <col min="7940" max="7940" width="7.5" style="573" customWidth="1"/>
    <col min="7941" max="7941" width="10" style="573" customWidth="1"/>
    <col min="7942" max="7948" width="7.875" style="573" customWidth="1"/>
    <col min="7949" max="7950" width="9" style="573"/>
    <col min="7951" max="7951" width="10.625" style="573" bestFit="1" customWidth="1"/>
    <col min="7952" max="8192" width="9" style="573"/>
    <col min="8193" max="8193" width="1.375" style="573" customWidth="1"/>
    <col min="8194" max="8194" width="2.125" style="573" customWidth="1"/>
    <col min="8195" max="8195" width="5.875" style="573" customWidth="1"/>
    <col min="8196" max="8196" width="7.5" style="573" customWidth="1"/>
    <col min="8197" max="8197" width="10" style="573" customWidth="1"/>
    <col min="8198" max="8204" width="7.875" style="573" customWidth="1"/>
    <col min="8205" max="8206" width="9" style="573"/>
    <col min="8207" max="8207" width="10.625" style="573" bestFit="1" customWidth="1"/>
    <col min="8208" max="8448" width="9" style="573"/>
    <col min="8449" max="8449" width="1.375" style="573" customWidth="1"/>
    <col min="8450" max="8450" width="2.125" style="573" customWidth="1"/>
    <col min="8451" max="8451" width="5.875" style="573" customWidth="1"/>
    <col min="8452" max="8452" width="7.5" style="573" customWidth="1"/>
    <col min="8453" max="8453" width="10" style="573" customWidth="1"/>
    <col min="8454" max="8460" width="7.875" style="573" customWidth="1"/>
    <col min="8461" max="8462" width="9" style="573"/>
    <col min="8463" max="8463" width="10.625" style="573" bestFit="1" customWidth="1"/>
    <col min="8464" max="8704" width="9" style="573"/>
    <col min="8705" max="8705" width="1.375" style="573" customWidth="1"/>
    <col min="8706" max="8706" width="2.125" style="573" customWidth="1"/>
    <col min="8707" max="8707" width="5.875" style="573" customWidth="1"/>
    <col min="8708" max="8708" width="7.5" style="573" customWidth="1"/>
    <col min="8709" max="8709" width="10" style="573" customWidth="1"/>
    <col min="8710" max="8716" width="7.875" style="573" customWidth="1"/>
    <col min="8717" max="8718" width="9" style="573"/>
    <col min="8719" max="8719" width="10.625" style="573" bestFit="1" customWidth="1"/>
    <col min="8720" max="8960" width="9" style="573"/>
    <col min="8961" max="8961" width="1.375" style="573" customWidth="1"/>
    <col min="8962" max="8962" width="2.125" style="573" customWidth="1"/>
    <col min="8963" max="8963" width="5.875" style="573" customWidth="1"/>
    <col min="8964" max="8964" width="7.5" style="573" customWidth="1"/>
    <col min="8965" max="8965" width="10" style="573" customWidth="1"/>
    <col min="8966" max="8972" width="7.875" style="573" customWidth="1"/>
    <col min="8973" max="8974" width="9" style="573"/>
    <col min="8975" max="8975" width="10.625" style="573" bestFit="1" customWidth="1"/>
    <col min="8976" max="9216" width="9" style="573"/>
    <col min="9217" max="9217" width="1.375" style="573" customWidth="1"/>
    <col min="9218" max="9218" width="2.125" style="573" customWidth="1"/>
    <col min="9219" max="9219" width="5.875" style="573" customWidth="1"/>
    <col min="9220" max="9220" width="7.5" style="573" customWidth="1"/>
    <col min="9221" max="9221" width="10" style="573" customWidth="1"/>
    <col min="9222" max="9228" width="7.875" style="573" customWidth="1"/>
    <col min="9229" max="9230" width="9" style="573"/>
    <col min="9231" max="9231" width="10.625" style="573" bestFit="1" customWidth="1"/>
    <col min="9232" max="9472" width="9" style="573"/>
    <col min="9473" max="9473" width="1.375" style="573" customWidth="1"/>
    <col min="9474" max="9474" width="2.125" style="573" customWidth="1"/>
    <col min="9475" max="9475" width="5.875" style="573" customWidth="1"/>
    <col min="9476" max="9476" width="7.5" style="573" customWidth="1"/>
    <col min="9477" max="9477" width="10" style="573" customWidth="1"/>
    <col min="9478" max="9484" width="7.875" style="573" customWidth="1"/>
    <col min="9485" max="9486" width="9" style="573"/>
    <col min="9487" max="9487" width="10.625" style="573" bestFit="1" customWidth="1"/>
    <col min="9488" max="9728" width="9" style="573"/>
    <col min="9729" max="9729" width="1.375" style="573" customWidth="1"/>
    <col min="9730" max="9730" width="2.125" style="573" customWidth="1"/>
    <col min="9731" max="9731" width="5.875" style="573" customWidth="1"/>
    <col min="9732" max="9732" width="7.5" style="573" customWidth="1"/>
    <col min="9733" max="9733" width="10" style="573" customWidth="1"/>
    <col min="9734" max="9740" width="7.875" style="573" customWidth="1"/>
    <col min="9741" max="9742" width="9" style="573"/>
    <col min="9743" max="9743" width="10.625" style="573" bestFit="1" customWidth="1"/>
    <col min="9744" max="9984" width="9" style="573"/>
    <col min="9985" max="9985" width="1.375" style="573" customWidth="1"/>
    <col min="9986" max="9986" width="2.125" style="573" customWidth="1"/>
    <col min="9987" max="9987" width="5.875" style="573" customWidth="1"/>
    <col min="9988" max="9988" width="7.5" style="573" customWidth="1"/>
    <col min="9989" max="9989" width="10" style="573" customWidth="1"/>
    <col min="9990" max="9996" width="7.875" style="573" customWidth="1"/>
    <col min="9997" max="9998" width="9" style="573"/>
    <col min="9999" max="9999" width="10.625" style="573" bestFit="1" customWidth="1"/>
    <col min="10000" max="10240" width="9" style="573"/>
    <col min="10241" max="10241" width="1.375" style="573" customWidth="1"/>
    <col min="10242" max="10242" width="2.125" style="573" customWidth="1"/>
    <col min="10243" max="10243" width="5.875" style="573" customWidth="1"/>
    <col min="10244" max="10244" width="7.5" style="573" customWidth="1"/>
    <col min="10245" max="10245" width="10" style="573" customWidth="1"/>
    <col min="10246" max="10252" width="7.875" style="573" customWidth="1"/>
    <col min="10253" max="10254" width="9" style="573"/>
    <col min="10255" max="10255" width="10.625" style="573" bestFit="1" customWidth="1"/>
    <col min="10256" max="10496" width="9" style="573"/>
    <col min="10497" max="10497" width="1.375" style="573" customWidth="1"/>
    <col min="10498" max="10498" width="2.125" style="573" customWidth="1"/>
    <col min="10499" max="10499" width="5.875" style="573" customWidth="1"/>
    <col min="10500" max="10500" width="7.5" style="573" customWidth="1"/>
    <col min="10501" max="10501" width="10" style="573" customWidth="1"/>
    <col min="10502" max="10508" width="7.875" style="573" customWidth="1"/>
    <col min="10509" max="10510" width="9" style="573"/>
    <col min="10511" max="10511" width="10.625" style="573" bestFit="1" customWidth="1"/>
    <col min="10512" max="10752" width="9" style="573"/>
    <col min="10753" max="10753" width="1.375" style="573" customWidth="1"/>
    <col min="10754" max="10754" width="2.125" style="573" customWidth="1"/>
    <col min="10755" max="10755" width="5.875" style="573" customWidth="1"/>
    <col min="10756" max="10756" width="7.5" style="573" customWidth="1"/>
    <col min="10757" max="10757" width="10" style="573" customWidth="1"/>
    <col min="10758" max="10764" width="7.875" style="573" customWidth="1"/>
    <col min="10765" max="10766" width="9" style="573"/>
    <col min="10767" max="10767" width="10.625" style="573" bestFit="1" customWidth="1"/>
    <col min="10768" max="11008" width="9" style="573"/>
    <col min="11009" max="11009" width="1.375" style="573" customWidth="1"/>
    <col min="11010" max="11010" width="2.125" style="573" customWidth="1"/>
    <col min="11011" max="11011" width="5.875" style="573" customWidth="1"/>
    <col min="11012" max="11012" width="7.5" style="573" customWidth="1"/>
    <col min="11013" max="11013" width="10" style="573" customWidth="1"/>
    <col min="11014" max="11020" width="7.875" style="573" customWidth="1"/>
    <col min="11021" max="11022" width="9" style="573"/>
    <col min="11023" max="11023" width="10.625" style="573" bestFit="1" customWidth="1"/>
    <col min="11024" max="11264" width="9" style="573"/>
    <col min="11265" max="11265" width="1.375" style="573" customWidth="1"/>
    <col min="11266" max="11266" width="2.125" style="573" customWidth="1"/>
    <col min="11267" max="11267" width="5.875" style="573" customWidth="1"/>
    <col min="11268" max="11268" width="7.5" style="573" customWidth="1"/>
    <col min="11269" max="11269" width="10" style="573" customWidth="1"/>
    <col min="11270" max="11276" width="7.875" style="573" customWidth="1"/>
    <col min="11277" max="11278" width="9" style="573"/>
    <col min="11279" max="11279" width="10.625" style="573" bestFit="1" customWidth="1"/>
    <col min="11280" max="11520" width="9" style="573"/>
    <col min="11521" max="11521" width="1.375" style="573" customWidth="1"/>
    <col min="11522" max="11522" width="2.125" style="573" customWidth="1"/>
    <col min="11523" max="11523" width="5.875" style="573" customWidth="1"/>
    <col min="11524" max="11524" width="7.5" style="573" customWidth="1"/>
    <col min="11525" max="11525" width="10" style="573" customWidth="1"/>
    <col min="11526" max="11532" width="7.875" style="573" customWidth="1"/>
    <col min="11533" max="11534" width="9" style="573"/>
    <col min="11535" max="11535" width="10.625" style="573" bestFit="1" customWidth="1"/>
    <col min="11536" max="11776" width="9" style="573"/>
    <col min="11777" max="11777" width="1.375" style="573" customWidth="1"/>
    <col min="11778" max="11778" width="2.125" style="573" customWidth="1"/>
    <col min="11779" max="11779" width="5.875" style="573" customWidth="1"/>
    <col min="11780" max="11780" width="7.5" style="573" customWidth="1"/>
    <col min="11781" max="11781" width="10" style="573" customWidth="1"/>
    <col min="11782" max="11788" width="7.875" style="573" customWidth="1"/>
    <col min="11789" max="11790" width="9" style="573"/>
    <col min="11791" max="11791" width="10.625" style="573" bestFit="1" customWidth="1"/>
    <col min="11792" max="12032" width="9" style="573"/>
    <col min="12033" max="12033" width="1.375" style="573" customWidth="1"/>
    <col min="12034" max="12034" width="2.125" style="573" customWidth="1"/>
    <col min="12035" max="12035" width="5.875" style="573" customWidth="1"/>
    <col min="12036" max="12036" width="7.5" style="573" customWidth="1"/>
    <col min="12037" max="12037" width="10" style="573" customWidth="1"/>
    <col min="12038" max="12044" width="7.875" style="573" customWidth="1"/>
    <col min="12045" max="12046" width="9" style="573"/>
    <col min="12047" max="12047" width="10.625" style="573" bestFit="1" customWidth="1"/>
    <col min="12048" max="12288" width="9" style="573"/>
    <col min="12289" max="12289" width="1.375" style="573" customWidth="1"/>
    <col min="12290" max="12290" width="2.125" style="573" customWidth="1"/>
    <col min="12291" max="12291" width="5.875" style="573" customWidth="1"/>
    <col min="12292" max="12292" width="7.5" style="573" customWidth="1"/>
    <col min="12293" max="12293" width="10" style="573" customWidth="1"/>
    <col min="12294" max="12300" width="7.875" style="573" customWidth="1"/>
    <col min="12301" max="12302" width="9" style="573"/>
    <col min="12303" max="12303" width="10.625" style="573" bestFit="1" customWidth="1"/>
    <col min="12304" max="12544" width="9" style="573"/>
    <col min="12545" max="12545" width="1.375" style="573" customWidth="1"/>
    <col min="12546" max="12546" width="2.125" style="573" customWidth="1"/>
    <col min="12547" max="12547" width="5.875" style="573" customWidth="1"/>
    <col min="12548" max="12548" width="7.5" style="573" customWidth="1"/>
    <col min="12549" max="12549" width="10" style="573" customWidth="1"/>
    <col min="12550" max="12556" width="7.875" style="573" customWidth="1"/>
    <col min="12557" max="12558" width="9" style="573"/>
    <col min="12559" max="12559" width="10.625" style="573" bestFit="1" customWidth="1"/>
    <col min="12560" max="12800" width="9" style="573"/>
    <col min="12801" max="12801" width="1.375" style="573" customWidth="1"/>
    <col min="12802" max="12802" width="2.125" style="573" customWidth="1"/>
    <col min="12803" max="12803" width="5.875" style="573" customWidth="1"/>
    <col min="12804" max="12804" width="7.5" style="573" customWidth="1"/>
    <col min="12805" max="12805" width="10" style="573" customWidth="1"/>
    <col min="12806" max="12812" width="7.875" style="573" customWidth="1"/>
    <col min="12813" max="12814" width="9" style="573"/>
    <col min="12815" max="12815" width="10.625" style="573" bestFit="1" customWidth="1"/>
    <col min="12816" max="13056" width="9" style="573"/>
    <col min="13057" max="13057" width="1.375" style="573" customWidth="1"/>
    <col min="13058" max="13058" width="2.125" style="573" customWidth="1"/>
    <col min="13059" max="13059" width="5.875" style="573" customWidth="1"/>
    <col min="13060" max="13060" width="7.5" style="573" customWidth="1"/>
    <col min="13061" max="13061" width="10" style="573" customWidth="1"/>
    <col min="13062" max="13068" width="7.875" style="573" customWidth="1"/>
    <col min="13069" max="13070" width="9" style="573"/>
    <col min="13071" max="13071" width="10.625" style="573" bestFit="1" customWidth="1"/>
    <col min="13072" max="13312" width="9" style="573"/>
    <col min="13313" max="13313" width="1.375" style="573" customWidth="1"/>
    <col min="13314" max="13314" width="2.125" style="573" customWidth="1"/>
    <col min="13315" max="13315" width="5.875" style="573" customWidth="1"/>
    <col min="13316" max="13316" width="7.5" style="573" customWidth="1"/>
    <col min="13317" max="13317" width="10" style="573" customWidth="1"/>
    <col min="13318" max="13324" width="7.875" style="573" customWidth="1"/>
    <col min="13325" max="13326" width="9" style="573"/>
    <col min="13327" max="13327" width="10.625" style="573" bestFit="1" customWidth="1"/>
    <col min="13328" max="13568" width="9" style="573"/>
    <col min="13569" max="13569" width="1.375" style="573" customWidth="1"/>
    <col min="13570" max="13570" width="2.125" style="573" customWidth="1"/>
    <col min="13571" max="13571" width="5.875" style="573" customWidth="1"/>
    <col min="13572" max="13572" width="7.5" style="573" customWidth="1"/>
    <col min="13573" max="13573" width="10" style="573" customWidth="1"/>
    <col min="13574" max="13580" width="7.875" style="573" customWidth="1"/>
    <col min="13581" max="13582" width="9" style="573"/>
    <col min="13583" max="13583" width="10.625" style="573" bestFit="1" customWidth="1"/>
    <col min="13584" max="13824" width="9" style="573"/>
    <col min="13825" max="13825" width="1.375" style="573" customWidth="1"/>
    <col min="13826" max="13826" width="2.125" style="573" customWidth="1"/>
    <col min="13827" max="13827" width="5.875" style="573" customWidth="1"/>
    <col min="13828" max="13828" width="7.5" style="573" customWidth="1"/>
    <col min="13829" max="13829" width="10" style="573" customWidth="1"/>
    <col min="13830" max="13836" width="7.875" style="573" customWidth="1"/>
    <col min="13837" max="13838" width="9" style="573"/>
    <col min="13839" max="13839" width="10.625" style="573" bestFit="1" customWidth="1"/>
    <col min="13840" max="14080" width="9" style="573"/>
    <col min="14081" max="14081" width="1.375" style="573" customWidth="1"/>
    <col min="14082" max="14082" width="2.125" style="573" customWidth="1"/>
    <col min="14083" max="14083" width="5.875" style="573" customWidth="1"/>
    <col min="14084" max="14084" width="7.5" style="573" customWidth="1"/>
    <col min="14085" max="14085" width="10" style="573" customWidth="1"/>
    <col min="14086" max="14092" width="7.875" style="573" customWidth="1"/>
    <col min="14093" max="14094" width="9" style="573"/>
    <col min="14095" max="14095" width="10.625" style="573" bestFit="1" customWidth="1"/>
    <col min="14096" max="14336" width="9" style="573"/>
    <col min="14337" max="14337" width="1.375" style="573" customWidth="1"/>
    <col min="14338" max="14338" width="2.125" style="573" customWidth="1"/>
    <col min="14339" max="14339" width="5.875" style="573" customWidth="1"/>
    <col min="14340" max="14340" width="7.5" style="573" customWidth="1"/>
    <col min="14341" max="14341" width="10" style="573" customWidth="1"/>
    <col min="14342" max="14348" width="7.875" style="573" customWidth="1"/>
    <col min="14349" max="14350" width="9" style="573"/>
    <col min="14351" max="14351" width="10.625" style="573" bestFit="1" customWidth="1"/>
    <col min="14352" max="14592" width="9" style="573"/>
    <col min="14593" max="14593" width="1.375" style="573" customWidth="1"/>
    <col min="14594" max="14594" width="2.125" style="573" customWidth="1"/>
    <col min="14595" max="14595" width="5.875" style="573" customWidth="1"/>
    <col min="14596" max="14596" width="7.5" style="573" customWidth="1"/>
    <col min="14597" max="14597" width="10" style="573" customWidth="1"/>
    <col min="14598" max="14604" width="7.875" style="573" customWidth="1"/>
    <col min="14605" max="14606" width="9" style="573"/>
    <col min="14607" max="14607" width="10.625" style="573" bestFit="1" customWidth="1"/>
    <col min="14608" max="14848" width="9" style="573"/>
    <col min="14849" max="14849" width="1.375" style="573" customWidth="1"/>
    <col min="14850" max="14850" width="2.125" style="573" customWidth="1"/>
    <col min="14851" max="14851" width="5.875" style="573" customWidth="1"/>
    <col min="14852" max="14852" width="7.5" style="573" customWidth="1"/>
    <col min="14853" max="14853" width="10" style="573" customWidth="1"/>
    <col min="14854" max="14860" width="7.875" style="573" customWidth="1"/>
    <col min="14861" max="14862" width="9" style="573"/>
    <col min="14863" max="14863" width="10.625" style="573" bestFit="1" customWidth="1"/>
    <col min="14864" max="15104" width="9" style="573"/>
    <col min="15105" max="15105" width="1.375" style="573" customWidth="1"/>
    <col min="15106" max="15106" width="2.125" style="573" customWidth="1"/>
    <col min="15107" max="15107" width="5.875" style="573" customWidth="1"/>
    <col min="15108" max="15108" width="7.5" style="573" customWidth="1"/>
    <col min="15109" max="15109" width="10" style="573" customWidth="1"/>
    <col min="15110" max="15116" width="7.875" style="573" customWidth="1"/>
    <col min="15117" max="15118" width="9" style="573"/>
    <col min="15119" max="15119" width="10.625" style="573" bestFit="1" customWidth="1"/>
    <col min="15120" max="15360" width="9" style="573"/>
    <col min="15361" max="15361" width="1.375" style="573" customWidth="1"/>
    <col min="15362" max="15362" width="2.125" style="573" customWidth="1"/>
    <col min="15363" max="15363" width="5.875" style="573" customWidth="1"/>
    <col min="15364" max="15364" width="7.5" style="573" customWidth="1"/>
    <col min="15365" max="15365" width="10" style="573" customWidth="1"/>
    <col min="15366" max="15372" width="7.875" style="573" customWidth="1"/>
    <col min="15373" max="15374" width="9" style="573"/>
    <col min="15375" max="15375" width="10.625" style="573" bestFit="1" customWidth="1"/>
    <col min="15376" max="15616" width="9" style="573"/>
    <col min="15617" max="15617" width="1.375" style="573" customWidth="1"/>
    <col min="15618" max="15618" width="2.125" style="573" customWidth="1"/>
    <col min="15619" max="15619" width="5.875" style="573" customWidth="1"/>
    <col min="15620" max="15620" width="7.5" style="573" customWidth="1"/>
    <col min="15621" max="15621" width="10" style="573" customWidth="1"/>
    <col min="15622" max="15628" width="7.875" style="573" customWidth="1"/>
    <col min="15629" max="15630" width="9" style="573"/>
    <col min="15631" max="15631" width="10.625" style="573" bestFit="1" customWidth="1"/>
    <col min="15632" max="15872" width="9" style="573"/>
    <col min="15873" max="15873" width="1.375" style="573" customWidth="1"/>
    <col min="15874" max="15874" width="2.125" style="573" customWidth="1"/>
    <col min="15875" max="15875" width="5.875" style="573" customWidth="1"/>
    <col min="15876" max="15876" width="7.5" style="573" customWidth="1"/>
    <col min="15877" max="15877" width="10" style="573" customWidth="1"/>
    <col min="15878" max="15884" width="7.875" style="573" customWidth="1"/>
    <col min="15885" max="15886" width="9" style="573"/>
    <col min="15887" max="15887" width="10.625" style="573" bestFit="1" customWidth="1"/>
    <col min="15888" max="16128" width="9" style="573"/>
    <col min="16129" max="16129" width="1.375" style="573" customWidth="1"/>
    <col min="16130" max="16130" width="2.125" style="573" customWidth="1"/>
    <col min="16131" max="16131" width="5.875" style="573" customWidth="1"/>
    <col min="16132" max="16132" width="7.5" style="573" customWidth="1"/>
    <col min="16133" max="16133" width="10" style="573" customWidth="1"/>
    <col min="16134" max="16140" width="7.875" style="573" customWidth="1"/>
    <col min="16141" max="16142" width="9" style="573"/>
    <col min="16143" max="16143" width="10.625" style="573" bestFit="1" customWidth="1"/>
    <col min="16144" max="16384" width="9" style="573"/>
  </cols>
  <sheetData>
    <row r="1" spans="1:12" ht="30" customHeight="1" x14ac:dyDescent="0.15">
      <c r="A1" s="66" t="s">
        <v>799</v>
      </c>
      <c r="B1" s="83"/>
      <c r="C1" s="664"/>
      <c r="D1" s="83"/>
      <c r="E1" s="83"/>
      <c r="F1" s="83"/>
      <c r="G1" s="83"/>
      <c r="H1" s="83"/>
      <c r="I1" s="83"/>
      <c r="J1" s="83"/>
      <c r="K1" s="83"/>
      <c r="L1" s="83"/>
    </row>
    <row r="2" spans="1:12" ht="7.5" customHeight="1" x14ac:dyDescent="0.15">
      <c r="A2" s="66"/>
      <c r="B2" s="83"/>
      <c r="C2" s="664"/>
      <c r="D2" s="83"/>
      <c r="E2" s="83"/>
      <c r="F2" s="83"/>
      <c r="G2" s="83"/>
      <c r="H2" s="83"/>
      <c r="I2" s="83"/>
      <c r="J2" s="83"/>
      <c r="K2" s="83"/>
      <c r="L2" s="83"/>
    </row>
    <row r="3" spans="1:12" s="578" customFormat="1" ht="22.5" customHeight="1" x14ac:dyDescent="0.15">
      <c r="A3" s="627"/>
      <c r="B3" s="665" t="s">
        <v>800</v>
      </c>
      <c r="C3" s="666"/>
      <c r="D3" s="665"/>
      <c r="E3" s="665"/>
      <c r="F3" s="665"/>
      <c r="G3" s="665"/>
      <c r="H3" s="665"/>
      <c r="I3" s="665"/>
      <c r="J3" s="665"/>
      <c r="K3" s="665"/>
      <c r="L3" s="665"/>
    </row>
    <row r="4" spans="1:12" ht="15" customHeight="1" x14ac:dyDescent="0.15">
      <c r="A4" s="665"/>
      <c r="B4" s="910" t="s">
        <v>773</v>
      </c>
      <c r="C4" s="911"/>
      <c r="D4" s="912" t="s">
        <v>801</v>
      </c>
      <c r="E4" s="913" t="s">
        <v>802</v>
      </c>
      <c r="F4" s="915" t="s">
        <v>803</v>
      </c>
      <c r="G4" s="916"/>
      <c r="H4" s="916"/>
      <c r="I4" s="916"/>
      <c r="J4" s="916"/>
      <c r="K4" s="916"/>
      <c r="L4" s="893"/>
    </row>
    <row r="5" spans="1:12" ht="15" customHeight="1" x14ac:dyDescent="0.15">
      <c r="A5" s="665"/>
      <c r="B5" s="911"/>
      <c r="C5" s="911"/>
      <c r="D5" s="912"/>
      <c r="E5" s="914"/>
      <c r="F5" s="667" t="s">
        <v>804</v>
      </c>
      <c r="G5" s="668" t="s">
        <v>805</v>
      </c>
      <c r="H5" s="668" t="s">
        <v>806</v>
      </c>
      <c r="I5" s="668" t="s">
        <v>807</v>
      </c>
      <c r="J5" s="668" t="s">
        <v>808</v>
      </c>
      <c r="K5" s="668" t="s">
        <v>809</v>
      </c>
      <c r="L5" s="669" t="s">
        <v>810</v>
      </c>
    </row>
    <row r="6" spans="1:12" ht="18.95" hidden="1" customHeight="1" x14ac:dyDescent="0.15">
      <c r="A6" s="665"/>
      <c r="B6" s="908" t="s">
        <v>113</v>
      </c>
      <c r="C6" s="909"/>
      <c r="D6" s="670" t="s">
        <v>700</v>
      </c>
      <c r="E6" s="671">
        <f t="shared" ref="E6:L8" si="0">+E9+E12+E15+E18</f>
        <v>11574</v>
      </c>
      <c r="F6" s="672">
        <f t="shared" si="0"/>
        <v>1170</v>
      </c>
      <c r="G6" s="673">
        <f t="shared" si="0"/>
        <v>2476</v>
      </c>
      <c r="H6" s="673">
        <f t="shared" si="0"/>
        <v>1630</v>
      </c>
      <c r="I6" s="673">
        <f t="shared" si="0"/>
        <v>1550</v>
      </c>
      <c r="J6" s="673">
        <f t="shared" si="0"/>
        <v>1846</v>
      </c>
      <c r="K6" s="673">
        <f t="shared" si="0"/>
        <v>1796</v>
      </c>
      <c r="L6" s="674">
        <f t="shared" si="0"/>
        <v>1106</v>
      </c>
    </row>
    <row r="7" spans="1:12" ht="18.75" hidden="1" customHeight="1" x14ac:dyDescent="0.15">
      <c r="A7" s="665"/>
      <c r="B7" s="675"/>
      <c r="C7" s="676"/>
      <c r="D7" s="677" t="s">
        <v>777</v>
      </c>
      <c r="E7" s="678">
        <f t="shared" si="0"/>
        <v>45284</v>
      </c>
      <c r="F7" s="679">
        <f t="shared" si="0"/>
        <v>1176</v>
      </c>
      <c r="G7" s="680">
        <f t="shared" si="0"/>
        <v>4960</v>
      </c>
      <c r="H7" s="680">
        <f t="shared" si="0"/>
        <v>4897</v>
      </c>
      <c r="I7" s="680">
        <f t="shared" si="0"/>
        <v>6202</v>
      </c>
      <c r="J7" s="680">
        <f t="shared" si="0"/>
        <v>9233</v>
      </c>
      <c r="K7" s="680">
        <f t="shared" si="0"/>
        <v>10780</v>
      </c>
      <c r="L7" s="681">
        <f t="shared" si="0"/>
        <v>8036</v>
      </c>
    </row>
    <row r="8" spans="1:12" ht="21" hidden="1" customHeight="1" x14ac:dyDescent="0.15">
      <c r="A8" s="665"/>
      <c r="B8" s="675"/>
      <c r="C8" s="682"/>
      <c r="D8" s="683" t="s">
        <v>811</v>
      </c>
      <c r="E8" s="684">
        <f t="shared" si="0"/>
        <v>16412</v>
      </c>
      <c r="F8" s="685">
        <f t="shared" si="0"/>
        <v>1170</v>
      </c>
      <c r="G8" s="686">
        <f t="shared" si="0"/>
        <v>3790</v>
      </c>
      <c r="H8" s="686">
        <f t="shared" si="0"/>
        <v>2310</v>
      </c>
      <c r="I8" s="686">
        <f t="shared" si="0"/>
        <v>1990</v>
      </c>
      <c r="J8" s="686">
        <f t="shared" si="0"/>
        <v>2412</v>
      </c>
      <c r="K8" s="686">
        <f t="shared" si="0"/>
        <v>2854</v>
      </c>
      <c r="L8" s="687">
        <f t="shared" si="0"/>
        <v>1886</v>
      </c>
    </row>
    <row r="9" spans="1:12" ht="18.95" hidden="1" customHeight="1" x14ac:dyDescent="0.15">
      <c r="A9" s="665"/>
      <c r="B9" s="675"/>
      <c r="C9" s="688" t="s">
        <v>798</v>
      </c>
      <c r="D9" s="670" t="s">
        <v>700</v>
      </c>
      <c r="E9" s="689">
        <v>3408</v>
      </c>
      <c r="F9" s="690">
        <v>463</v>
      </c>
      <c r="G9" s="691">
        <v>808</v>
      </c>
      <c r="H9" s="691">
        <v>505</v>
      </c>
      <c r="I9" s="691">
        <v>433</v>
      </c>
      <c r="J9" s="691">
        <v>485</v>
      </c>
      <c r="K9" s="691">
        <v>443</v>
      </c>
      <c r="L9" s="692">
        <v>271</v>
      </c>
    </row>
    <row r="10" spans="1:12" ht="18.95" hidden="1" customHeight="1" x14ac:dyDescent="0.15">
      <c r="A10" s="665"/>
      <c r="B10" s="675"/>
      <c r="C10" s="693"/>
      <c r="D10" s="677" t="s">
        <v>777</v>
      </c>
      <c r="E10" s="694">
        <v>12378</v>
      </c>
      <c r="F10" s="695">
        <v>466</v>
      </c>
      <c r="G10" s="696">
        <v>1618</v>
      </c>
      <c r="H10" s="696">
        <v>1517</v>
      </c>
      <c r="I10" s="696">
        <v>1732</v>
      </c>
      <c r="J10" s="696">
        <v>2425</v>
      </c>
      <c r="K10" s="696">
        <v>2659</v>
      </c>
      <c r="L10" s="697">
        <v>1961</v>
      </c>
    </row>
    <row r="11" spans="1:12" ht="18.95" hidden="1" customHeight="1" x14ac:dyDescent="0.15">
      <c r="A11" s="665"/>
      <c r="B11" s="675"/>
      <c r="C11" s="698"/>
      <c r="D11" s="699" t="s">
        <v>812</v>
      </c>
      <c r="E11" s="700">
        <v>4751</v>
      </c>
      <c r="F11" s="701">
        <v>463</v>
      </c>
      <c r="G11" s="702">
        <v>1249</v>
      </c>
      <c r="H11" s="702">
        <v>726</v>
      </c>
      <c r="I11" s="702">
        <v>567</v>
      </c>
      <c r="J11" s="702">
        <v>619</v>
      </c>
      <c r="K11" s="702">
        <v>683</v>
      </c>
      <c r="L11" s="703">
        <v>444</v>
      </c>
    </row>
    <row r="12" spans="1:12" ht="18.95" hidden="1" customHeight="1" x14ac:dyDescent="0.15">
      <c r="A12" s="665"/>
      <c r="B12" s="675"/>
      <c r="C12" s="688" t="s">
        <v>813</v>
      </c>
      <c r="D12" s="670" t="s">
        <v>700</v>
      </c>
      <c r="E12" s="689">
        <v>3791</v>
      </c>
      <c r="F12" s="690">
        <v>348</v>
      </c>
      <c r="G12" s="691">
        <v>822</v>
      </c>
      <c r="H12" s="691">
        <v>519</v>
      </c>
      <c r="I12" s="691">
        <v>505</v>
      </c>
      <c r="J12" s="691">
        <v>608</v>
      </c>
      <c r="K12" s="691">
        <v>624</v>
      </c>
      <c r="L12" s="692">
        <v>365</v>
      </c>
    </row>
    <row r="13" spans="1:12" ht="18.95" hidden="1" customHeight="1" x14ac:dyDescent="0.15">
      <c r="A13" s="665"/>
      <c r="B13" s="675"/>
      <c r="C13" s="693"/>
      <c r="D13" s="677" t="s">
        <v>777</v>
      </c>
      <c r="E13" s="694">
        <v>15015</v>
      </c>
      <c r="F13" s="695">
        <v>350</v>
      </c>
      <c r="G13" s="696">
        <v>1648</v>
      </c>
      <c r="H13" s="696">
        <v>1561</v>
      </c>
      <c r="I13" s="696">
        <v>2021</v>
      </c>
      <c r="J13" s="696">
        <v>3041</v>
      </c>
      <c r="K13" s="696">
        <v>3744</v>
      </c>
      <c r="L13" s="697">
        <v>2650</v>
      </c>
    </row>
    <row r="14" spans="1:12" ht="18.95" hidden="1" customHeight="1" x14ac:dyDescent="0.15">
      <c r="A14" s="665"/>
      <c r="B14" s="675"/>
      <c r="C14" s="698"/>
      <c r="D14" s="699" t="s">
        <v>812</v>
      </c>
      <c r="E14" s="700">
        <v>5354</v>
      </c>
      <c r="F14" s="701">
        <v>348</v>
      </c>
      <c r="G14" s="702">
        <v>1243</v>
      </c>
      <c r="H14" s="702">
        <v>706</v>
      </c>
      <c r="I14" s="702">
        <v>642</v>
      </c>
      <c r="J14" s="702">
        <v>793</v>
      </c>
      <c r="K14" s="702">
        <v>999</v>
      </c>
      <c r="L14" s="703">
        <v>623</v>
      </c>
    </row>
    <row r="15" spans="1:12" ht="18.95" hidden="1" customHeight="1" x14ac:dyDescent="0.15">
      <c r="A15" s="665"/>
      <c r="B15" s="675"/>
      <c r="C15" s="688" t="s">
        <v>814</v>
      </c>
      <c r="D15" s="670" t="s">
        <v>700</v>
      </c>
      <c r="E15" s="689">
        <v>2705</v>
      </c>
      <c r="F15" s="690">
        <v>253</v>
      </c>
      <c r="G15" s="691">
        <v>587</v>
      </c>
      <c r="H15" s="691">
        <v>387</v>
      </c>
      <c r="I15" s="691">
        <v>369</v>
      </c>
      <c r="J15" s="691">
        <v>421</v>
      </c>
      <c r="K15" s="691">
        <v>437</v>
      </c>
      <c r="L15" s="692">
        <v>251</v>
      </c>
    </row>
    <row r="16" spans="1:12" ht="18.95" hidden="1" customHeight="1" x14ac:dyDescent="0.15">
      <c r="A16" s="665"/>
      <c r="B16" s="675"/>
      <c r="C16" s="693"/>
      <c r="D16" s="677" t="s">
        <v>777</v>
      </c>
      <c r="E16" s="694">
        <v>10630</v>
      </c>
      <c r="F16" s="695">
        <v>254</v>
      </c>
      <c r="G16" s="696">
        <v>1174</v>
      </c>
      <c r="H16" s="696">
        <v>1161</v>
      </c>
      <c r="I16" s="696">
        <v>1477</v>
      </c>
      <c r="J16" s="696">
        <v>2106</v>
      </c>
      <c r="K16" s="696">
        <v>2624</v>
      </c>
      <c r="L16" s="697">
        <v>1834</v>
      </c>
    </row>
    <row r="17" spans="1:12" ht="18.95" hidden="1" customHeight="1" x14ac:dyDescent="0.15">
      <c r="A17" s="665"/>
      <c r="B17" s="675"/>
      <c r="C17" s="698"/>
      <c r="D17" s="699" t="s">
        <v>812</v>
      </c>
      <c r="E17" s="700">
        <v>3839</v>
      </c>
      <c r="F17" s="701">
        <v>253</v>
      </c>
      <c r="G17" s="702">
        <v>891</v>
      </c>
      <c r="H17" s="702">
        <v>560</v>
      </c>
      <c r="I17" s="702">
        <v>467</v>
      </c>
      <c r="J17" s="702">
        <v>554</v>
      </c>
      <c r="K17" s="702">
        <v>686</v>
      </c>
      <c r="L17" s="703">
        <v>428</v>
      </c>
    </row>
    <row r="18" spans="1:12" ht="18.95" hidden="1" customHeight="1" x14ac:dyDescent="0.15">
      <c r="A18" s="665"/>
      <c r="B18" s="675"/>
      <c r="C18" s="688" t="s">
        <v>815</v>
      </c>
      <c r="D18" s="670" t="s">
        <v>700</v>
      </c>
      <c r="E18" s="689">
        <v>1670</v>
      </c>
      <c r="F18" s="690">
        <v>106</v>
      </c>
      <c r="G18" s="691">
        <v>259</v>
      </c>
      <c r="H18" s="691">
        <v>219</v>
      </c>
      <c r="I18" s="691">
        <v>243</v>
      </c>
      <c r="J18" s="691">
        <v>332</v>
      </c>
      <c r="K18" s="691">
        <v>292</v>
      </c>
      <c r="L18" s="692">
        <v>219</v>
      </c>
    </row>
    <row r="19" spans="1:12" ht="18.95" hidden="1" customHeight="1" x14ac:dyDescent="0.15">
      <c r="A19" s="665"/>
      <c r="B19" s="675"/>
      <c r="C19" s="693"/>
      <c r="D19" s="677" t="s">
        <v>777</v>
      </c>
      <c r="E19" s="694">
        <v>7261</v>
      </c>
      <c r="F19" s="695">
        <v>106</v>
      </c>
      <c r="G19" s="696">
        <v>520</v>
      </c>
      <c r="H19" s="696">
        <v>658</v>
      </c>
      <c r="I19" s="696">
        <v>972</v>
      </c>
      <c r="J19" s="696">
        <v>1661</v>
      </c>
      <c r="K19" s="696">
        <v>1753</v>
      </c>
      <c r="L19" s="697">
        <v>1591</v>
      </c>
    </row>
    <row r="20" spans="1:12" ht="18.95" hidden="1" customHeight="1" x14ac:dyDescent="0.15">
      <c r="A20" s="665"/>
      <c r="B20" s="704"/>
      <c r="C20" s="698"/>
      <c r="D20" s="699" t="s">
        <v>812</v>
      </c>
      <c r="E20" s="700">
        <v>2468</v>
      </c>
      <c r="F20" s="701">
        <v>106</v>
      </c>
      <c r="G20" s="702">
        <v>407</v>
      </c>
      <c r="H20" s="702">
        <v>318</v>
      </c>
      <c r="I20" s="702">
        <v>314</v>
      </c>
      <c r="J20" s="702">
        <v>446</v>
      </c>
      <c r="K20" s="702">
        <v>486</v>
      </c>
      <c r="L20" s="703">
        <v>391</v>
      </c>
    </row>
    <row r="21" spans="1:12" ht="21" customHeight="1" x14ac:dyDescent="0.15">
      <c r="A21" s="665"/>
      <c r="B21" s="908" t="s">
        <v>118</v>
      </c>
      <c r="C21" s="909"/>
      <c r="D21" s="670" t="s">
        <v>700</v>
      </c>
      <c r="E21" s="671">
        <f t="shared" ref="E21:L23" si="1">+E24+E27+E30+E33</f>
        <v>12468</v>
      </c>
      <c r="F21" s="705">
        <f t="shared" si="1"/>
        <v>1465</v>
      </c>
      <c r="G21" s="706">
        <f t="shared" si="1"/>
        <v>3028</v>
      </c>
      <c r="H21" s="706">
        <f t="shared" si="1"/>
        <v>1909</v>
      </c>
      <c r="I21" s="706">
        <f t="shared" si="1"/>
        <v>1709</v>
      </c>
      <c r="J21" s="706">
        <f t="shared" si="1"/>
        <v>1740</v>
      </c>
      <c r="K21" s="706">
        <f t="shared" si="1"/>
        <v>1666</v>
      </c>
      <c r="L21" s="707">
        <f t="shared" si="1"/>
        <v>951</v>
      </c>
    </row>
    <row r="22" spans="1:12" ht="21" customHeight="1" x14ac:dyDescent="0.15">
      <c r="A22" s="665"/>
      <c r="B22" s="675"/>
      <c r="C22" s="676"/>
      <c r="D22" s="677" t="s">
        <v>777</v>
      </c>
      <c r="E22" s="678">
        <f t="shared" si="1"/>
        <v>45734</v>
      </c>
      <c r="F22" s="708">
        <f t="shared" si="1"/>
        <v>1474</v>
      </c>
      <c r="G22" s="709">
        <f t="shared" si="1"/>
        <v>6061</v>
      </c>
      <c r="H22" s="709">
        <f t="shared" si="1"/>
        <v>5728</v>
      </c>
      <c r="I22" s="709">
        <f t="shared" si="1"/>
        <v>6840</v>
      </c>
      <c r="J22" s="709">
        <f t="shared" si="1"/>
        <v>8705</v>
      </c>
      <c r="K22" s="709">
        <f t="shared" si="1"/>
        <v>10000</v>
      </c>
      <c r="L22" s="710">
        <f t="shared" si="1"/>
        <v>6926</v>
      </c>
    </row>
    <row r="23" spans="1:12" ht="21" customHeight="1" x14ac:dyDescent="0.15">
      <c r="A23" s="665"/>
      <c r="B23" s="675"/>
      <c r="C23" s="682"/>
      <c r="D23" s="711" t="s">
        <v>811</v>
      </c>
      <c r="E23" s="684">
        <f t="shared" si="1"/>
        <v>17884</v>
      </c>
      <c r="F23" s="712">
        <f t="shared" si="1"/>
        <v>1465</v>
      </c>
      <c r="G23" s="713">
        <f t="shared" si="1"/>
        <v>4693</v>
      </c>
      <c r="H23" s="713">
        <f t="shared" si="1"/>
        <v>2814</v>
      </c>
      <c r="I23" s="713">
        <f t="shared" si="1"/>
        <v>2261</v>
      </c>
      <c r="J23" s="713">
        <f t="shared" si="1"/>
        <v>2357</v>
      </c>
      <c r="K23" s="713">
        <f t="shared" si="1"/>
        <v>2655</v>
      </c>
      <c r="L23" s="714">
        <f t="shared" si="1"/>
        <v>1639</v>
      </c>
    </row>
    <row r="24" spans="1:12" ht="18.95" hidden="1" customHeight="1" x14ac:dyDescent="0.15">
      <c r="A24" s="665"/>
      <c r="B24" s="675"/>
      <c r="C24" s="688" t="s">
        <v>798</v>
      </c>
      <c r="D24" s="670" t="s">
        <v>700</v>
      </c>
      <c r="E24" s="715">
        <v>3574</v>
      </c>
      <c r="F24" s="690">
        <v>540</v>
      </c>
      <c r="G24" s="691">
        <v>938</v>
      </c>
      <c r="H24" s="691">
        <v>576</v>
      </c>
      <c r="I24" s="691">
        <v>470</v>
      </c>
      <c r="J24" s="691">
        <v>444</v>
      </c>
      <c r="K24" s="691">
        <v>388</v>
      </c>
      <c r="L24" s="692">
        <v>218</v>
      </c>
    </row>
    <row r="25" spans="1:12" ht="18.95" hidden="1" customHeight="1" x14ac:dyDescent="0.15">
      <c r="A25" s="665"/>
      <c r="B25" s="675"/>
      <c r="C25" s="693"/>
      <c r="D25" s="677" t="s">
        <v>777</v>
      </c>
      <c r="E25" s="716">
        <v>12175</v>
      </c>
      <c r="F25" s="695">
        <v>542</v>
      </c>
      <c r="G25" s="696">
        <v>1877</v>
      </c>
      <c r="H25" s="696">
        <v>1729</v>
      </c>
      <c r="I25" s="696">
        <v>1882</v>
      </c>
      <c r="J25" s="696">
        <v>2221</v>
      </c>
      <c r="K25" s="696">
        <v>2328</v>
      </c>
      <c r="L25" s="697">
        <v>1596</v>
      </c>
    </row>
    <row r="26" spans="1:12" ht="18.95" hidden="1" customHeight="1" x14ac:dyDescent="0.15">
      <c r="A26" s="665"/>
      <c r="B26" s="675"/>
      <c r="C26" s="698"/>
      <c r="D26" s="699" t="s">
        <v>812</v>
      </c>
      <c r="E26" s="717">
        <v>5038</v>
      </c>
      <c r="F26" s="701">
        <v>540</v>
      </c>
      <c r="G26" s="702">
        <v>1468</v>
      </c>
      <c r="H26" s="702">
        <v>846</v>
      </c>
      <c r="I26" s="702">
        <v>617</v>
      </c>
      <c r="J26" s="702">
        <v>577</v>
      </c>
      <c r="K26" s="702">
        <v>615</v>
      </c>
      <c r="L26" s="703">
        <v>375</v>
      </c>
    </row>
    <row r="27" spans="1:12" ht="18.95" hidden="1" customHeight="1" x14ac:dyDescent="0.15">
      <c r="A27" s="665"/>
      <c r="B27" s="675"/>
      <c r="C27" s="688" t="s">
        <v>813</v>
      </c>
      <c r="D27" s="670" t="s">
        <v>700</v>
      </c>
      <c r="E27" s="715">
        <v>4085</v>
      </c>
      <c r="F27" s="690">
        <v>437</v>
      </c>
      <c r="G27" s="691">
        <v>1000</v>
      </c>
      <c r="H27" s="691">
        <v>593</v>
      </c>
      <c r="I27" s="691">
        <v>535</v>
      </c>
      <c r="J27" s="691">
        <v>608</v>
      </c>
      <c r="K27" s="691">
        <v>572</v>
      </c>
      <c r="L27" s="692">
        <v>340</v>
      </c>
    </row>
    <row r="28" spans="1:12" ht="18.95" hidden="1" customHeight="1" x14ac:dyDescent="0.15">
      <c r="A28" s="665"/>
      <c r="B28" s="675"/>
      <c r="C28" s="693"/>
      <c r="D28" s="677" t="s">
        <v>777</v>
      </c>
      <c r="E28" s="716">
        <v>15302</v>
      </c>
      <c r="F28" s="695">
        <v>440</v>
      </c>
      <c r="G28" s="696">
        <v>2002</v>
      </c>
      <c r="H28" s="696">
        <v>1779</v>
      </c>
      <c r="I28" s="696">
        <v>2140</v>
      </c>
      <c r="J28" s="696">
        <v>3042</v>
      </c>
      <c r="K28" s="696">
        <v>3432</v>
      </c>
      <c r="L28" s="697">
        <v>2467</v>
      </c>
    </row>
    <row r="29" spans="1:12" ht="18.95" hidden="1" customHeight="1" x14ac:dyDescent="0.15">
      <c r="A29" s="665"/>
      <c r="B29" s="675"/>
      <c r="C29" s="698"/>
      <c r="D29" s="699" t="s">
        <v>812</v>
      </c>
      <c r="E29" s="717">
        <v>5870</v>
      </c>
      <c r="F29" s="701">
        <v>437</v>
      </c>
      <c r="G29" s="702">
        <v>1550</v>
      </c>
      <c r="H29" s="702">
        <v>870</v>
      </c>
      <c r="I29" s="702">
        <v>705</v>
      </c>
      <c r="J29" s="702">
        <v>819</v>
      </c>
      <c r="K29" s="702">
        <v>901</v>
      </c>
      <c r="L29" s="703">
        <v>588</v>
      </c>
    </row>
    <row r="30" spans="1:12" ht="18.95" hidden="1" customHeight="1" x14ac:dyDescent="0.15">
      <c r="A30" s="665"/>
      <c r="B30" s="675"/>
      <c r="C30" s="688" t="s">
        <v>814</v>
      </c>
      <c r="D30" s="670" t="s">
        <v>700</v>
      </c>
      <c r="E30" s="715">
        <v>3007</v>
      </c>
      <c r="F30" s="690">
        <v>353</v>
      </c>
      <c r="G30" s="691">
        <v>741</v>
      </c>
      <c r="H30" s="691">
        <v>476</v>
      </c>
      <c r="I30" s="691">
        <v>415</v>
      </c>
      <c r="J30" s="691">
        <v>393</v>
      </c>
      <c r="K30" s="691">
        <v>414</v>
      </c>
      <c r="L30" s="692">
        <v>215</v>
      </c>
    </row>
    <row r="31" spans="1:12" ht="18.95" hidden="1" customHeight="1" x14ac:dyDescent="0.15">
      <c r="A31" s="665"/>
      <c r="B31" s="675"/>
      <c r="C31" s="693"/>
      <c r="D31" s="677" t="s">
        <v>777</v>
      </c>
      <c r="E31" s="716">
        <v>10937</v>
      </c>
      <c r="F31" s="695">
        <v>355</v>
      </c>
      <c r="G31" s="696">
        <v>1482</v>
      </c>
      <c r="H31" s="696">
        <v>1428</v>
      </c>
      <c r="I31" s="696">
        <v>1660</v>
      </c>
      <c r="J31" s="696">
        <v>1966</v>
      </c>
      <c r="K31" s="696">
        <v>2488</v>
      </c>
      <c r="L31" s="697">
        <v>1558</v>
      </c>
    </row>
    <row r="32" spans="1:12" ht="18.95" hidden="1" customHeight="1" x14ac:dyDescent="0.15">
      <c r="A32" s="665"/>
      <c r="B32" s="675"/>
      <c r="C32" s="698"/>
      <c r="D32" s="699" t="s">
        <v>812</v>
      </c>
      <c r="E32" s="717">
        <v>4332</v>
      </c>
      <c r="F32" s="701">
        <v>353</v>
      </c>
      <c r="G32" s="702">
        <v>1133</v>
      </c>
      <c r="H32" s="702">
        <v>731</v>
      </c>
      <c r="I32" s="702">
        <v>547</v>
      </c>
      <c r="J32" s="702">
        <v>547</v>
      </c>
      <c r="K32" s="702">
        <v>664</v>
      </c>
      <c r="L32" s="703">
        <v>357</v>
      </c>
    </row>
    <row r="33" spans="1:12" ht="18.95" hidden="1" customHeight="1" x14ac:dyDescent="0.15">
      <c r="A33" s="665"/>
      <c r="B33" s="675"/>
      <c r="C33" s="688" t="s">
        <v>815</v>
      </c>
      <c r="D33" s="670" t="s">
        <v>700</v>
      </c>
      <c r="E33" s="715">
        <v>1802</v>
      </c>
      <c r="F33" s="690">
        <v>135</v>
      </c>
      <c r="G33" s="691">
        <v>349</v>
      </c>
      <c r="H33" s="691">
        <v>264</v>
      </c>
      <c r="I33" s="691">
        <v>289</v>
      </c>
      <c r="J33" s="691">
        <v>295</v>
      </c>
      <c r="K33" s="691">
        <v>292</v>
      </c>
      <c r="L33" s="692">
        <v>178</v>
      </c>
    </row>
    <row r="34" spans="1:12" ht="18.95" hidden="1" customHeight="1" x14ac:dyDescent="0.15">
      <c r="A34" s="665"/>
      <c r="B34" s="675"/>
      <c r="C34" s="693"/>
      <c r="D34" s="677" t="s">
        <v>777</v>
      </c>
      <c r="E34" s="716">
        <v>7320</v>
      </c>
      <c r="F34" s="695">
        <v>137</v>
      </c>
      <c r="G34" s="696">
        <v>700</v>
      </c>
      <c r="H34" s="696">
        <v>792</v>
      </c>
      <c r="I34" s="696">
        <v>1158</v>
      </c>
      <c r="J34" s="696">
        <v>1476</v>
      </c>
      <c r="K34" s="696">
        <v>1752</v>
      </c>
      <c r="L34" s="697">
        <v>1305</v>
      </c>
    </row>
    <row r="35" spans="1:12" ht="18.95" hidden="1" customHeight="1" x14ac:dyDescent="0.15">
      <c r="A35" s="665"/>
      <c r="B35" s="704"/>
      <c r="C35" s="698"/>
      <c r="D35" s="699" t="s">
        <v>812</v>
      </c>
      <c r="E35" s="717">
        <v>2644</v>
      </c>
      <c r="F35" s="701">
        <v>135</v>
      </c>
      <c r="G35" s="702">
        <v>542</v>
      </c>
      <c r="H35" s="702">
        <v>367</v>
      </c>
      <c r="I35" s="702">
        <v>392</v>
      </c>
      <c r="J35" s="702">
        <v>414</v>
      </c>
      <c r="K35" s="702">
        <v>475</v>
      </c>
      <c r="L35" s="703">
        <v>319</v>
      </c>
    </row>
    <row r="36" spans="1:12" ht="21" customHeight="1" x14ac:dyDescent="0.15">
      <c r="A36" s="665"/>
      <c r="B36" s="908" t="s">
        <v>123</v>
      </c>
      <c r="C36" s="909"/>
      <c r="D36" s="670" t="s">
        <v>700</v>
      </c>
      <c r="E36" s="671">
        <f t="shared" ref="E36:L38" si="2">+E39+E42+E45+E48</f>
        <v>13516</v>
      </c>
      <c r="F36" s="705">
        <f t="shared" si="2"/>
        <v>1736</v>
      </c>
      <c r="G36" s="706">
        <f t="shared" si="2"/>
        <v>3735</v>
      </c>
      <c r="H36" s="706">
        <f t="shared" si="2"/>
        <v>2302</v>
      </c>
      <c r="I36" s="706">
        <f t="shared" si="2"/>
        <v>1789</v>
      </c>
      <c r="J36" s="706">
        <f t="shared" si="2"/>
        <v>1598</v>
      </c>
      <c r="K36" s="706">
        <f t="shared" si="2"/>
        <v>1482</v>
      </c>
      <c r="L36" s="707">
        <f t="shared" si="2"/>
        <v>874</v>
      </c>
    </row>
    <row r="37" spans="1:12" ht="21" customHeight="1" x14ac:dyDescent="0.15">
      <c r="A37" s="665"/>
      <c r="B37" s="675"/>
      <c r="C37" s="676"/>
      <c r="D37" s="677" t="s">
        <v>777</v>
      </c>
      <c r="E37" s="678">
        <f t="shared" si="2"/>
        <v>46533</v>
      </c>
      <c r="F37" s="708">
        <f t="shared" si="2"/>
        <v>1736</v>
      </c>
      <c r="G37" s="709">
        <f t="shared" si="2"/>
        <v>7470</v>
      </c>
      <c r="H37" s="709">
        <f t="shared" si="2"/>
        <v>6906</v>
      </c>
      <c r="I37" s="709">
        <f t="shared" si="2"/>
        <v>7156</v>
      </c>
      <c r="J37" s="709">
        <f t="shared" si="2"/>
        <v>7990</v>
      </c>
      <c r="K37" s="709">
        <f t="shared" si="2"/>
        <v>8892</v>
      </c>
      <c r="L37" s="710">
        <f t="shared" si="2"/>
        <v>6383</v>
      </c>
    </row>
    <row r="38" spans="1:12" ht="21" customHeight="1" x14ac:dyDescent="0.15">
      <c r="A38" s="665"/>
      <c r="B38" s="675"/>
      <c r="C38" s="682"/>
      <c r="D38" s="711" t="s">
        <v>811</v>
      </c>
      <c r="E38" s="684">
        <f>+E41+E44+E47+E50</f>
        <v>19659</v>
      </c>
      <c r="F38" s="712">
        <f t="shared" si="2"/>
        <v>1736</v>
      </c>
      <c r="G38" s="713">
        <f t="shared" si="2"/>
        <v>5880</v>
      </c>
      <c r="H38" s="713">
        <f t="shared" si="2"/>
        <v>3488</v>
      </c>
      <c r="I38" s="713">
        <f t="shared" si="2"/>
        <v>2483</v>
      </c>
      <c r="J38" s="713">
        <f t="shared" si="2"/>
        <v>2204</v>
      </c>
      <c r="K38" s="713">
        <f t="shared" si="2"/>
        <v>2376</v>
      </c>
      <c r="L38" s="714">
        <f t="shared" si="2"/>
        <v>1492</v>
      </c>
    </row>
    <row r="39" spans="1:12" ht="21" customHeight="1" x14ac:dyDescent="0.15">
      <c r="A39" s="665"/>
      <c r="B39" s="675"/>
      <c r="C39" s="688" t="s">
        <v>798</v>
      </c>
      <c r="D39" s="670" t="s">
        <v>700</v>
      </c>
      <c r="E39" s="715">
        <v>3719</v>
      </c>
      <c r="F39" s="690">
        <v>589</v>
      </c>
      <c r="G39" s="691">
        <v>1113</v>
      </c>
      <c r="H39" s="691">
        <v>650</v>
      </c>
      <c r="I39" s="691">
        <v>458</v>
      </c>
      <c r="J39" s="691">
        <v>369</v>
      </c>
      <c r="K39" s="691">
        <v>342</v>
      </c>
      <c r="L39" s="692">
        <v>198</v>
      </c>
    </row>
    <row r="40" spans="1:12" ht="21" customHeight="1" x14ac:dyDescent="0.15">
      <c r="A40" s="665"/>
      <c r="B40" s="675"/>
      <c r="C40" s="693"/>
      <c r="D40" s="677" t="s">
        <v>777</v>
      </c>
      <c r="E40" s="716">
        <f t="shared" ref="E40:E50" si="3">SUM(F40:L40)</f>
        <v>11926</v>
      </c>
      <c r="F40" s="695">
        <v>589</v>
      </c>
      <c r="G40" s="696">
        <v>2226</v>
      </c>
      <c r="H40" s="696">
        <v>1950</v>
      </c>
      <c r="I40" s="696">
        <v>1832</v>
      </c>
      <c r="J40" s="696">
        <v>1845</v>
      </c>
      <c r="K40" s="696">
        <v>2052</v>
      </c>
      <c r="L40" s="697">
        <v>1432</v>
      </c>
    </row>
    <row r="41" spans="1:12" ht="21" customHeight="1" x14ac:dyDescent="0.15">
      <c r="A41" s="665"/>
      <c r="B41" s="675"/>
      <c r="C41" s="698"/>
      <c r="D41" s="711" t="s">
        <v>811</v>
      </c>
      <c r="E41" s="717">
        <f t="shared" si="3"/>
        <v>5306</v>
      </c>
      <c r="F41" s="701">
        <v>589</v>
      </c>
      <c r="G41" s="702">
        <v>1736</v>
      </c>
      <c r="H41" s="702">
        <v>969</v>
      </c>
      <c r="I41" s="702">
        <v>638</v>
      </c>
      <c r="J41" s="702">
        <v>502</v>
      </c>
      <c r="K41" s="702">
        <v>541</v>
      </c>
      <c r="L41" s="703">
        <v>331</v>
      </c>
    </row>
    <row r="42" spans="1:12" ht="21" customHeight="1" x14ac:dyDescent="0.15">
      <c r="A42" s="665"/>
      <c r="B42" s="675"/>
      <c r="C42" s="688" t="s">
        <v>813</v>
      </c>
      <c r="D42" s="670" t="s">
        <v>700</v>
      </c>
      <c r="E42" s="715">
        <f t="shared" si="3"/>
        <v>4482</v>
      </c>
      <c r="F42" s="690">
        <v>561</v>
      </c>
      <c r="G42" s="691">
        <v>1236</v>
      </c>
      <c r="H42" s="691">
        <v>723</v>
      </c>
      <c r="I42" s="691">
        <v>580</v>
      </c>
      <c r="J42" s="691">
        <v>543</v>
      </c>
      <c r="K42" s="691">
        <v>540</v>
      </c>
      <c r="L42" s="692">
        <v>299</v>
      </c>
    </row>
    <row r="43" spans="1:12" ht="21" customHeight="1" x14ac:dyDescent="0.15">
      <c r="A43" s="665"/>
      <c r="B43" s="675"/>
      <c r="C43" s="693"/>
      <c r="D43" s="677" t="s">
        <v>777</v>
      </c>
      <c r="E43" s="716">
        <f t="shared" si="3"/>
        <v>15663</v>
      </c>
      <c r="F43" s="695">
        <v>561</v>
      </c>
      <c r="G43" s="696">
        <v>2472</v>
      </c>
      <c r="H43" s="696">
        <v>2169</v>
      </c>
      <c r="I43" s="696">
        <v>2320</v>
      </c>
      <c r="J43" s="696">
        <v>2715</v>
      </c>
      <c r="K43" s="696">
        <v>3240</v>
      </c>
      <c r="L43" s="697">
        <v>2186</v>
      </c>
    </row>
    <row r="44" spans="1:12" ht="21" customHeight="1" x14ac:dyDescent="0.15">
      <c r="A44" s="665"/>
      <c r="B44" s="675"/>
      <c r="C44" s="698"/>
      <c r="D44" s="711" t="s">
        <v>811</v>
      </c>
      <c r="E44" s="717">
        <f t="shared" si="3"/>
        <v>6547</v>
      </c>
      <c r="F44" s="701">
        <v>561</v>
      </c>
      <c r="G44" s="702">
        <v>1969</v>
      </c>
      <c r="H44" s="702">
        <v>1096</v>
      </c>
      <c r="I44" s="702">
        <v>813</v>
      </c>
      <c r="J44" s="702">
        <v>743</v>
      </c>
      <c r="K44" s="702">
        <v>850</v>
      </c>
      <c r="L44" s="703">
        <v>515</v>
      </c>
    </row>
    <row r="45" spans="1:12" ht="21" customHeight="1" x14ac:dyDescent="0.15">
      <c r="A45" s="665"/>
      <c r="B45" s="675"/>
      <c r="C45" s="688" t="s">
        <v>814</v>
      </c>
      <c r="D45" s="670" t="s">
        <v>700</v>
      </c>
      <c r="E45" s="715">
        <f t="shared" si="3"/>
        <v>3374</v>
      </c>
      <c r="F45" s="690">
        <v>422</v>
      </c>
      <c r="G45" s="691">
        <v>965</v>
      </c>
      <c r="H45" s="691">
        <v>571</v>
      </c>
      <c r="I45" s="691">
        <v>444</v>
      </c>
      <c r="J45" s="691">
        <v>420</v>
      </c>
      <c r="K45" s="691">
        <v>351</v>
      </c>
      <c r="L45" s="692">
        <v>201</v>
      </c>
    </row>
    <row r="46" spans="1:12" ht="21" customHeight="1" x14ac:dyDescent="0.15">
      <c r="A46" s="665"/>
      <c r="B46" s="675"/>
      <c r="C46" s="693"/>
      <c r="D46" s="677" t="s">
        <v>777</v>
      </c>
      <c r="E46" s="716">
        <f t="shared" si="3"/>
        <v>11515</v>
      </c>
      <c r="F46" s="695">
        <v>422</v>
      </c>
      <c r="G46" s="696">
        <v>1930</v>
      </c>
      <c r="H46" s="696">
        <v>1713</v>
      </c>
      <c r="I46" s="696">
        <v>1776</v>
      </c>
      <c r="J46" s="696">
        <v>2100</v>
      </c>
      <c r="K46" s="696">
        <v>2106</v>
      </c>
      <c r="L46" s="697">
        <v>1468</v>
      </c>
    </row>
    <row r="47" spans="1:12" ht="21" customHeight="1" x14ac:dyDescent="0.15">
      <c r="A47" s="665"/>
      <c r="B47" s="675"/>
      <c r="C47" s="698"/>
      <c r="D47" s="711" t="s">
        <v>811</v>
      </c>
      <c r="E47" s="717">
        <f t="shared" si="3"/>
        <v>4960</v>
      </c>
      <c r="F47" s="701">
        <v>422</v>
      </c>
      <c r="G47" s="702">
        <v>1516</v>
      </c>
      <c r="H47" s="702">
        <v>897</v>
      </c>
      <c r="I47" s="702">
        <v>607</v>
      </c>
      <c r="J47" s="702">
        <v>589</v>
      </c>
      <c r="K47" s="702">
        <v>579</v>
      </c>
      <c r="L47" s="703">
        <v>350</v>
      </c>
    </row>
    <row r="48" spans="1:12" ht="21" customHeight="1" x14ac:dyDescent="0.15">
      <c r="A48" s="665"/>
      <c r="B48" s="675"/>
      <c r="C48" s="688" t="s">
        <v>815</v>
      </c>
      <c r="D48" s="670" t="s">
        <v>700</v>
      </c>
      <c r="E48" s="715">
        <f t="shared" si="3"/>
        <v>1941</v>
      </c>
      <c r="F48" s="690">
        <v>164</v>
      </c>
      <c r="G48" s="691">
        <v>421</v>
      </c>
      <c r="H48" s="691">
        <v>358</v>
      </c>
      <c r="I48" s="691">
        <v>307</v>
      </c>
      <c r="J48" s="691">
        <v>266</v>
      </c>
      <c r="K48" s="691">
        <v>249</v>
      </c>
      <c r="L48" s="692">
        <v>176</v>
      </c>
    </row>
    <row r="49" spans="1:12" ht="21" customHeight="1" x14ac:dyDescent="0.15">
      <c r="A49" s="665"/>
      <c r="B49" s="675"/>
      <c r="C49" s="693"/>
      <c r="D49" s="677" t="s">
        <v>777</v>
      </c>
      <c r="E49" s="716">
        <f t="shared" si="3"/>
        <v>7429</v>
      </c>
      <c r="F49" s="695">
        <v>164</v>
      </c>
      <c r="G49" s="696">
        <v>842</v>
      </c>
      <c r="H49" s="696">
        <v>1074</v>
      </c>
      <c r="I49" s="696">
        <v>1228</v>
      </c>
      <c r="J49" s="696">
        <v>1330</v>
      </c>
      <c r="K49" s="696">
        <v>1494</v>
      </c>
      <c r="L49" s="697">
        <v>1297</v>
      </c>
    </row>
    <row r="50" spans="1:12" ht="21" customHeight="1" x14ac:dyDescent="0.15">
      <c r="A50" s="665"/>
      <c r="B50" s="704"/>
      <c r="C50" s="698"/>
      <c r="D50" s="711" t="s">
        <v>811</v>
      </c>
      <c r="E50" s="717">
        <f t="shared" si="3"/>
        <v>2846</v>
      </c>
      <c r="F50" s="701">
        <v>164</v>
      </c>
      <c r="G50" s="702">
        <v>659</v>
      </c>
      <c r="H50" s="702">
        <v>526</v>
      </c>
      <c r="I50" s="702">
        <v>425</v>
      </c>
      <c r="J50" s="702">
        <v>370</v>
      </c>
      <c r="K50" s="702">
        <v>406</v>
      </c>
      <c r="L50" s="703">
        <v>296</v>
      </c>
    </row>
    <row r="51" spans="1:12" ht="21" customHeight="1" x14ac:dyDescent="0.15">
      <c r="A51" s="665"/>
      <c r="B51" s="908" t="s">
        <v>795</v>
      </c>
      <c r="C51" s="909"/>
      <c r="D51" s="670" t="s">
        <v>700</v>
      </c>
      <c r="E51" s="671">
        <f t="shared" ref="E51:L53" si="4">+E54+E57+E60+E63</f>
        <v>14991</v>
      </c>
      <c r="F51" s="705">
        <f t="shared" si="4"/>
        <v>2260</v>
      </c>
      <c r="G51" s="706">
        <f t="shared" si="4"/>
        <v>4578</v>
      </c>
      <c r="H51" s="706">
        <f t="shared" si="4"/>
        <v>2638</v>
      </c>
      <c r="I51" s="706">
        <f t="shared" si="4"/>
        <v>1847</v>
      </c>
      <c r="J51" s="706">
        <f t="shared" si="4"/>
        <v>1531</v>
      </c>
      <c r="K51" s="706">
        <f t="shared" si="4"/>
        <v>1374</v>
      </c>
      <c r="L51" s="707">
        <f t="shared" si="4"/>
        <v>763</v>
      </c>
    </row>
    <row r="52" spans="1:12" ht="21" customHeight="1" x14ac:dyDescent="0.15">
      <c r="A52" s="665"/>
      <c r="B52" s="675"/>
      <c r="C52" s="676"/>
      <c r="D52" s="677" t="s">
        <v>777</v>
      </c>
      <c r="E52" s="678">
        <f t="shared" si="4"/>
        <v>47923</v>
      </c>
      <c r="F52" s="708">
        <f t="shared" si="4"/>
        <v>2260</v>
      </c>
      <c r="G52" s="709">
        <f t="shared" si="4"/>
        <v>8856</v>
      </c>
      <c r="H52" s="709">
        <f t="shared" si="4"/>
        <v>7914</v>
      </c>
      <c r="I52" s="709">
        <f t="shared" si="4"/>
        <v>7388</v>
      </c>
      <c r="J52" s="709">
        <f t="shared" si="4"/>
        <v>7655</v>
      </c>
      <c r="K52" s="709">
        <f t="shared" si="4"/>
        <v>8244</v>
      </c>
      <c r="L52" s="710">
        <f t="shared" si="4"/>
        <v>5606</v>
      </c>
    </row>
    <row r="53" spans="1:12" ht="21" customHeight="1" x14ac:dyDescent="0.15">
      <c r="A53" s="665"/>
      <c r="B53" s="675"/>
      <c r="C53" s="682"/>
      <c r="D53" s="711" t="s">
        <v>811</v>
      </c>
      <c r="E53" s="684">
        <f>+E56+E59+E62+E65</f>
        <v>22342</v>
      </c>
      <c r="F53" s="712">
        <f t="shared" si="4"/>
        <v>2260</v>
      </c>
      <c r="G53" s="713">
        <f t="shared" si="4"/>
        <v>7373</v>
      </c>
      <c r="H53" s="713">
        <f t="shared" si="4"/>
        <v>4163</v>
      </c>
      <c r="I53" s="713">
        <f t="shared" si="4"/>
        <v>2716</v>
      </c>
      <c r="J53" s="713">
        <f t="shared" si="4"/>
        <v>2178</v>
      </c>
      <c r="K53" s="713">
        <f t="shared" si="4"/>
        <v>2266</v>
      </c>
      <c r="L53" s="714">
        <f t="shared" si="4"/>
        <v>1386</v>
      </c>
    </row>
    <row r="54" spans="1:12" ht="21" customHeight="1" x14ac:dyDescent="0.15">
      <c r="A54" s="665"/>
      <c r="B54" s="675"/>
      <c r="C54" s="688" t="s">
        <v>798</v>
      </c>
      <c r="D54" s="670" t="s">
        <v>700</v>
      </c>
      <c r="E54" s="715">
        <f>SUM(F54:L54)</f>
        <v>3996</v>
      </c>
      <c r="F54" s="690">
        <v>732</v>
      </c>
      <c r="G54" s="691">
        <v>1275</v>
      </c>
      <c r="H54" s="691">
        <v>723</v>
      </c>
      <c r="I54" s="691">
        <v>461</v>
      </c>
      <c r="J54" s="691">
        <v>334</v>
      </c>
      <c r="K54" s="691">
        <v>297</v>
      </c>
      <c r="L54" s="692">
        <v>174</v>
      </c>
    </row>
    <row r="55" spans="1:12" ht="21" customHeight="1" x14ac:dyDescent="0.15">
      <c r="A55" s="665"/>
      <c r="B55" s="675"/>
      <c r="C55" s="693"/>
      <c r="D55" s="677" t="s">
        <v>777</v>
      </c>
      <c r="E55" s="716">
        <f t="shared" ref="E55:E65" si="5">SUM(F55:L55)</f>
        <v>11715</v>
      </c>
      <c r="F55" s="695">
        <v>732</v>
      </c>
      <c r="G55" s="696">
        <v>2250</v>
      </c>
      <c r="H55" s="696">
        <v>2169</v>
      </c>
      <c r="I55" s="696">
        <v>1844</v>
      </c>
      <c r="J55" s="696">
        <v>1670</v>
      </c>
      <c r="K55" s="696">
        <v>1782</v>
      </c>
      <c r="L55" s="697">
        <v>1268</v>
      </c>
    </row>
    <row r="56" spans="1:12" ht="21" customHeight="1" x14ac:dyDescent="0.15">
      <c r="A56" s="665"/>
      <c r="B56" s="675"/>
      <c r="C56" s="698"/>
      <c r="D56" s="711" t="s">
        <v>811</v>
      </c>
      <c r="E56" s="717">
        <f t="shared" si="5"/>
        <v>5861</v>
      </c>
      <c r="F56" s="701">
        <v>732</v>
      </c>
      <c r="G56" s="702">
        <v>2059</v>
      </c>
      <c r="H56" s="702">
        <v>1142</v>
      </c>
      <c r="I56" s="702">
        <v>673</v>
      </c>
      <c r="J56" s="702">
        <v>462</v>
      </c>
      <c r="K56" s="702">
        <v>485</v>
      </c>
      <c r="L56" s="703">
        <v>308</v>
      </c>
    </row>
    <row r="57" spans="1:12" ht="21" customHeight="1" x14ac:dyDescent="0.15">
      <c r="A57" s="665"/>
      <c r="B57" s="675"/>
      <c r="C57" s="688" t="s">
        <v>813</v>
      </c>
      <c r="D57" s="670" t="s">
        <v>700</v>
      </c>
      <c r="E57" s="715">
        <f t="shared" si="5"/>
        <v>5035</v>
      </c>
      <c r="F57" s="690">
        <v>759</v>
      </c>
      <c r="G57" s="691">
        <v>1489</v>
      </c>
      <c r="H57" s="691">
        <v>855</v>
      </c>
      <c r="I57" s="691">
        <v>624</v>
      </c>
      <c r="J57" s="691">
        <v>531</v>
      </c>
      <c r="K57" s="691">
        <v>509</v>
      </c>
      <c r="L57" s="692">
        <v>268</v>
      </c>
    </row>
    <row r="58" spans="1:12" ht="21" customHeight="1" x14ac:dyDescent="0.15">
      <c r="A58" s="665"/>
      <c r="B58" s="675"/>
      <c r="C58" s="693"/>
      <c r="D58" s="677" t="s">
        <v>777</v>
      </c>
      <c r="E58" s="716">
        <f t="shared" si="5"/>
        <v>16477</v>
      </c>
      <c r="F58" s="695">
        <v>759</v>
      </c>
      <c r="G58" s="696">
        <v>2978</v>
      </c>
      <c r="H58" s="696">
        <v>2565</v>
      </c>
      <c r="I58" s="696">
        <v>2496</v>
      </c>
      <c r="J58" s="696">
        <v>2655</v>
      </c>
      <c r="K58" s="696">
        <v>3054</v>
      </c>
      <c r="L58" s="697">
        <v>1970</v>
      </c>
    </row>
    <row r="59" spans="1:12" ht="21" customHeight="1" x14ac:dyDescent="0.15">
      <c r="A59" s="665"/>
      <c r="B59" s="675"/>
      <c r="C59" s="698"/>
      <c r="D59" s="711" t="s">
        <v>811</v>
      </c>
      <c r="E59" s="717">
        <f t="shared" si="5"/>
        <v>7462</v>
      </c>
      <c r="F59" s="701">
        <v>759</v>
      </c>
      <c r="G59" s="702">
        <v>2387</v>
      </c>
      <c r="H59" s="702">
        <v>1321</v>
      </c>
      <c r="I59" s="702">
        <v>912</v>
      </c>
      <c r="J59" s="702">
        <v>759</v>
      </c>
      <c r="K59" s="702">
        <v>842</v>
      </c>
      <c r="L59" s="703">
        <v>482</v>
      </c>
    </row>
    <row r="60" spans="1:12" ht="21" customHeight="1" x14ac:dyDescent="0.15">
      <c r="A60" s="665"/>
      <c r="B60" s="675"/>
      <c r="C60" s="688" t="s">
        <v>814</v>
      </c>
      <c r="D60" s="670" t="s">
        <v>700</v>
      </c>
      <c r="E60" s="715">
        <f t="shared" si="5"/>
        <v>3848</v>
      </c>
      <c r="F60" s="690">
        <v>559</v>
      </c>
      <c r="G60" s="691">
        <v>1258</v>
      </c>
      <c r="H60" s="691">
        <v>657</v>
      </c>
      <c r="I60" s="691">
        <v>476</v>
      </c>
      <c r="J60" s="691">
        <v>405</v>
      </c>
      <c r="K60" s="691">
        <v>336</v>
      </c>
      <c r="L60" s="692">
        <v>157</v>
      </c>
    </row>
    <row r="61" spans="1:12" ht="21" customHeight="1" x14ac:dyDescent="0.15">
      <c r="A61" s="665"/>
      <c r="B61" s="675"/>
      <c r="C61" s="693"/>
      <c r="D61" s="677" t="s">
        <v>777</v>
      </c>
      <c r="E61" s="716">
        <f t="shared" si="5"/>
        <v>12147</v>
      </c>
      <c r="F61" s="695">
        <v>559</v>
      </c>
      <c r="G61" s="696">
        <v>2516</v>
      </c>
      <c r="H61" s="696">
        <v>1971</v>
      </c>
      <c r="I61" s="696">
        <v>1904</v>
      </c>
      <c r="J61" s="696">
        <v>2025</v>
      </c>
      <c r="K61" s="696">
        <v>2016</v>
      </c>
      <c r="L61" s="697">
        <v>1156</v>
      </c>
    </row>
    <row r="62" spans="1:12" ht="21" customHeight="1" x14ac:dyDescent="0.15">
      <c r="A62" s="665"/>
      <c r="B62" s="675"/>
      <c r="C62" s="698"/>
      <c r="D62" s="711" t="s">
        <v>811</v>
      </c>
      <c r="E62" s="717">
        <f t="shared" si="5"/>
        <v>5801</v>
      </c>
      <c r="F62" s="701">
        <v>559</v>
      </c>
      <c r="G62" s="702">
        <v>2042</v>
      </c>
      <c r="H62" s="702">
        <v>1058</v>
      </c>
      <c r="I62" s="702">
        <v>708</v>
      </c>
      <c r="J62" s="702">
        <v>587</v>
      </c>
      <c r="K62" s="702">
        <v>557</v>
      </c>
      <c r="L62" s="703">
        <v>290</v>
      </c>
    </row>
    <row r="63" spans="1:12" ht="21" customHeight="1" x14ac:dyDescent="0.15">
      <c r="A63" s="665"/>
      <c r="B63" s="675"/>
      <c r="C63" s="688" t="s">
        <v>815</v>
      </c>
      <c r="D63" s="670" t="s">
        <v>700</v>
      </c>
      <c r="E63" s="715">
        <f t="shared" si="5"/>
        <v>2112</v>
      </c>
      <c r="F63" s="690">
        <v>210</v>
      </c>
      <c r="G63" s="691">
        <v>556</v>
      </c>
      <c r="H63" s="691">
        <v>403</v>
      </c>
      <c r="I63" s="691">
        <v>286</v>
      </c>
      <c r="J63" s="691">
        <v>261</v>
      </c>
      <c r="K63" s="691">
        <v>232</v>
      </c>
      <c r="L63" s="692">
        <v>164</v>
      </c>
    </row>
    <row r="64" spans="1:12" ht="21" customHeight="1" x14ac:dyDescent="0.15">
      <c r="A64" s="665"/>
      <c r="B64" s="675"/>
      <c r="C64" s="693"/>
      <c r="D64" s="677" t="s">
        <v>777</v>
      </c>
      <c r="E64" s="716">
        <f t="shared" si="5"/>
        <v>7584</v>
      </c>
      <c r="F64" s="695">
        <v>210</v>
      </c>
      <c r="G64" s="696">
        <v>1112</v>
      </c>
      <c r="H64" s="696">
        <v>1209</v>
      </c>
      <c r="I64" s="696">
        <v>1144</v>
      </c>
      <c r="J64" s="696">
        <v>1305</v>
      </c>
      <c r="K64" s="696">
        <v>1392</v>
      </c>
      <c r="L64" s="697">
        <v>1212</v>
      </c>
    </row>
    <row r="65" spans="1:12" ht="21" customHeight="1" x14ac:dyDescent="0.15">
      <c r="A65" s="665"/>
      <c r="B65" s="704"/>
      <c r="C65" s="698"/>
      <c r="D65" s="711" t="s">
        <v>811</v>
      </c>
      <c r="E65" s="717">
        <f t="shared" si="5"/>
        <v>3218</v>
      </c>
      <c r="F65" s="701">
        <v>210</v>
      </c>
      <c r="G65" s="702">
        <v>885</v>
      </c>
      <c r="H65" s="702">
        <v>642</v>
      </c>
      <c r="I65" s="702">
        <v>423</v>
      </c>
      <c r="J65" s="702">
        <v>370</v>
      </c>
      <c r="K65" s="702">
        <v>382</v>
      </c>
      <c r="L65" s="703">
        <v>306</v>
      </c>
    </row>
    <row r="66" spans="1:12" ht="15" customHeight="1" x14ac:dyDescent="0.15">
      <c r="B66" s="718" t="s">
        <v>816</v>
      </c>
      <c r="C66" s="719"/>
      <c r="D66" s="719"/>
      <c r="E66" s="719"/>
      <c r="F66" s="719"/>
      <c r="G66" s="719"/>
      <c r="H66" s="719"/>
      <c r="I66" s="719"/>
      <c r="J66" s="719"/>
      <c r="K66" s="719"/>
      <c r="L66" s="623"/>
    </row>
  </sheetData>
  <mergeCells count="8">
    <mergeCell ref="F4:L4"/>
    <mergeCell ref="B6:C6"/>
    <mergeCell ref="B21:C21"/>
    <mergeCell ref="B36:C36"/>
    <mergeCell ref="B51:C51"/>
    <mergeCell ref="B4:C5"/>
    <mergeCell ref="D4:D5"/>
    <mergeCell ref="E4:E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Ｐゴシック,標準"&amp;11 2.人      口</oddHeader>
    <oddFooter>&amp;C&amp;"ＭＳ Ｐゴシック,標準"&amp;11-24-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workbookViewId="0">
      <selection activeCell="F52" sqref="F52"/>
    </sheetView>
  </sheetViews>
  <sheetFormatPr defaultRowHeight="11.25" x14ac:dyDescent="0.15"/>
  <cols>
    <col min="1" max="1" width="1.375" style="573" customWidth="1"/>
    <col min="2" max="2" width="2.125" style="573" customWidth="1"/>
    <col min="3" max="3" width="7.25" style="775" customWidth="1"/>
    <col min="4" max="4" width="5.375" style="573" customWidth="1"/>
    <col min="5" max="11" width="9.375" style="573" customWidth="1"/>
    <col min="12" max="256" width="9" style="573"/>
    <col min="257" max="257" width="1.375" style="573" customWidth="1"/>
    <col min="258" max="258" width="2.125" style="573" customWidth="1"/>
    <col min="259" max="259" width="7.25" style="573" customWidth="1"/>
    <col min="260" max="260" width="5.375" style="573" customWidth="1"/>
    <col min="261" max="267" width="9.375" style="573" customWidth="1"/>
    <col min="268" max="512" width="9" style="573"/>
    <col min="513" max="513" width="1.375" style="573" customWidth="1"/>
    <col min="514" max="514" width="2.125" style="573" customWidth="1"/>
    <col min="515" max="515" width="7.25" style="573" customWidth="1"/>
    <col min="516" max="516" width="5.375" style="573" customWidth="1"/>
    <col min="517" max="523" width="9.375" style="573" customWidth="1"/>
    <col min="524" max="768" width="9" style="573"/>
    <col min="769" max="769" width="1.375" style="573" customWidth="1"/>
    <col min="770" max="770" width="2.125" style="573" customWidth="1"/>
    <col min="771" max="771" width="7.25" style="573" customWidth="1"/>
    <col min="772" max="772" width="5.375" style="573" customWidth="1"/>
    <col min="773" max="779" width="9.375" style="573" customWidth="1"/>
    <col min="780" max="1024" width="9" style="573"/>
    <col min="1025" max="1025" width="1.375" style="573" customWidth="1"/>
    <col min="1026" max="1026" width="2.125" style="573" customWidth="1"/>
    <col min="1027" max="1027" width="7.25" style="573" customWidth="1"/>
    <col min="1028" max="1028" width="5.375" style="573" customWidth="1"/>
    <col min="1029" max="1035" width="9.375" style="573" customWidth="1"/>
    <col min="1036" max="1280" width="9" style="573"/>
    <col min="1281" max="1281" width="1.375" style="573" customWidth="1"/>
    <col min="1282" max="1282" width="2.125" style="573" customWidth="1"/>
    <col min="1283" max="1283" width="7.25" style="573" customWidth="1"/>
    <col min="1284" max="1284" width="5.375" style="573" customWidth="1"/>
    <col min="1285" max="1291" width="9.375" style="573" customWidth="1"/>
    <col min="1292" max="1536" width="9" style="573"/>
    <col min="1537" max="1537" width="1.375" style="573" customWidth="1"/>
    <col min="1538" max="1538" width="2.125" style="573" customWidth="1"/>
    <col min="1539" max="1539" width="7.25" style="573" customWidth="1"/>
    <col min="1540" max="1540" width="5.375" style="573" customWidth="1"/>
    <col min="1541" max="1547" width="9.375" style="573" customWidth="1"/>
    <col min="1548" max="1792" width="9" style="573"/>
    <col min="1793" max="1793" width="1.375" style="573" customWidth="1"/>
    <col min="1794" max="1794" width="2.125" style="573" customWidth="1"/>
    <col min="1795" max="1795" width="7.25" style="573" customWidth="1"/>
    <col min="1796" max="1796" width="5.375" style="573" customWidth="1"/>
    <col min="1797" max="1803" width="9.375" style="573" customWidth="1"/>
    <col min="1804" max="2048" width="9" style="573"/>
    <col min="2049" max="2049" width="1.375" style="573" customWidth="1"/>
    <col min="2050" max="2050" width="2.125" style="573" customWidth="1"/>
    <col min="2051" max="2051" width="7.25" style="573" customWidth="1"/>
    <col min="2052" max="2052" width="5.375" style="573" customWidth="1"/>
    <col min="2053" max="2059" width="9.375" style="573" customWidth="1"/>
    <col min="2060" max="2304" width="9" style="573"/>
    <col min="2305" max="2305" width="1.375" style="573" customWidth="1"/>
    <col min="2306" max="2306" width="2.125" style="573" customWidth="1"/>
    <col min="2307" max="2307" width="7.25" style="573" customWidth="1"/>
    <col min="2308" max="2308" width="5.375" style="573" customWidth="1"/>
    <col min="2309" max="2315" width="9.375" style="573" customWidth="1"/>
    <col min="2316" max="2560" width="9" style="573"/>
    <col min="2561" max="2561" width="1.375" style="573" customWidth="1"/>
    <col min="2562" max="2562" width="2.125" style="573" customWidth="1"/>
    <col min="2563" max="2563" width="7.25" style="573" customWidth="1"/>
    <col min="2564" max="2564" width="5.375" style="573" customWidth="1"/>
    <col min="2565" max="2571" width="9.375" style="573" customWidth="1"/>
    <col min="2572" max="2816" width="9" style="573"/>
    <col min="2817" max="2817" width="1.375" style="573" customWidth="1"/>
    <col min="2818" max="2818" width="2.125" style="573" customWidth="1"/>
    <col min="2819" max="2819" width="7.25" style="573" customWidth="1"/>
    <col min="2820" max="2820" width="5.375" style="573" customWidth="1"/>
    <col min="2821" max="2827" width="9.375" style="573" customWidth="1"/>
    <col min="2828" max="3072" width="9" style="573"/>
    <col min="3073" max="3073" width="1.375" style="573" customWidth="1"/>
    <col min="3074" max="3074" width="2.125" style="573" customWidth="1"/>
    <col min="3075" max="3075" width="7.25" style="573" customWidth="1"/>
    <col min="3076" max="3076" width="5.375" style="573" customWidth="1"/>
    <col min="3077" max="3083" width="9.375" style="573" customWidth="1"/>
    <col min="3084" max="3328" width="9" style="573"/>
    <col min="3329" max="3329" width="1.375" style="573" customWidth="1"/>
    <col min="3330" max="3330" width="2.125" style="573" customWidth="1"/>
    <col min="3331" max="3331" width="7.25" style="573" customWidth="1"/>
    <col min="3332" max="3332" width="5.375" style="573" customWidth="1"/>
    <col min="3333" max="3339" width="9.375" style="573" customWidth="1"/>
    <col min="3340" max="3584" width="9" style="573"/>
    <col min="3585" max="3585" width="1.375" style="573" customWidth="1"/>
    <col min="3586" max="3586" width="2.125" style="573" customWidth="1"/>
    <col min="3587" max="3587" width="7.25" style="573" customWidth="1"/>
    <col min="3588" max="3588" width="5.375" style="573" customWidth="1"/>
    <col min="3589" max="3595" width="9.375" style="573" customWidth="1"/>
    <col min="3596" max="3840" width="9" style="573"/>
    <col min="3841" max="3841" width="1.375" style="573" customWidth="1"/>
    <col min="3842" max="3842" width="2.125" style="573" customWidth="1"/>
    <col min="3843" max="3843" width="7.25" style="573" customWidth="1"/>
    <col min="3844" max="3844" width="5.375" style="573" customWidth="1"/>
    <col min="3845" max="3851" width="9.375" style="573" customWidth="1"/>
    <col min="3852" max="4096" width="9" style="573"/>
    <col min="4097" max="4097" width="1.375" style="573" customWidth="1"/>
    <col min="4098" max="4098" width="2.125" style="573" customWidth="1"/>
    <col min="4099" max="4099" width="7.25" style="573" customWidth="1"/>
    <col min="4100" max="4100" width="5.375" style="573" customWidth="1"/>
    <col min="4101" max="4107" width="9.375" style="573" customWidth="1"/>
    <col min="4108" max="4352" width="9" style="573"/>
    <col min="4353" max="4353" width="1.375" style="573" customWidth="1"/>
    <col min="4354" max="4354" width="2.125" style="573" customWidth="1"/>
    <col min="4355" max="4355" width="7.25" style="573" customWidth="1"/>
    <col min="4356" max="4356" width="5.375" style="573" customWidth="1"/>
    <col min="4357" max="4363" width="9.375" style="573" customWidth="1"/>
    <col min="4364" max="4608" width="9" style="573"/>
    <col min="4609" max="4609" width="1.375" style="573" customWidth="1"/>
    <col min="4610" max="4610" width="2.125" style="573" customWidth="1"/>
    <col min="4611" max="4611" width="7.25" style="573" customWidth="1"/>
    <col min="4612" max="4612" width="5.375" style="573" customWidth="1"/>
    <col min="4613" max="4619" width="9.375" style="573" customWidth="1"/>
    <col min="4620" max="4864" width="9" style="573"/>
    <col min="4865" max="4865" width="1.375" style="573" customWidth="1"/>
    <col min="4866" max="4866" width="2.125" style="573" customWidth="1"/>
    <col min="4867" max="4867" width="7.25" style="573" customWidth="1"/>
    <col min="4868" max="4868" width="5.375" style="573" customWidth="1"/>
    <col min="4869" max="4875" width="9.375" style="573" customWidth="1"/>
    <col min="4876" max="5120" width="9" style="573"/>
    <col min="5121" max="5121" width="1.375" style="573" customWidth="1"/>
    <col min="5122" max="5122" width="2.125" style="573" customWidth="1"/>
    <col min="5123" max="5123" width="7.25" style="573" customWidth="1"/>
    <col min="5124" max="5124" width="5.375" style="573" customWidth="1"/>
    <col min="5125" max="5131" width="9.375" style="573" customWidth="1"/>
    <col min="5132" max="5376" width="9" style="573"/>
    <col min="5377" max="5377" width="1.375" style="573" customWidth="1"/>
    <col min="5378" max="5378" width="2.125" style="573" customWidth="1"/>
    <col min="5379" max="5379" width="7.25" style="573" customWidth="1"/>
    <col min="5380" max="5380" width="5.375" style="573" customWidth="1"/>
    <col min="5381" max="5387" width="9.375" style="573" customWidth="1"/>
    <col min="5388" max="5632" width="9" style="573"/>
    <col min="5633" max="5633" width="1.375" style="573" customWidth="1"/>
    <col min="5634" max="5634" width="2.125" style="573" customWidth="1"/>
    <col min="5635" max="5635" width="7.25" style="573" customWidth="1"/>
    <col min="5636" max="5636" width="5.375" style="573" customWidth="1"/>
    <col min="5637" max="5643" width="9.375" style="573" customWidth="1"/>
    <col min="5644" max="5888" width="9" style="573"/>
    <col min="5889" max="5889" width="1.375" style="573" customWidth="1"/>
    <col min="5890" max="5890" width="2.125" style="573" customWidth="1"/>
    <col min="5891" max="5891" width="7.25" style="573" customWidth="1"/>
    <col min="5892" max="5892" width="5.375" style="573" customWidth="1"/>
    <col min="5893" max="5899" width="9.375" style="573" customWidth="1"/>
    <col min="5900" max="6144" width="9" style="573"/>
    <col min="6145" max="6145" width="1.375" style="573" customWidth="1"/>
    <col min="6146" max="6146" width="2.125" style="573" customWidth="1"/>
    <col min="6147" max="6147" width="7.25" style="573" customWidth="1"/>
    <col min="6148" max="6148" width="5.375" style="573" customWidth="1"/>
    <col min="6149" max="6155" width="9.375" style="573" customWidth="1"/>
    <col min="6156" max="6400" width="9" style="573"/>
    <col min="6401" max="6401" width="1.375" style="573" customWidth="1"/>
    <col min="6402" max="6402" width="2.125" style="573" customWidth="1"/>
    <col min="6403" max="6403" width="7.25" style="573" customWidth="1"/>
    <col min="6404" max="6404" width="5.375" style="573" customWidth="1"/>
    <col min="6405" max="6411" width="9.375" style="573" customWidth="1"/>
    <col min="6412" max="6656" width="9" style="573"/>
    <col min="6657" max="6657" width="1.375" style="573" customWidth="1"/>
    <col min="6658" max="6658" width="2.125" style="573" customWidth="1"/>
    <col min="6659" max="6659" width="7.25" style="573" customWidth="1"/>
    <col min="6660" max="6660" width="5.375" style="573" customWidth="1"/>
    <col min="6661" max="6667" width="9.375" style="573" customWidth="1"/>
    <col min="6668" max="6912" width="9" style="573"/>
    <col min="6913" max="6913" width="1.375" style="573" customWidth="1"/>
    <col min="6914" max="6914" width="2.125" style="573" customWidth="1"/>
    <col min="6915" max="6915" width="7.25" style="573" customWidth="1"/>
    <col min="6916" max="6916" width="5.375" style="573" customWidth="1"/>
    <col min="6917" max="6923" width="9.375" style="573" customWidth="1"/>
    <col min="6924" max="7168" width="9" style="573"/>
    <col min="7169" max="7169" width="1.375" style="573" customWidth="1"/>
    <col min="7170" max="7170" width="2.125" style="573" customWidth="1"/>
    <col min="7171" max="7171" width="7.25" style="573" customWidth="1"/>
    <col min="7172" max="7172" width="5.375" style="573" customWidth="1"/>
    <col min="7173" max="7179" width="9.375" style="573" customWidth="1"/>
    <col min="7180" max="7424" width="9" style="573"/>
    <col min="7425" max="7425" width="1.375" style="573" customWidth="1"/>
    <col min="7426" max="7426" width="2.125" style="573" customWidth="1"/>
    <col min="7427" max="7427" width="7.25" style="573" customWidth="1"/>
    <col min="7428" max="7428" width="5.375" style="573" customWidth="1"/>
    <col min="7429" max="7435" width="9.375" style="573" customWidth="1"/>
    <col min="7436" max="7680" width="9" style="573"/>
    <col min="7681" max="7681" width="1.375" style="573" customWidth="1"/>
    <col min="7682" max="7682" width="2.125" style="573" customWidth="1"/>
    <col min="7683" max="7683" width="7.25" style="573" customWidth="1"/>
    <col min="7684" max="7684" width="5.375" style="573" customWidth="1"/>
    <col min="7685" max="7691" width="9.375" style="573" customWidth="1"/>
    <col min="7692" max="7936" width="9" style="573"/>
    <col min="7937" max="7937" width="1.375" style="573" customWidth="1"/>
    <col min="7938" max="7938" width="2.125" style="573" customWidth="1"/>
    <col min="7939" max="7939" width="7.25" style="573" customWidth="1"/>
    <col min="7940" max="7940" width="5.375" style="573" customWidth="1"/>
    <col min="7941" max="7947" width="9.375" style="573" customWidth="1"/>
    <col min="7948" max="8192" width="9" style="573"/>
    <col min="8193" max="8193" width="1.375" style="573" customWidth="1"/>
    <col min="8194" max="8194" width="2.125" style="573" customWidth="1"/>
    <col min="8195" max="8195" width="7.25" style="573" customWidth="1"/>
    <col min="8196" max="8196" width="5.375" style="573" customWidth="1"/>
    <col min="8197" max="8203" width="9.375" style="573" customWidth="1"/>
    <col min="8204" max="8448" width="9" style="573"/>
    <col min="8449" max="8449" width="1.375" style="573" customWidth="1"/>
    <col min="8450" max="8450" width="2.125" style="573" customWidth="1"/>
    <col min="8451" max="8451" width="7.25" style="573" customWidth="1"/>
    <col min="8452" max="8452" width="5.375" style="573" customWidth="1"/>
    <col min="8453" max="8459" width="9.375" style="573" customWidth="1"/>
    <col min="8460" max="8704" width="9" style="573"/>
    <col min="8705" max="8705" width="1.375" style="573" customWidth="1"/>
    <col min="8706" max="8706" width="2.125" style="573" customWidth="1"/>
    <col min="8707" max="8707" width="7.25" style="573" customWidth="1"/>
    <col min="8708" max="8708" width="5.375" style="573" customWidth="1"/>
    <col min="8709" max="8715" width="9.375" style="573" customWidth="1"/>
    <col min="8716" max="8960" width="9" style="573"/>
    <col min="8961" max="8961" width="1.375" style="573" customWidth="1"/>
    <col min="8962" max="8962" width="2.125" style="573" customWidth="1"/>
    <col min="8963" max="8963" width="7.25" style="573" customWidth="1"/>
    <col min="8964" max="8964" width="5.375" style="573" customWidth="1"/>
    <col min="8965" max="8971" width="9.375" style="573" customWidth="1"/>
    <col min="8972" max="9216" width="9" style="573"/>
    <col min="9217" max="9217" width="1.375" style="573" customWidth="1"/>
    <col min="9218" max="9218" width="2.125" style="573" customWidth="1"/>
    <col min="9219" max="9219" width="7.25" style="573" customWidth="1"/>
    <col min="9220" max="9220" width="5.375" style="573" customWidth="1"/>
    <col min="9221" max="9227" width="9.375" style="573" customWidth="1"/>
    <col min="9228" max="9472" width="9" style="573"/>
    <col min="9473" max="9473" width="1.375" style="573" customWidth="1"/>
    <col min="9474" max="9474" width="2.125" style="573" customWidth="1"/>
    <col min="9475" max="9475" width="7.25" style="573" customWidth="1"/>
    <col min="9476" max="9476" width="5.375" style="573" customWidth="1"/>
    <col min="9477" max="9483" width="9.375" style="573" customWidth="1"/>
    <col min="9484" max="9728" width="9" style="573"/>
    <col min="9729" max="9729" width="1.375" style="573" customWidth="1"/>
    <col min="9730" max="9730" width="2.125" style="573" customWidth="1"/>
    <col min="9731" max="9731" width="7.25" style="573" customWidth="1"/>
    <col min="9732" max="9732" width="5.375" style="573" customWidth="1"/>
    <col min="9733" max="9739" width="9.375" style="573" customWidth="1"/>
    <col min="9740" max="9984" width="9" style="573"/>
    <col min="9985" max="9985" width="1.375" style="573" customWidth="1"/>
    <col min="9986" max="9986" width="2.125" style="573" customWidth="1"/>
    <col min="9987" max="9987" width="7.25" style="573" customWidth="1"/>
    <col min="9988" max="9988" width="5.375" style="573" customWidth="1"/>
    <col min="9989" max="9995" width="9.375" style="573" customWidth="1"/>
    <col min="9996" max="10240" width="9" style="573"/>
    <col min="10241" max="10241" width="1.375" style="573" customWidth="1"/>
    <col min="10242" max="10242" width="2.125" style="573" customWidth="1"/>
    <col min="10243" max="10243" width="7.25" style="573" customWidth="1"/>
    <col min="10244" max="10244" width="5.375" style="573" customWidth="1"/>
    <col min="10245" max="10251" width="9.375" style="573" customWidth="1"/>
    <col min="10252" max="10496" width="9" style="573"/>
    <col min="10497" max="10497" width="1.375" style="573" customWidth="1"/>
    <col min="10498" max="10498" width="2.125" style="573" customWidth="1"/>
    <col min="10499" max="10499" width="7.25" style="573" customWidth="1"/>
    <col min="10500" max="10500" width="5.375" style="573" customWidth="1"/>
    <col min="10501" max="10507" width="9.375" style="573" customWidth="1"/>
    <col min="10508" max="10752" width="9" style="573"/>
    <col min="10753" max="10753" width="1.375" style="573" customWidth="1"/>
    <col min="10754" max="10754" width="2.125" style="573" customWidth="1"/>
    <col min="10755" max="10755" width="7.25" style="573" customWidth="1"/>
    <col min="10756" max="10756" width="5.375" style="573" customWidth="1"/>
    <col min="10757" max="10763" width="9.375" style="573" customWidth="1"/>
    <col min="10764" max="11008" width="9" style="573"/>
    <col min="11009" max="11009" width="1.375" style="573" customWidth="1"/>
    <col min="11010" max="11010" width="2.125" style="573" customWidth="1"/>
    <col min="11011" max="11011" width="7.25" style="573" customWidth="1"/>
    <col min="11012" max="11012" width="5.375" style="573" customWidth="1"/>
    <col min="11013" max="11019" width="9.375" style="573" customWidth="1"/>
    <col min="11020" max="11264" width="9" style="573"/>
    <col min="11265" max="11265" width="1.375" style="573" customWidth="1"/>
    <col min="11266" max="11266" width="2.125" style="573" customWidth="1"/>
    <col min="11267" max="11267" width="7.25" style="573" customWidth="1"/>
    <col min="11268" max="11268" width="5.375" style="573" customWidth="1"/>
    <col min="11269" max="11275" width="9.375" style="573" customWidth="1"/>
    <col min="11276" max="11520" width="9" style="573"/>
    <col min="11521" max="11521" width="1.375" style="573" customWidth="1"/>
    <col min="11522" max="11522" width="2.125" style="573" customWidth="1"/>
    <col min="11523" max="11523" width="7.25" style="573" customWidth="1"/>
    <col min="11524" max="11524" width="5.375" style="573" customWidth="1"/>
    <col min="11525" max="11531" width="9.375" style="573" customWidth="1"/>
    <col min="11532" max="11776" width="9" style="573"/>
    <col min="11777" max="11777" width="1.375" style="573" customWidth="1"/>
    <col min="11778" max="11778" width="2.125" style="573" customWidth="1"/>
    <col min="11779" max="11779" width="7.25" style="573" customWidth="1"/>
    <col min="11780" max="11780" width="5.375" style="573" customWidth="1"/>
    <col min="11781" max="11787" width="9.375" style="573" customWidth="1"/>
    <col min="11788" max="12032" width="9" style="573"/>
    <col min="12033" max="12033" width="1.375" style="573" customWidth="1"/>
    <col min="12034" max="12034" width="2.125" style="573" customWidth="1"/>
    <col min="12035" max="12035" width="7.25" style="573" customWidth="1"/>
    <col min="12036" max="12036" width="5.375" style="573" customWidth="1"/>
    <col min="12037" max="12043" width="9.375" style="573" customWidth="1"/>
    <col min="12044" max="12288" width="9" style="573"/>
    <col min="12289" max="12289" width="1.375" style="573" customWidth="1"/>
    <col min="12290" max="12290" width="2.125" style="573" customWidth="1"/>
    <col min="12291" max="12291" width="7.25" style="573" customWidth="1"/>
    <col min="12292" max="12292" width="5.375" style="573" customWidth="1"/>
    <col min="12293" max="12299" width="9.375" style="573" customWidth="1"/>
    <col min="12300" max="12544" width="9" style="573"/>
    <col min="12545" max="12545" width="1.375" style="573" customWidth="1"/>
    <col min="12546" max="12546" width="2.125" style="573" customWidth="1"/>
    <col min="12547" max="12547" width="7.25" style="573" customWidth="1"/>
    <col min="12548" max="12548" width="5.375" style="573" customWidth="1"/>
    <col min="12549" max="12555" width="9.375" style="573" customWidth="1"/>
    <col min="12556" max="12800" width="9" style="573"/>
    <col min="12801" max="12801" width="1.375" style="573" customWidth="1"/>
    <col min="12802" max="12802" width="2.125" style="573" customWidth="1"/>
    <col min="12803" max="12803" width="7.25" style="573" customWidth="1"/>
    <col min="12804" max="12804" width="5.375" style="573" customWidth="1"/>
    <col min="12805" max="12811" width="9.375" style="573" customWidth="1"/>
    <col min="12812" max="13056" width="9" style="573"/>
    <col min="13057" max="13057" width="1.375" style="573" customWidth="1"/>
    <col min="13058" max="13058" width="2.125" style="573" customWidth="1"/>
    <col min="13059" max="13059" width="7.25" style="573" customWidth="1"/>
    <col min="13060" max="13060" width="5.375" style="573" customWidth="1"/>
    <col min="13061" max="13067" width="9.375" style="573" customWidth="1"/>
    <col min="13068" max="13312" width="9" style="573"/>
    <col min="13313" max="13313" width="1.375" style="573" customWidth="1"/>
    <col min="13314" max="13314" width="2.125" style="573" customWidth="1"/>
    <col min="13315" max="13315" width="7.25" style="573" customWidth="1"/>
    <col min="13316" max="13316" width="5.375" style="573" customWidth="1"/>
    <col min="13317" max="13323" width="9.375" style="573" customWidth="1"/>
    <col min="13324" max="13568" width="9" style="573"/>
    <col min="13569" max="13569" width="1.375" style="573" customWidth="1"/>
    <col min="13570" max="13570" width="2.125" style="573" customWidth="1"/>
    <col min="13571" max="13571" width="7.25" style="573" customWidth="1"/>
    <col min="13572" max="13572" width="5.375" style="573" customWidth="1"/>
    <col min="13573" max="13579" width="9.375" style="573" customWidth="1"/>
    <col min="13580" max="13824" width="9" style="573"/>
    <col min="13825" max="13825" width="1.375" style="573" customWidth="1"/>
    <col min="13826" max="13826" width="2.125" style="573" customWidth="1"/>
    <col min="13827" max="13827" width="7.25" style="573" customWidth="1"/>
    <col min="13828" max="13828" width="5.375" style="573" customWidth="1"/>
    <col min="13829" max="13835" width="9.375" style="573" customWidth="1"/>
    <col min="13836" max="14080" width="9" style="573"/>
    <col min="14081" max="14081" width="1.375" style="573" customWidth="1"/>
    <col min="14082" max="14082" width="2.125" style="573" customWidth="1"/>
    <col min="14083" max="14083" width="7.25" style="573" customWidth="1"/>
    <col min="14084" max="14084" width="5.375" style="573" customWidth="1"/>
    <col min="14085" max="14091" width="9.375" style="573" customWidth="1"/>
    <col min="14092" max="14336" width="9" style="573"/>
    <col min="14337" max="14337" width="1.375" style="573" customWidth="1"/>
    <col min="14338" max="14338" width="2.125" style="573" customWidth="1"/>
    <col min="14339" max="14339" width="7.25" style="573" customWidth="1"/>
    <col min="14340" max="14340" width="5.375" style="573" customWidth="1"/>
    <col min="14341" max="14347" width="9.375" style="573" customWidth="1"/>
    <col min="14348" max="14592" width="9" style="573"/>
    <col min="14593" max="14593" width="1.375" style="573" customWidth="1"/>
    <col min="14594" max="14594" width="2.125" style="573" customWidth="1"/>
    <col min="14595" max="14595" width="7.25" style="573" customWidth="1"/>
    <col min="14596" max="14596" width="5.375" style="573" customWidth="1"/>
    <col min="14597" max="14603" width="9.375" style="573" customWidth="1"/>
    <col min="14604" max="14848" width="9" style="573"/>
    <col min="14849" max="14849" width="1.375" style="573" customWidth="1"/>
    <col min="14850" max="14850" width="2.125" style="573" customWidth="1"/>
    <col min="14851" max="14851" width="7.25" style="573" customWidth="1"/>
    <col min="14852" max="14852" width="5.375" style="573" customWidth="1"/>
    <col min="14853" max="14859" width="9.375" style="573" customWidth="1"/>
    <col min="14860" max="15104" width="9" style="573"/>
    <col min="15105" max="15105" width="1.375" style="573" customWidth="1"/>
    <col min="15106" max="15106" width="2.125" style="573" customWidth="1"/>
    <col min="15107" max="15107" width="7.25" style="573" customWidth="1"/>
    <col min="15108" max="15108" width="5.375" style="573" customWidth="1"/>
    <col min="15109" max="15115" width="9.375" style="573" customWidth="1"/>
    <col min="15116" max="15360" width="9" style="573"/>
    <col min="15361" max="15361" width="1.375" style="573" customWidth="1"/>
    <col min="15362" max="15362" width="2.125" style="573" customWidth="1"/>
    <col min="15363" max="15363" width="7.25" style="573" customWidth="1"/>
    <col min="15364" max="15364" width="5.375" style="573" customWidth="1"/>
    <col min="15365" max="15371" width="9.375" style="573" customWidth="1"/>
    <col min="15372" max="15616" width="9" style="573"/>
    <col min="15617" max="15617" width="1.375" style="573" customWidth="1"/>
    <col min="15618" max="15618" width="2.125" style="573" customWidth="1"/>
    <col min="15619" max="15619" width="7.25" style="573" customWidth="1"/>
    <col min="15620" max="15620" width="5.375" style="573" customWidth="1"/>
    <col min="15621" max="15627" width="9.375" style="573" customWidth="1"/>
    <col min="15628" max="15872" width="9" style="573"/>
    <col min="15873" max="15873" width="1.375" style="573" customWidth="1"/>
    <col min="15874" max="15874" width="2.125" style="573" customWidth="1"/>
    <col min="15875" max="15875" width="7.25" style="573" customWidth="1"/>
    <col min="15876" max="15876" width="5.375" style="573" customWidth="1"/>
    <col min="15877" max="15883" width="9.375" style="573" customWidth="1"/>
    <col min="15884" max="16128" width="9" style="573"/>
    <col min="16129" max="16129" width="1.375" style="573" customWidth="1"/>
    <col min="16130" max="16130" width="2.125" style="573" customWidth="1"/>
    <col min="16131" max="16131" width="7.25" style="573" customWidth="1"/>
    <col min="16132" max="16132" width="5.375" style="573" customWidth="1"/>
    <col min="16133" max="16139" width="9.375" style="573" customWidth="1"/>
    <col min="16140" max="16384" width="9" style="573"/>
  </cols>
  <sheetData>
    <row r="1" spans="1:11" ht="30" customHeight="1" x14ac:dyDescent="0.15">
      <c r="A1" s="66" t="s">
        <v>817</v>
      </c>
      <c r="B1" s="70"/>
      <c r="C1" s="720"/>
      <c r="D1" s="721"/>
      <c r="E1" s="110"/>
      <c r="F1" s="110"/>
      <c r="G1" s="110"/>
      <c r="H1" s="110"/>
      <c r="I1" s="110"/>
      <c r="J1" s="110"/>
      <c r="K1" s="720"/>
    </row>
    <row r="2" spans="1:11" ht="7.5" customHeight="1" x14ac:dyDescent="0.15">
      <c r="A2" s="66"/>
      <c r="B2" s="70"/>
      <c r="C2" s="720"/>
      <c r="D2" s="721"/>
      <c r="E2" s="110"/>
      <c r="F2" s="110"/>
      <c r="G2" s="110"/>
      <c r="H2" s="110"/>
      <c r="I2" s="110"/>
      <c r="J2" s="110"/>
      <c r="K2" s="720"/>
    </row>
    <row r="3" spans="1:11" s="578" customFormat="1" ht="22.5" customHeight="1" x14ac:dyDescent="0.15">
      <c r="A3" s="627"/>
      <c r="B3" s="722" t="s">
        <v>818</v>
      </c>
      <c r="C3" s="723"/>
      <c r="D3" s="724"/>
      <c r="E3" s="725"/>
      <c r="F3" s="725"/>
      <c r="G3" s="725"/>
      <c r="H3" s="725"/>
      <c r="I3" s="725"/>
      <c r="J3" s="725"/>
      <c r="K3" s="726" t="s">
        <v>594</v>
      </c>
    </row>
    <row r="4" spans="1:11" ht="22.5" customHeight="1" x14ac:dyDescent="0.15">
      <c r="A4" s="66"/>
      <c r="B4" s="917" t="s">
        <v>773</v>
      </c>
      <c r="C4" s="917"/>
      <c r="D4" s="917"/>
      <c r="E4" s="918" t="s">
        <v>819</v>
      </c>
      <c r="F4" s="919"/>
      <c r="G4" s="919"/>
      <c r="H4" s="919"/>
      <c r="I4" s="919"/>
      <c r="J4" s="920"/>
      <c r="K4" s="921" t="s">
        <v>820</v>
      </c>
    </row>
    <row r="5" spans="1:11" ht="22.5" customHeight="1" x14ac:dyDescent="0.15">
      <c r="A5" s="727"/>
      <c r="B5" s="917"/>
      <c r="C5" s="917"/>
      <c r="D5" s="917"/>
      <c r="E5" s="728" t="s">
        <v>821</v>
      </c>
      <c r="F5" s="729" t="s">
        <v>822</v>
      </c>
      <c r="G5" s="730" t="s">
        <v>823</v>
      </c>
      <c r="H5" s="730" t="s">
        <v>824</v>
      </c>
      <c r="I5" s="730" t="s">
        <v>825</v>
      </c>
      <c r="J5" s="731" t="s">
        <v>769</v>
      </c>
      <c r="K5" s="921"/>
    </row>
    <row r="6" spans="1:11" ht="18" customHeight="1" x14ac:dyDescent="0.15">
      <c r="A6" s="727"/>
      <c r="B6" s="908" t="s">
        <v>113</v>
      </c>
      <c r="C6" s="909"/>
      <c r="D6" s="732" t="s">
        <v>48</v>
      </c>
      <c r="E6" s="733">
        <f t="shared" ref="E6:K8" si="0">+E9+E12+E15+E18</f>
        <v>1164</v>
      </c>
      <c r="F6" s="734">
        <f t="shared" si="0"/>
        <v>284</v>
      </c>
      <c r="G6" s="735">
        <f t="shared" si="0"/>
        <v>303</v>
      </c>
      <c r="H6" s="735">
        <f t="shared" si="0"/>
        <v>289</v>
      </c>
      <c r="I6" s="735">
        <f t="shared" si="0"/>
        <v>189</v>
      </c>
      <c r="J6" s="736">
        <f t="shared" si="0"/>
        <v>99</v>
      </c>
      <c r="K6" s="737">
        <f t="shared" si="0"/>
        <v>1396</v>
      </c>
    </row>
    <row r="7" spans="1:11" ht="18" customHeight="1" x14ac:dyDescent="0.15">
      <c r="A7" s="727"/>
      <c r="B7" s="738"/>
      <c r="C7" s="739"/>
      <c r="D7" s="740" t="s">
        <v>705</v>
      </c>
      <c r="E7" s="741">
        <f t="shared" si="0"/>
        <v>256</v>
      </c>
      <c r="F7" s="742">
        <f t="shared" si="0"/>
        <v>89</v>
      </c>
      <c r="G7" s="743">
        <f t="shared" si="0"/>
        <v>74</v>
      </c>
      <c r="H7" s="743">
        <f t="shared" si="0"/>
        <v>41</v>
      </c>
      <c r="I7" s="743">
        <f t="shared" si="0"/>
        <v>32</v>
      </c>
      <c r="J7" s="744">
        <f t="shared" si="0"/>
        <v>20</v>
      </c>
      <c r="K7" s="745">
        <f t="shared" si="0"/>
        <v>362</v>
      </c>
    </row>
    <row r="8" spans="1:11" ht="18" customHeight="1" x14ac:dyDescent="0.15">
      <c r="A8" s="727"/>
      <c r="B8" s="738"/>
      <c r="C8" s="746"/>
      <c r="D8" s="747" t="s">
        <v>706</v>
      </c>
      <c r="E8" s="748">
        <f t="shared" si="0"/>
        <v>908</v>
      </c>
      <c r="F8" s="749">
        <f t="shared" si="0"/>
        <v>195</v>
      </c>
      <c r="G8" s="750">
        <f t="shared" si="0"/>
        <v>229</v>
      </c>
      <c r="H8" s="750">
        <f t="shared" si="0"/>
        <v>248</v>
      </c>
      <c r="I8" s="750">
        <f t="shared" si="0"/>
        <v>157</v>
      </c>
      <c r="J8" s="751">
        <f t="shared" si="0"/>
        <v>79</v>
      </c>
      <c r="K8" s="752">
        <f t="shared" si="0"/>
        <v>1034</v>
      </c>
    </row>
    <row r="9" spans="1:11" ht="18" customHeight="1" x14ac:dyDescent="0.15">
      <c r="A9" s="727"/>
      <c r="B9" s="738"/>
      <c r="C9" s="753" t="s">
        <v>798</v>
      </c>
      <c r="D9" s="732" t="s">
        <v>48</v>
      </c>
      <c r="E9" s="733">
        <v>460</v>
      </c>
      <c r="F9" s="734">
        <v>111</v>
      </c>
      <c r="G9" s="735">
        <v>122</v>
      </c>
      <c r="H9" s="735">
        <v>123</v>
      </c>
      <c r="I9" s="735">
        <v>68</v>
      </c>
      <c r="J9" s="736">
        <v>36</v>
      </c>
      <c r="K9" s="754">
        <v>537</v>
      </c>
    </row>
    <row r="10" spans="1:11" ht="18" customHeight="1" x14ac:dyDescent="0.15">
      <c r="A10" s="727"/>
      <c r="B10" s="738"/>
      <c r="C10" s="755"/>
      <c r="D10" s="740" t="s">
        <v>705</v>
      </c>
      <c r="E10" s="741">
        <v>90</v>
      </c>
      <c r="F10" s="742">
        <v>30</v>
      </c>
      <c r="G10" s="743">
        <v>25</v>
      </c>
      <c r="H10" s="743">
        <v>13</v>
      </c>
      <c r="I10" s="743">
        <v>14</v>
      </c>
      <c r="J10" s="744">
        <v>8</v>
      </c>
      <c r="K10" s="756">
        <v>128</v>
      </c>
    </row>
    <row r="11" spans="1:11" ht="18" customHeight="1" x14ac:dyDescent="0.15">
      <c r="A11" s="727"/>
      <c r="B11" s="738"/>
      <c r="C11" s="757"/>
      <c r="D11" s="747" t="s">
        <v>706</v>
      </c>
      <c r="E11" s="748">
        <v>370</v>
      </c>
      <c r="F11" s="749">
        <v>81</v>
      </c>
      <c r="G11" s="750">
        <v>97</v>
      </c>
      <c r="H11" s="750">
        <v>110</v>
      </c>
      <c r="I11" s="750">
        <v>54</v>
      </c>
      <c r="J11" s="751">
        <v>28</v>
      </c>
      <c r="K11" s="758">
        <v>409</v>
      </c>
    </row>
    <row r="12" spans="1:11" ht="18" customHeight="1" x14ac:dyDescent="0.15">
      <c r="A12" s="727"/>
      <c r="B12" s="738"/>
      <c r="C12" s="755" t="s">
        <v>813</v>
      </c>
      <c r="D12" s="732" t="s">
        <v>48</v>
      </c>
      <c r="E12" s="733">
        <v>346</v>
      </c>
      <c r="F12" s="734">
        <v>92</v>
      </c>
      <c r="G12" s="735">
        <v>79</v>
      </c>
      <c r="H12" s="735">
        <v>83</v>
      </c>
      <c r="I12" s="735">
        <v>69</v>
      </c>
      <c r="J12" s="736">
        <v>23</v>
      </c>
      <c r="K12" s="754">
        <v>420</v>
      </c>
    </row>
    <row r="13" spans="1:11" ht="18" customHeight="1" x14ac:dyDescent="0.15">
      <c r="A13" s="727"/>
      <c r="B13" s="738"/>
      <c r="C13" s="755"/>
      <c r="D13" s="740" t="s">
        <v>705</v>
      </c>
      <c r="E13" s="741">
        <v>83</v>
      </c>
      <c r="F13" s="742">
        <v>36</v>
      </c>
      <c r="G13" s="743">
        <v>20</v>
      </c>
      <c r="H13" s="743">
        <v>12</v>
      </c>
      <c r="I13" s="743">
        <v>10</v>
      </c>
      <c r="J13" s="744">
        <v>5</v>
      </c>
      <c r="K13" s="756">
        <v>109</v>
      </c>
    </row>
    <row r="14" spans="1:11" ht="18" customHeight="1" x14ac:dyDescent="0.15">
      <c r="A14" s="727"/>
      <c r="B14" s="738"/>
      <c r="C14" s="757"/>
      <c r="D14" s="747" t="s">
        <v>706</v>
      </c>
      <c r="E14" s="748">
        <v>263</v>
      </c>
      <c r="F14" s="749">
        <v>56</v>
      </c>
      <c r="G14" s="750">
        <v>59</v>
      </c>
      <c r="H14" s="750">
        <v>71</v>
      </c>
      <c r="I14" s="750">
        <v>59</v>
      </c>
      <c r="J14" s="759">
        <v>18</v>
      </c>
      <c r="K14" s="758">
        <v>311</v>
      </c>
    </row>
    <row r="15" spans="1:11" ht="18" customHeight="1" x14ac:dyDescent="0.15">
      <c r="A15" s="727"/>
      <c r="B15" s="738"/>
      <c r="C15" s="753" t="s">
        <v>814</v>
      </c>
      <c r="D15" s="732" t="s">
        <v>48</v>
      </c>
      <c r="E15" s="733">
        <v>252</v>
      </c>
      <c r="F15" s="760">
        <v>56</v>
      </c>
      <c r="G15" s="761">
        <v>69</v>
      </c>
      <c r="H15" s="761">
        <v>62</v>
      </c>
      <c r="I15" s="761">
        <v>39</v>
      </c>
      <c r="J15" s="762">
        <v>26</v>
      </c>
      <c r="K15" s="754">
        <v>313</v>
      </c>
    </row>
    <row r="16" spans="1:11" ht="18" customHeight="1" x14ac:dyDescent="0.15">
      <c r="A16" s="727"/>
      <c r="B16" s="738"/>
      <c r="C16" s="755"/>
      <c r="D16" s="740" t="s">
        <v>705</v>
      </c>
      <c r="E16" s="741">
        <v>56</v>
      </c>
      <c r="F16" s="742">
        <v>15</v>
      </c>
      <c r="G16" s="743">
        <v>21</v>
      </c>
      <c r="H16" s="743">
        <v>11</v>
      </c>
      <c r="I16" s="743">
        <v>5</v>
      </c>
      <c r="J16" s="744">
        <v>4</v>
      </c>
      <c r="K16" s="756">
        <v>86</v>
      </c>
    </row>
    <row r="17" spans="1:11" ht="18" customHeight="1" x14ac:dyDescent="0.15">
      <c r="A17" s="727"/>
      <c r="B17" s="738"/>
      <c r="C17" s="757"/>
      <c r="D17" s="763" t="s">
        <v>706</v>
      </c>
      <c r="E17" s="764">
        <v>196</v>
      </c>
      <c r="F17" s="765">
        <v>41</v>
      </c>
      <c r="G17" s="766">
        <v>48</v>
      </c>
      <c r="H17" s="766">
        <v>51</v>
      </c>
      <c r="I17" s="766">
        <v>34</v>
      </c>
      <c r="J17" s="767">
        <v>22</v>
      </c>
      <c r="K17" s="768">
        <v>227</v>
      </c>
    </row>
    <row r="18" spans="1:11" ht="18" customHeight="1" x14ac:dyDescent="0.15">
      <c r="A18" s="727"/>
      <c r="B18" s="738"/>
      <c r="C18" s="753" t="s">
        <v>815</v>
      </c>
      <c r="D18" s="732" t="s">
        <v>48</v>
      </c>
      <c r="E18" s="733">
        <v>106</v>
      </c>
      <c r="F18" s="734">
        <v>25</v>
      </c>
      <c r="G18" s="735">
        <v>33</v>
      </c>
      <c r="H18" s="735">
        <v>21</v>
      </c>
      <c r="I18" s="735">
        <v>13</v>
      </c>
      <c r="J18" s="736">
        <v>14</v>
      </c>
      <c r="K18" s="754">
        <v>126</v>
      </c>
    </row>
    <row r="19" spans="1:11" ht="18" customHeight="1" x14ac:dyDescent="0.15">
      <c r="A19" s="727"/>
      <c r="B19" s="738"/>
      <c r="C19" s="755"/>
      <c r="D19" s="740" t="s">
        <v>705</v>
      </c>
      <c r="E19" s="741">
        <v>27</v>
      </c>
      <c r="F19" s="742">
        <v>8</v>
      </c>
      <c r="G19" s="743">
        <v>8</v>
      </c>
      <c r="H19" s="743">
        <v>5</v>
      </c>
      <c r="I19" s="743">
        <v>3</v>
      </c>
      <c r="J19" s="744">
        <v>3</v>
      </c>
      <c r="K19" s="756">
        <v>39</v>
      </c>
    </row>
    <row r="20" spans="1:11" ht="18" customHeight="1" x14ac:dyDescent="0.15">
      <c r="A20" s="727"/>
      <c r="B20" s="769"/>
      <c r="C20" s="757"/>
      <c r="D20" s="747" t="s">
        <v>706</v>
      </c>
      <c r="E20" s="748">
        <v>79</v>
      </c>
      <c r="F20" s="749">
        <v>17</v>
      </c>
      <c r="G20" s="750">
        <v>25</v>
      </c>
      <c r="H20" s="750">
        <v>16</v>
      </c>
      <c r="I20" s="750">
        <v>10</v>
      </c>
      <c r="J20" s="751">
        <v>11</v>
      </c>
      <c r="K20" s="758">
        <v>87</v>
      </c>
    </row>
    <row r="21" spans="1:11" ht="18" customHeight="1" x14ac:dyDescent="0.15">
      <c r="A21" s="727"/>
      <c r="B21" s="908" t="s">
        <v>118</v>
      </c>
      <c r="C21" s="909"/>
      <c r="D21" s="732" t="s">
        <v>48</v>
      </c>
      <c r="E21" s="733">
        <f t="shared" ref="E21:K23" si="1">+E24+E27+E30+E33</f>
        <v>1456</v>
      </c>
      <c r="F21" s="734">
        <f t="shared" si="1"/>
        <v>286</v>
      </c>
      <c r="G21" s="735">
        <f t="shared" si="1"/>
        <v>361</v>
      </c>
      <c r="H21" s="735">
        <f t="shared" si="1"/>
        <v>367</v>
      </c>
      <c r="I21" s="735">
        <f t="shared" si="1"/>
        <v>280</v>
      </c>
      <c r="J21" s="736">
        <f t="shared" si="1"/>
        <v>162</v>
      </c>
      <c r="K21" s="737">
        <f t="shared" si="1"/>
        <v>1765</v>
      </c>
    </row>
    <row r="22" spans="1:11" ht="18" customHeight="1" x14ac:dyDescent="0.15">
      <c r="A22" s="727"/>
      <c r="B22" s="738"/>
      <c r="C22" s="739"/>
      <c r="D22" s="740" t="s">
        <v>705</v>
      </c>
      <c r="E22" s="741">
        <f t="shared" si="1"/>
        <v>370</v>
      </c>
      <c r="F22" s="742">
        <f t="shared" si="1"/>
        <v>101</v>
      </c>
      <c r="G22" s="743">
        <f t="shared" si="1"/>
        <v>109</v>
      </c>
      <c r="H22" s="743">
        <f t="shared" si="1"/>
        <v>78</v>
      </c>
      <c r="I22" s="743">
        <f t="shared" si="1"/>
        <v>46</v>
      </c>
      <c r="J22" s="744">
        <f t="shared" si="1"/>
        <v>36</v>
      </c>
      <c r="K22" s="745">
        <f t="shared" si="1"/>
        <v>487</v>
      </c>
    </row>
    <row r="23" spans="1:11" ht="18" customHeight="1" x14ac:dyDescent="0.15">
      <c r="A23" s="727"/>
      <c r="B23" s="738"/>
      <c r="C23" s="746"/>
      <c r="D23" s="747" t="s">
        <v>706</v>
      </c>
      <c r="E23" s="748">
        <f t="shared" si="1"/>
        <v>1086</v>
      </c>
      <c r="F23" s="749">
        <f t="shared" si="1"/>
        <v>185</v>
      </c>
      <c r="G23" s="750">
        <f t="shared" si="1"/>
        <v>252</v>
      </c>
      <c r="H23" s="750">
        <f t="shared" si="1"/>
        <v>289</v>
      </c>
      <c r="I23" s="750">
        <f t="shared" si="1"/>
        <v>234</v>
      </c>
      <c r="J23" s="751">
        <f t="shared" si="1"/>
        <v>126</v>
      </c>
      <c r="K23" s="752">
        <f t="shared" si="1"/>
        <v>1278</v>
      </c>
    </row>
    <row r="24" spans="1:11" ht="18" customHeight="1" x14ac:dyDescent="0.15">
      <c r="A24" s="727"/>
      <c r="B24" s="738"/>
      <c r="C24" s="753" t="s">
        <v>798</v>
      </c>
      <c r="D24" s="732" t="s">
        <v>48</v>
      </c>
      <c r="E24" s="733">
        <v>538</v>
      </c>
      <c r="F24" s="734">
        <v>99</v>
      </c>
      <c r="G24" s="735">
        <v>136</v>
      </c>
      <c r="H24" s="735">
        <v>141</v>
      </c>
      <c r="I24" s="735">
        <v>106</v>
      </c>
      <c r="J24" s="736">
        <v>56</v>
      </c>
      <c r="K24" s="754">
        <v>629</v>
      </c>
    </row>
    <row r="25" spans="1:11" ht="18" customHeight="1" x14ac:dyDescent="0.15">
      <c r="A25" s="727"/>
      <c r="B25" s="738"/>
      <c r="C25" s="755"/>
      <c r="D25" s="740" t="s">
        <v>705</v>
      </c>
      <c r="E25" s="741">
        <v>120</v>
      </c>
      <c r="F25" s="742">
        <v>34</v>
      </c>
      <c r="G25" s="743">
        <v>37</v>
      </c>
      <c r="H25" s="743">
        <v>27</v>
      </c>
      <c r="I25" s="743">
        <v>10</v>
      </c>
      <c r="J25" s="744">
        <v>12</v>
      </c>
      <c r="K25" s="756">
        <v>148</v>
      </c>
    </row>
    <row r="26" spans="1:11" ht="18" customHeight="1" x14ac:dyDescent="0.15">
      <c r="A26" s="727"/>
      <c r="B26" s="738"/>
      <c r="C26" s="757"/>
      <c r="D26" s="747" t="s">
        <v>706</v>
      </c>
      <c r="E26" s="748">
        <v>418</v>
      </c>
      <c r="F26" s="749">
        <v>65</v>
      </c>
      <c r="G26" s="750">
        <v>99</v>
      </c>
      <c r="H26" s="750">
        <v>114</v>
      </c>
      <c r="I26" s="750">
        <v>96</v>
      </c>
      <c r="J26" s="751">
        <v>44</v>
      </c>
      <c r="K26" s="758">
        <v>481</v>
      </c>
    </row>
    <row r="27" spans="1:11" ht="18" customHeight="1" x14ac:dyDescent="0.15">
      <c r="A27" s="727"/>
      <c r="B27" s="738"/>
      <c r="C27" s="753" t="s">
        <v>813</v>
      </c>
      <c r="D27" s="732" t="s">
        <v>48</v>
      </c>
      <c r="E27" s="733">
        <v>434</v>
      </c>
      <c r="F27" s="734">
        <v>84</v>
      </c>
      <c r="G27" s="735">
        <v>116</v>
      </c>
      <c r="H27" s="735">
        <v>98</v>
      </c>
      <c r="I27" s="735">
        <v>86</v>
      </c>
      <c r="J27" s="736">
        <v>50</v>
      </c>
      <c r="K27" s="754">
        <v>548</v>
      </c>
    </row>
    <row r="28" spans="1:11" ht="18" customHeight="1" x14ac:dyDescent="0.15">
      <c r="A28" s="727"/>
      <c r="B28" s="738"/>
      <c r="C28" s="755"/>
      <c r="D28" s="740" t="s">
        <v>705</v>
      </c>
      <c r="E28" s="741">
        <v>111</v>
      </c>
      <c r="F28" s="742">
        <v>25</v>
      </c>
      <c r="G28" s="743">
        <v>39</v>
      </c>
      <c r="H28" s="743">
        <v>21</v>
      </c>
      <c r="I28" s="743">
        <v>16</v>
      </c>
      <c r="J28" s="744">
        <v>10</v>
      </c>
      <c r="K28" s="756">
        <v>153</v>
      </c>
    </row>
    <row r="29" spans="1:11" ht="18" customHeight="1" x14ac:dyDescent="0.15">
      <c r="A29" s="727"/>
      <c r="B29" s="738"/>
      <c r="C29" s="757"/>
      <c r="D29" s="747" t="s">
        <v>706</v>
      </c>
      <c r="E29" s="748">
        <v>323</v>
      </c>
      <c r="F29" s="749">
        <v>59</v>
      </c>
      <c r="G29" s="750">
        <v>77</v>
      </c>
      <c r="H29" s="750">
        <v>77</v>
      </c>
      <c r="I29" s="750">
        <v>70</v>
      </c>
      <c r="J29" s="751">
        <v>40</v>
      </c>
      <c r="K29" s="758">
        <v>395</v>
      </c>
    </row>
    <row r="30" spans="1:11" ht="18" customHeight="1" x14ac:dyDescent="0.15">
      <c r="A30" s="727"/>
      <c r="B30" s="738"/>
      <c r="C30" s="755" t="s">
        <v>814</v>
      </c>
      <c r="D30" s="770" t="s">
        <v>48</v>
      </c>
      <c r="E30" s="771">
        <v>351</v>
      </c>
      <c r="F30" s="760">
        <v>79</v>
      </c>
      <c r="G30" s="761">
        <v>78</v>
      </c>
      <c r="H30" s="761">
        <v>89</v>
      </c>
      <c r="I30" s="761">
        <v>63</v>
      </c>
      <c r="J30" s="762">
        <v>42</v>
      </c>
      <c r="K30" s="772">
        <v>431</v>
      </c>
    </row>
    <row r="31" spans="1:11" ht="18" customHeight="1" x14ac:dyDescent="0.15">
      <c r="A31" s="727"/>
      <c r="B31" s="738"/>
      <c r="C31" s="755"/>
      <c r="D31" s="740" t="s">
        <v>705</v>
      </c>
      <c r="E31" s="741">
        <v>101</v>
      </c>
      <c r="F31" s="742">
        <v>32</v>
      </c>
      <c r="G31" s="743">
        <v>23</v>
      </c>
      <c r="H31" s="743">
        <v>23</v>
      </c>
      <c r="I31" s="743">
        <v>13</v>
      </c>
      <c r="J31" s="744">
        <v>10</v>
      </c>
      <c r="K31" s="756">
        <v>138</v>
      </c>
    </row>
    <row r="32" spans="1:11" ht="18" customHeight="1" x14ac:dyDescent="0.15">
      <c r="A32" s="727"/>
      <c r="B32" s="738"/>
      <c r="C32" s="757"/>
      <c r="D32" s="763" t="s">
        <v>706</v>
      </c>
      <c r="E32" s="764">
        <v>250</v>
      </c>
      <c r="F32" s="765">
        <v>47</v>
      </c>
      <c r="G32" s="766">
        <v>55</v>
      </c>
      <c r="H32" s="766">
        <v>66</v>
      </c>
      <c r="I32" s="766">
        <v>50</v>
      </c>
      <c r="J32" s="767">
        <v>32</v>
      </c>
      <c r="K32" s="768">
        <v>293</v>
      </c>
    </row>
    <row r="33" spans="1:11" ht="18" customHeight="1" x14ac:dyDescent="0.15">
      <c r="A33" s="727"/>
      <c r="B33" s="738"/>
      <c r="C33" s="753" t="s">
        <v>815</v>
      </c>
      <c r="D33" s="732" t="s">
        <v>48</v>
      </c>
      <c r="E33" s="733">
        <v>133</v>
      </c>
      <c r="F33" s="734">
        <v>24</v>
      </c>
      <c r="G33" s="735">
        <v>31</v>
      </c>
      <c r="H33" s="735">
        <v>39</v>
      </c>
      <c r="I33" s="735">
        <v>25</v>
      </c>
      <c r="J33" s="736">
        <v>14</v>
      </c>
      <c r="K33" s="754">
        <v>157</v>
      </c>
    </row>
    <row r="34" spans="1:11" ht="18" customHeight="1" x14ac:dyDescent="0.15">
      <c r="A34" s="727"/>
      <c r="B34" s="738"/>
      <c r="C34" s="755"/>
      <c r="D34" s="740" t="s">
        <v>705</v>
      </c>
      <c r="E34" s="741">
        <v>38</v>
      </c>
      <c r="F34" s="742">
        <v>10</v>
      </c>
      <c r="G34" s="743">
        <v>10</v>
      </c>
      <c r="H34" s="743">
        <v>7</v>
      </c>
      <c r="I34" s="743">
        <v>7</v>
      </c>
      <c r="J34" s="744">
        <v>4</v>
      </c>
      <c r="K34" s="756">
        <v>48</v>
      </c>
    </row>
    <row r="35" spans="1:11" ht="18" customHeight="1" x14ac:dyDescent="0.15">
      <c r="A35" s="727"/>
      <c r="B35" s="769"/>
      <c r="C35" s="757"/>
      <c r="D35" s="747" t="s">
        <v>706</v>
      </c>
      <c r="E35" s="748">
        <v>95</v>
      </c>
      <c r="F35" s="749">
        <v>14</v>
      </c>
      <c r="G35" s="750">
        <v>21</v>
      </c>
      <c r="H35" s="750">
        <v>32</v>
      </c>
      <c r="I35" s="750">
        <v>18</v>
      </c>
      <c r="J35" s="751">
        <v>10</v>
      </c>
      <c r="K35" s="758">
        <v>109</v>
      </c>
    </row>
    <row r="36" spans="1:11" ht="18" customHeight="1" x14ac:dyDescent="0.15">
      <c r="A36" s="727"/>
      <c r="B36" s="908" t="s">
        <v>123</v>
      </c>
      <c r="C36" s="909"/>
      <c r="D36" s="732" t="s">
        <v>48</v>
      </c>
      <c r="E36" s="733">
        <f t="shared" ref="E36:E41" si="2">SUM(F36:J36)</f>
        <v>1736</v>
      </c>
      <c r="F36" s="734">
        <v>339</v>
      </c>
      <c r="G36" s="735">
        <v>382</v>
      </c>
      <c r="H36" s="735">
        <v>417</v>
      </c>
      <c r="I36" s="735">
        <v>352</v>
      </c>
      <c r="J36" s="736">
        <v>246</v>
      </c>
      <c r="K36" s="737">
        <v>2191</v>
      </c>
    </row>
    <row r="37" spans="1:11" ht="18" customHeight="1" x14ac:dyDescent="0.15">
      <c r="A37" s="727"/>
      <c r="B37" s="738"/>
      <c r="C37" s="739"/>
      <c r="D37" s="740" t="s">
        <v>705</v>
      </c>
      <c r="E37" s="741">
        <f t="shared" si="2"/>
        <v>434</v>
      </c>
      <c r="F37" s="742">
        <v>108</v>
      </c>
      <c r="G37" s="743">
        <v>119</v>
      </c>
      <c r="H37" s="743">
        <v>97</v>
      </c>
      <c r="I37" s="743">
        <v>68</v>
      </c>
      <c r="J37" s="744">
        <v>42</v>
      </c>
      <c r="K37" s="745">
        <v>687</v>
      </c>
    </row>
    <row r="38" spans="1:11" ht="18" customHeight="1" x14ac:dyDescent="0.15">
      <c r="A38" s="727"/>
      <c r="B38" s="769"/>
      <c r="C38" s="746"/>
      <c r="D38" s="747" t="s">
        <v>706</v>
      </c>
      <c r="E38" s="748">
        <f t="shared" si="2"/>
        <v>1302</v>
      </c>
      <c r="F38" s="749">
        <v>231</v>
      </c>
      <c r="G38" s="750">
        <v>263</v>
      </c>
      <c r="H38" s="750">
        <v>320</v>
      </c>
      <c r="I38" s="750">
        <v>284</v>
      </c>
      <c r="J38" s="751">
        <v>204</v>
      </c>
      <c r="K38" s="752">
        <v>1504</v>
      </c>
    </row>
    <row r="39" spans="1:11" ht="18" customHeight="1" x14ac:dyDescent="0.15">
      <c r="A39" s="727"/>
      <c r="B39" s="908" t="s">
        <v>795</v>
      </c>
      <c r="C39" s="909"/>
      <c r="D39" s="732" t="s">
        <v>48</v>
      </c>
      <c r="E39" s="733">
        <f t="shared" si="2"/>
        <v>2260</v>
      </c>
      <c r="F39" s="734">
        <v>556</v>
      </c>
      <c r="G39" s="735">
        <v>472</v>
      </c>
      <c r="H39" s="735">
        <v>442</v>
      </c>
      <c r="I39" s="735">
        <v>431</v>
      </c>
      <c r="J39" s="736">
        <v>359</v>
      </c>
      <c r="K39" s="737">
        <v>2701</v>
      </c>
    </row>
    <row r="40" spans="1:11" ht="18" customHeight="1" x14ac:dyDescent="0.15">
      <c r="A40" s="727"/>
      <c r="B40" s="738"/>
      <c r="C40" s="739"/>
      <c r="D40" s="740" t="s">
        <v>705</v>
      </c>
      <c r="E40" s="741">
        <f t="shared" si="2"/>
        <v>692</v>
      </c>
      <c r="F40" s="742">
        <v>267</v>
      </c>
      <c r="G40" s="743">
        <v>149</v>
      </c>
      <c r="H40" s="743">
        <v>111</v>
      </c>
      <c r="I40" s="743">
        <v>91</v>
      </c>
      <c r="J40" s="744">
        <v>74</v>
      </c>
      <c r="K40" s="745">
        <v>971</v>
      </c>
    </row>
    <row r="41" spans="1:11" ht="18" customHeight="1" x14ac:dyDescent="0.15">
      <c r="A41" s="727"/>
      <c r="B41" s="769"/>
      <c r="C41" s="746"/>
      <c r="D41" s="747" t="s">
        <v>706</v>
      </c>
      <c r="E41" s="748">
        <f t="shared" si="2"/>
        <v>1568</v>
      </c>
      <c r="F41" s="749">
        <v>289</v>
      </c>
      <c r="G41" s="750">
        <v>323</v>
      </c>
      <c r="H41" s="750">
        <v>331</v>
      </c>
      <c r="I41" s="750">
        <v>340</v>
      </c>
      <c r="J41" s="751">
        <v>285</v>
      </c>
      <c r="K41" s="752">
        <v>1730</v>
      </c>
    </row>
    <row r="42" spans="1:11" ht="18" customHeight="1" x14ac:dyDescent="0.15">
      <c r="B42" s="773" t="s">
        <v>82</v>
      </c>
      <c r="C42" s="774"/>
      <c r="D42" s="719"/>
      <c r="E42" s="719"/>
      <c r="F42" s="719"/>
      <c r="G42" s="719"/>
      <c r="H42" s="719"/>
      <c r="I42" s="719"/>
      <c r="J42" s="719"/>
      <c r="K42" s="623"/>
    </row>
    <row r="43" spans="1:11" x14ac:dyDescent="0.15">
      <c r="K43" s="623"/>
    </row>
  </sheetData>
  <mergeCells count="7">
    <mergeCell ref="B39:C39"/>
    <mergeCell ref="B4:D5"/>
    <mergeCell ref="E4:J4"/>
    <mergeCell ref="K4:K5"/>
    <mergeCell ref="B6:C6"/>
    <mergeCell ref="B21:C21"/>
    <mergeCell ref="B36:C36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Ｐゴシック,標準"&amp;11 2.人      口</oddHeader>
    <oddFooter>&amp;C&amp;"ＭＳ Ｐゴシック,標準"&amp;11-25-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topLeftCell="A10" zoomScaleNormal="100" zoomScaleSheetLayoutView="100" workbookViewId="0">
      <selection activeCell="H43" sqref="H43"/>
    </sheetView>
  </sheetViews>
  <sheetFormatPr defaultColWidth="6.625" defaultRowHeight="20.25" customHeight="1" x14ac:dyDescent="0.15"/>
  <cols>
    <col min="1" max="1" width="1.5" style="805" customWidth="1"/>
    <col min="2" max="2" width="7.625" style="805" customWidth="1"/>
    <col min="3" max="14" width="5.625" style="805" customWidth="1"/>
    <col min="15" max="17" width="3.5" style="805" customWidth="1"/>
    <col min="18" max="18" width="8.5" style="805" bestFit="1" customWidth="1"/>
    <col min="19" max="256" width="6.625" style="805"/>
    <col min="257" max="257" width="1.5" style="805" customWidth="1"/>
    <col min="258" max="258" width="7.625" style="805" customWidth="1"/>
    <col min="259" max="270" width="5.625" style="805" customWidth="1"/>
    <col min="271" max="273" width="3.5" style="805" customWidth="1"/>
    <col min="274" max="274" width="8.5" style="805" bestFit="1" customWidth="1"/>
    <col min="275" max="512" width="6.625" style="805"/>
    <col min="513" max="513" width="1.5" style="805" customWidth="1"/>
    <col min="514" max="514" width="7.625" style="805" customWidth="1"/>
    <col min="515" max="526" width="5.625" style="805" customWidth="1"/>
    <col min="527" max="529" width="3.5" style="805" customWidth="1"/>
    <col min="530" max="530" width="8.5" style="805" bestFit="1" customWidth="1"/>
    <col min="531" max="768" width="6.625" style="805"/>
    <col min="769" max="769" width="1.5" style="805" customWidth="1"/>
    <col min="770" max="770" width="7.625" style="805" customWidth="1"/>
    <col min="771" max="782" width="5.625" style="805" customWidth="1"/>
    <col min="783" max="785" width="3.5" style="805" customWidth="1"/>
    <col min="786" max="786" width="8.5" style="805" bestFit="1" customWidth="1"/>
    <col min="787" max="1024" width="6.625" style="805"/>
    <col min="1025" max="1025" width="1.5" style="805" customWidth="1"/>
    <col min="1026" max="1026" width="7.625" style="805" customWidth="1"/>
    <col min="1027" max="1038" width="5.625" style="805" customWidth="1"/>
    <col min="1039" max="1041" width="3.5" style="805" customWidth="1"/>
    <col min="1042" max="1042" width="8.5" style="805" bestFit="1" customWidth="1"/>
    <col min="1043" max="1280" width="6.625" style="805"/>
    <col min="1281" max="1281" width="1.5" style="805" customWidth="1"/>
    <col min="1282" max="1282" width="7.625" style="805" customWidth="1"/>
    <col min="1283" max="1294" width="5.625" style="805" customWidth="1"/>
    <col min="1295" max="1297" width="3.5" style="805" customWidth="1"/>
    <col min="1298" max="1298" width="8.5" style="805" bestFit="1" customWidth="1"/>
    <col min="1299" max="1536" width="6.625" style="805"/>
    <col min="1537" max="1537" width="1.5" style="805" customWidth="1"/>
    <col min="1538" max="1538" width="7.625" style="805" customWidth="1"/>
    <col min="1539" max="1550" width="5.625" style="805" customWidth="1"/>
    <col min="1551" max="1553" width="3.5" style="805" customWidth="1"/>
    <col min="1554" max="1554" width="8.5" style="805" bestFit="1" customWidth="1"/>
    <col min="1555" max="1792" width="6.625" style="805"/>
    <col min="1793" max="1793" width="1.5" style="805" customWidth="1"/>
    <col min="1794" max="1794" width="7.625" style="805" customWidth="1"/>
    <col min="1795" max="1806" width="5.625" style="805" customWidth="1"/>
    <col min="1807" max="1809" width="3.5" style="805" customWidth="1"/>
    <col min="1810" max="1810" width="8.5" style="805" bestFit="1" customWidth="1"/>
    <col min="1811" max="2048" width="6.625" style="805"/>
    <col min="2049" max="2049" width="1.5" style="805" customWidth="1"/>
    <col min="2050" max="2050" width="7.625" style="805" customWidth="1"/>
    <col min="2051" max="2062" width="5.625" style="805" customWidth="1"/>
    <col min="2063" max="2065" width="3.5" style="805" customWidth="1"/>
    <col min="2066" max="2066" width="8.5" style="805" bestFit="1" customWidth="1"/>
    <col min="2067" max="2304" width="6.625" style="805"/>
    <col min="2305" max="2305" width="1.5" style="805" customWidth="1"/>
    <col min="2306" max="2306" width="7.625" style="805" customWidth="1"/>
    <col min="2307" max="2318" width="5.625" style="805" customWidth="1"/>
    <col min="2319" max="2321" width="3.5" style="805" customWidth="1"/>
    <col min="2322" max="2322" width="8.5" style="805" bestFit="1" customWidth="1"/>
    <col min="2323" max="2560" width="6.625" style="805"/>
    <col min="2561" max="2561" width="1.5" style="805" customWidth="1"/>
    <col min="2562" max="2562" width="7.625" style="805" customWidth="1"/>
    <col min="2563" max="2574" width="5.625" style="805" customWidth="1"/>
    <col min="2575" max="2577" width="3.5" style="805" customWidth="1"/>
    <col min="2578" max="2578" width="8.5" style="805" bestFit="1" customWidth="1"/>
    <col min="2579" max="2816" width="6.625" style="805"/>
    <col min="2817" max="2817" width="1.5" style="805" customWidth="1"/>
    <col min="2818" max="2818" width="7.625" style="805" customWidth="1"/>
    <col min="2819" max="2830" width="5.625" style="805" customWidth="1"/>
    <col min="2831" max="2833" width="3.5" style="805" customWidth="1"/>
    <col min="2834" max="2834" width="8.5" style="805" bestFit="1" customWidth="1"/>
    <col min="2835" max="3072" width="6.625" style="805"/>
    <col min="3073" max="3073" width="1.5" style="805" customWidth="1"/>
    <col min="3074" max="3074" width="7.625" style="805" customWidth="1"/>
    <col min="3075" max="3086" width="5.625" style="805" customWidth="1"/>
    <col min="3087" max="3089" width="3.5" style="805" customWidth="1"/>
    <col min="3090" max="3090" width="8.5" style="805" bestFit="1" customWidth="1"/>
    <col min="3091" max="3328" width="6.625" style="805"/>
    <col min="3329" max="3329" width="1.5" style="805" customWidth="1"/>
    <col min="3330" max="3330" width="7.625" style="805" customWidth="1"/>
    <col min="3331" max="3342" width="5.625" style="805" customWidth="1"/>
    <col min="3343" max="3345" width="3.5" style="805" customWidth="1"/>
    <col min="3346" max="3346" width="8.5" style="805" bestFit="1" customWidth="1"/>
    <col min="3347" max="3584" width="6.625" style="805"/>
    <col min="3585" max="3585" width="1.5" style="805" customWidth="1"/>
    <col min="3586" max="3586" width="7.625" style="805" customWidth="1"/>
    <col min="3587" max="3598" width="5.625" style="805" customWidth="1"/>
    <col min="3599" max="3601" width="3.5" style="805" customWidth="1"/>
    <col min="3602" max="3602" width="8.5" style="805" bestFit="1" customWidth="1"/>
    <col min="3603" max="3840" width="6.625" style="805"/>
    <col min="3841" max="3841" width="1.5" style="805" customWidth="1"/>
    <col min="3842" max="3842" width="7.625" style="805" customWidth="1"/>
    <col min="3843" max="3854" width="5.625" style="805" customWidth="1"/>
    <col min="3855" max="3857" width="3.5" style="805" customWidth="1"/>
    <col min="3858" max="3858" width="8.5" style="805" bestFit="1" customWidth="1"/>
    <col min="3859" max="4096" width="6.625" style="805"/>
    <col min="4097" max="4097" width="1.5" style="805" customWidth="1"/>
    <col min="4098" max="4098" width="7.625" style="805" customWidth="1"/>
    <col min="4099" max="4110" width="5.625" style="805" customWidth="1"/>
    <col min="4111" max="4113" width="3.5" style="805" customWidth="1"/>
    <col min="4114" max="4114" width="8.5" style="805" bestFit="1" customWidth="1"/>
    <col min="4115" max="4352" width="6.625" style="805"/>
    <col min="4353" max="4353" width="1.5" style="805" customWidth="1"/>
    <col min="4354" max="4354" width="7.625" style="805" customWidth="1"/>
    <col min="4355" max="4366" width="5.625" style="805" customWidth="1"/>
    <col min="4367" max="4369" width="3.5" style="805" customWidth="1"/>
    <col min="4370" max="4370" width="8.5" style="805" bestFit="1" customWidth="1"/>
    <col min="4371" max="4608" width="6.625" style="805"/>
    <col min="4609" max="4609" width="1.5" style="805" customWidth="1"/>
    <col min="4610" max="4610" width="7.625" style="805" customWidth="1"/>
    <col min="4611" max="4622" width="5.625" style="805" customWidth="1"/>
    <col min="4623" max="4625" width="3.5" style="805" customWidth="1"/>
    <col min="4626" max="4626" width="8.5" style="805" bestFit="1" customWidth="1"/>
    <col min="4627" max="4864" width="6.625" style="805"/>
    <col min="4865" max="4865" width="1.5" style="805" customWidth="1"/>
    <col min="4866" max="4866" width="7.625" style="805" customWidth="1"/>
    <col min="4867" max="4878" width="5.625" style="805" customWidth="1"/>
    <col min="4879" max="4881" width="3.5" style="805" customWidth="1"/>
    <col min="4882" max="4882" width="8.5" style="805" bestFit="1" customWidth="1"/>
    <col min="4883" max="5120" width="6.625" style="805"/>
    <col min="5121" max="5121" width="1.5" style="805" customWidth="1"/>
    <col min="5122" max="5122" width="7.625" style="805" customWidth="1"/>
    <col min="5123" max="5134" width="5.625" style="805" customWidth="1"/>
    <col min="5135" max="5137" width="3.5" style="805" customWidth="1"/>
    <col min="5138" max="5138" width="8.5" style="805" bestFit="1" customWidth="1"/>
    <col min="5139" max="5376" width="6.625" style="805"/>
    <col min="5377" max="5377" width="1.5" style="805" customWidth="1"/>
    <col min="5378" max="5378" width="7.625" style="805" customWidth="1"/>
    <col min="5379" max="5390" width="5.625" style="805" customWidth="1"/>
    <col min="5391" max="5393" width="3.5" style="805" customWidth="1"/>
    <col min="5394" max="5394" width="8.5" style="805" bestFit="1" customWidth="1"/>
    <col min="5395" max="5632" width="6.625" style="805"/>
    <col min="5633" max="5633" width="1.5" style="805" customWidth="1"/>
    <col min="5634" max="5634" width="7.625" style="805" customWidth="1"/>
    <col min="5635" max="5646" width="5.625" style="805" customWidth="1"/>
    <col min="5647" max="5649" width="3.5" style="805" customWidth="1"/>
    <col min="5650" max="5650" width="8.5" style="805" bestFit="1" customWidth="1"/>
    <col min="5651" max="5888" width="6.625" style="805"/>
    <col min="5889" max="5889" width="1.5" style="805" customWidth="1"/>
    <col min="5890" max="5890" width="7.625" style="805" customWidth="1"/>
    <col min="5891" max="5902" width="5.625" style="805" customWidth="1"/>
    <col min="5903" max="5905" width="3.5" style="805" customWidth="1"/>
    <col min="5906" max="5906" width="8.5" style="805" bestFit="1" customWidth="1"/>
    <col min="5907" max="6144" width="6.625" style="805"/>
    <col min="6145" max="6145" width="1.5" style="805" customWidth="1"/>
    <col min="6146" max="6146" width="7.625" style="805" customWidth="1"/>
    <col min="6147" max="6158" width="5.625" style="805" customWidth="1"/>
    <col min="6159" max="6161" width="3.5" style="805" customWidth="1"/>
    <col min="6162" max="6162" width="8.5" style="805" bestFit="1" customWidth="1"/>
    <col min="6163" max="6400" width="6.625" style="805"/>
    <col min="6401" max="6401" width="1.5" style="805" customWidth="1"/>
    <col min="6402" max="6402" width="7.625" style="805" customWidth="1"/>
    <col min="6403" max="6414" width="5.625" style="805" customWidth="1"/>
    <col min="6415" max="6417" width="3.5" style="805" customWidth="1"/>
    <col min="6418" max="6418" width="8.5" style="805" bestFit="1" customWidth="1"/>
    <col min="6419" max="6656" width="6.625" style="805"/>
    <col min="6657" max="6657" width="1.5" style="805" customWidth="1"/>
    <col min="6658" max="6658" width="7.625" style="805" customWidth="1"/>
    <col min="6659" max="6670" width="5.625" style="805" customWidth="1"/>
    <col min="6671" max="6673" width="3.5" style="805" customWidth="1"/>
    <col min="6674" max="6674" width="8.5" style="805" bestFit="1" customWidth="1"/>
    <col min="6675" max="6912" width="6.625" style="805"/>
    <col min="6913" max="6913" width="1.5" style="805" customWidth="1"/>
    <col min="6914" max="6914" width="7.625" style="805" customWidth="1"/>
    <col min="6915" max="6926" width="5.625" style="805" customWidth="1"/>
    <col min="6927" max="6929" width="3.5" style="805" customWidth="1"/>
    <col min="6930" max="6930" width="8.5" style="805" bestFit="1" customWidth="1"/>
    <col min="6931" max="7168" width="6.625" style="805"/>
    <col min="7169" max="7169" width="1.5" style="805" customWidth="1"/>
    <col min="7170" max="7170" width="7.625" style="805" customWidth="1"/>
    <col min="7171" max="7182" width="5.625" style="805" customWidth="1"/>
    <col min="7183" max="7185" width="3.5" style="805" customWidth="1"/>
    <col min="7186" max="7186" width="8.5" style="805" bestFit="1" customWidth="1"/>
    <col min="7187" max="7424" width="6.625" style="805"/>
    <col min="7425" max="7425" width="1.5" style="805" customWidth="1"/>
    <col min="7426" max="7426" width="7.625" style="805" customWidth="1"/>
    <col min="7427" max="7438" width="5.625" style="805" customWidth="1"/>
    <col min="7439" max="7441" width="3.5" style="805" customWidth="1"/>
    <col min="7442" max="7442" width="8.5" style="805" bestFit="1" customWidth="1"/>
    <col min="7443" max="7680" width="6.625" style="805"/>
    <col min="7681" max="7681" width="1.5" style="805" customWidth="1"/>
    <col min="7682" max="7682" width="7.625" style="805" customWidth="1"/>
    <col min="7683" max="7694" width="5.625" style="805" customWidth="1"/>
    <col min="7695" max="7697" width="3.5" style="805" customWidth="1"/>
    <col min="7698" max="7698" width="8.5" style="805" bestFit="1" customWidth="1"/>
    <col min="7699" max="7936" width="6.625" style="805"/>
    <col min="7937" max="7937" width="1.5" style="805" customWidth="1"/>
    <col min="7938" max="7938" width="7.625" style="805" customWidth="1"/>
    <col min="7939" max="7950" width="5.625" style="805" customWidth="1"/>
    <col min="7951" max="7953" width="3.5" style="805" customWidth="1"/>
    <col min="7954" max="7954" width="8.5" style="805" bestFit="1" customWidth="1"/>
    <col min="7955" max="8192" width="6.625" style="805"/>
    <col min="8193" max="8193" width="1.5" style="805" customWidth="1"/>
    <col min="8194" max="8194" width="7.625" style="805" customWidth="1"/>
    <col min="8195" max="8206" width="5.625" style="805" customWidth="1"/>
    <col min="8207" max="8209" width="3.5" style="805" customWidth="1"/>
    <col min="8210" max="8210" width="8.5" style="805" bestFit="1" customWidth="1"/>
    <col min="8211" max="8448" width="6.625" style="805"/>
    <col min="8449" max="8449" width="1.5" style="805" customWidth="1"/>
    <col min="8450" max="8450" width="7.625" style="805" customWidth="1"/>
    <col min="8451" max="8462" width="5.625" style="805" customWidth="1"/>
    <col min="8463" max="8465" width="3.5" style="805" customWidth="1"/>
    <col min="8466" max="8466" width="8.5" style="805" bestFit="1" customWidth="1"/>
    <col min="8467" max="8704" width="6.625" style="805"/>
    <col min="8705" max="8705" width="1.5" style="805" customWidth="1"/>
    <col min="8706" max="8706" width="7.625" style="805" customWidth="1"/>
    <col min="8707" max="8718" width="5.625" style="805" customWidth="1"/>
    <col min="8719" max="8721" width="3.5" style="805" customWidth="1"/>
    <col min="8722" max="8722" width="8.5" style="805" bestFit="1" customWidth="1"/>
    <col min="8723" max="8960" width="6.625" style="805"/>
    <col min="8961" max="8961" width="1.5" style="805" customWidth="1"/>
    <col min="8962" max="8962" width="7.625" style="805" customWidth="1"/>
    <col min="8963" max="8974" width="5.625" style="805" customWidth="1"/>
    <col min="8975" max="8977" width="3.5" style="805" customWidth="1"/>
    <col min="8978" max="8978" width="8.5" style="805" bestFit="1" customWidth="1"/>
    <col min="8979" max="9216" width="6.625" style="805"/>
    <col min="9217" max="9217" width="1.5" style="805" customWidth="1"/>
    <col min="9218" max="9218" width="7.625" style="805" customWidth="1"/>
    <col min="9219" max="9230" width="5.625" style="805" customWidth="1"/>
    <col min="9231" max="9233" width="3.5" style="805" customWidth="1"/>
    <col min="9234" max="9234" width="8.5" style="805" bestFit="1" customWidth="1"/>
    <col min="9235" max="9472" width="6.625" style="805"/>
    <col min="9473" max="9473" width="1.5" style="805" customWidth="1"/>
    <col min="9474" max="9474" width="7.625" style="805" customWidth="1"/>
    <col min="9475" max="9486" width="5.625" style="805" customWidth="1"/>
    <col min="9487" max="9489" width="3.5" style="805" customWidth="1"/>
    <col min="9490" max="9490" width="8.5" style="805" bestFit="1" customWidth="1"/>
    <col min="9491" max="9728" width="6.625" style="805"/>
    <col min="9729" max="9729" width="1.5" style="805" customWidth="1"/>
    <col min="9730" max="9730" width="7.625" style="805" customWidth="1"/>
    <col min="9731" max="9742" width="5.625" style="805" customWidth="1"/>
    <col min="9743" max="9745" width="3.5" style="805" customWidth="1"/>
    <col min="9746" max="9746" width="8.5" style="805" bestFit="1" customWidth="1"/>
    <col min="9747" max="9984" width="6.625" style="805"/>
    <col min="9985" max="9985" width="1.5" style="805" customWidth="1"/>
    <col min="9986" max="9986" width="7.625" style="805" customWidth="1"/>
    <col min="9987" max="9998" width="5.625" style="805" customWidth="1"/>
    <col min="9999" max="10001" width="3.5" style="805" customWidth="1"/>
    <col min="10002" max="10002" width="8.5" style="805" bestFit="1" customWidth="1"/>
    <col min="10003" max="10240" width="6.625" style="805"/>
    <col min="10241" max="10241" width="1.5" style="805" customWidth="1"/>
    <col min="10242" max="10242" width="7.625" style="805" customWidth="1"/>
    <col min="10243" max="10254" width="5.625" style="805" customWidth="1"/>
    <col min="10255" max="10257" width="3.5" style="805" customWidth="1"/>
    <col min="10258" max="10258" width="8.5" style="805" bestFit="1" customWidth="1"/>
    <col min="10259" max="10496" width="6.625" style="805"/>
    <col min="10497" max="10497" width="1.5" style="805" customWidth="1"/>
    <col min="10498" max="10498" width="7.625" style="805" customWidth="1"/>
    <col min="10499" max="10510" width="5.625" style="805" customWidth="1"/>
    <col min="10511" max="10513" width="3.5" style="805" customWidth="1"/>
    <col min="10514" max="10514" width="8.5" style="805" bestFit="1" customWidth="1"/>
    <col min="10515" max="10752" width="6.625" style="805"/>
    <col min="10753" max="10753" width="1.5" style="805" customWidth="1"/>
    <col min="10754" max="10754" width="7.625" style="805" customWidth="1"/>
    <col min="10755" max="10766" width="5.625" style="805" customWidth="1"/>
    <col min="10767" max="10769" width="3.5" style="805" customWidth="1"/>
    <col min="10770" max="10770" width="8.5" style="805" bestFit="1" customWidth="1"/>
    <col min="10771" max="11008" width="6.625" style="805"/>
    <col min="11009" max="11009" width="1.5" style="805" customWidth="1"/>
    <col min="11010" max="11010" width="7.625" style="805" customWidth="1"/>
    <col min="11011" max="11022" width="5.625" style="805" customWidth="1"/>
    <col min="11023" max="11025" width="3.5" style="805" customWidth="1"/>
    <col min="11026" max="11026" width="8.5" style="805" bestFit="1" customWidth="1"/>
    <col min="11027" max="11264" width="6.625" style="805"/>
    <col min="11265" max="11265" width="1.5" style="805" customWidth="1"/>
    <col min="11266" max="11266" width="7.625" style="805" customWidth="1"/>
    <col min="11267" max="11278" width="5.625" style="805" customWidth="1"/>
    <col min="11279" max="11281" width="3.5" style="805" customWidth="1"/>
    <col min="11282" max="11282" width="8.5" style="805" bestFit="1" customWidth="1"/>
    <col min="11283" max="11520" width="6.625" style="805"/>
    <col min="11521" max="11521" width="1.5" style="805" customWidth="1"/>
    <col min="11522" max="11522" width="7.625" style="805" customWidth="1"/>
    <col min="11523" max="11534" width="5.625" style="805" customWidth="1"/>
    <col min="11535" max="11537" width="3.5" style="805" customWidth="1"/>
    <col min="11538" max="11538" width="8.5" style="805" bestFit="1" customWidth="1"/>
    <col min="11539" max="11776" width="6.625" style="805"/>
    <col min="11777" max="11777" width="1.5" style="805" customWidth="1"/>
    <col min="11778" max="11778" width="7.625" style="805" customWidth="1"/>
    <col min="11779" max="11790" width="5.625" style="805" customWidth="1"/>
    <col min="11791" max="11793" width="3.5" style="805" customWidth="1"/>
    <col min="11794" max="11794" width="8.5" style="805" bestFit="1" customWidth="1"/>
    <col min="11795" max="12032" width="6.625" style="805"/>
    <col min="12033" max="12033" width="1.5" style="805" customWidth="1"/>
    <col min="12034" max="12034" width="7.625" style="805" customWidth="1"/>
    <col min="12035" max="12046" width="5.625" style="805" customWidth="1"/>
    <col min="12047" max="12049" width="3.5" style="805" customWidth="1"/>
    <col min="12050" max="12050" width="8.5" style="805" bestFit="1" customWidth="1"/>
    <col min="12051" max="12288" width="6.625" style="805"/>
    <col min="12289" max="12289" width="1.5" style="805" customWidth="1"/>
    <col min="12290" max="12290" width="7.625" style="805" customWidth="1"/>
    <col min="12291" max="12302" width="5.625" style="805" customWidth="1"/>
    <col min="12303" max="12305" width="3.5" style="805" customWidth="1"/>
    <col min="12306" max="12306" width="8.5" style="805" bestFit="1" customWidth="1"/>
    <col min="12307" max="12544" width="6.625" style="805"/>
    <col min="12545" max="12545" width="1.5" style="805" customWidth="1"/>
    <col min="12546" max="12546" width="7.625" style="805" customWidth="1"/>
    <col min="12547" max="12558" width="5.625" style="805" customWidth="1"/>
    <col min="12559" max="12561" width="3.5" style="805" customWidth="1"/>
    <col min="12562" max="12562" width="8.5" style="805" bestFit="1" customWidth="1"/>
    <col min="12563" max="12800" width="6.625" style="805"/>
    <col min="12801" max="12801" width="1.5" style="805" customWidth="1"/>
    <col min="12802" max="12802" width="7.625" style="805" customWidth="1"/>
    <col min="12803" max="12814" width="5.625" style="805" customWidth="1"/>
    <col min="12815" max="12817" width="3.5" style="805" customWidth="1"/>
    <col min="12818" max="12818" width="8.5" style="805" bestFit="1" customWidth="1"/>
    <col min="12819" max="13056" width="6.625" style="805"/>
    <col min="13057" max="13057" width="1.5" style="805" customWidth="1"/>
    <col min="13058" max="13058" width="7.625" style="805" customWidth="1"/>
    <col min="13059" max="13070" width="5.625" style="805" customWidth="1"/>
    <col min="13071" max="13073" width="3.5" style="805" customWidth="1"/>
    <col min="13074" max="13074" width="8.5" style="805" bestFit="1" customWidth="1"/>
    <col min="13075" max="13312" width="6.625" style="805"/>
    <col min="13313" max="13313" width="1.5" style="805" customWidth="1"/>
    <col min="13314" max="13314" width="7.625" style="805" customWidth="1"/>
    <col min="13315" max="13326" width="5.625" style="805" customWidth="1"/>
    <col min="13327" max="13329" width="3.5" style="805" customWidth="1"/>
    <col min="13330" max="13330" width="8.5" style="805" bestFit="1" customWidth="1"/>
    <col min="13331" max="13568" width="6.625" style="805"/>
    <col min="13569" max="13569" width="1.5" style="805" customWidth="1"/>
    <col min="13570" max="13570" width="7.625" style="805" customWidth="1"/>
    <col min="13571" max="13582" width="5.625" style="805" customWidth="1"/>
    <col min="13583" max="13585" width="3.5" style="805" customWidth="1"/>
    <col min="13586" max="13586" width="8.5" style="805" bestFit="1" customWidth="1"/>
    <col min="13587" max="13824" width="6.625" style="805"/>
    <col min="13825" max="13825" width="1.5" style="805" customWidth="1"/>
    <col min="13826" max="13826" width="7.625" style="805" customWidth="1"/>
    <col min="13827" max="13838" width="5.625" style="805" customWidth="1"/>
    <col min="13839" max="13841" width="3.5" style="805" customWidth="1"/>
    <col min="13842" max="13842" width="8.5" style="805" bestFit="1" customWidth="1"/>
    <col min="13843" max="14080" width="6.625" style="805"/>
    <col min="14081" max="14081" width="1.5" style="805" customWidth="1"/>
    <col min="14082" max="14082" width="7.625" style="805" customWidth="1"/>
    <col min="14083" max="14094" width="5.625" style="805" customWidth="1"/>
    <col min="14095" max="14097" width="3.5" style="805" customWidth="1"/>
    <col min="14098" max="14098" width="8.5" style="805" bestFit="1" customWidth="1"/>
    <col min="14099" max="14336" width="6.625" style="805"/>
    <col min="14337" max="14337" width="1.5" style="805" customWidth="1"/>
    <col min="14338" max="14338" width="7.625" style="805" customWidth="1"/>
    <col min="14339" max="14350" width="5.625" style="805" customWidth="1"/>
    <col min="14351" max="14353" width="3.5" style="805" customWidth="1"/>
    <col min="14354" max="14354" width="8.5" style="805" bestFit="1" customWidth="1"/>
    <col min="14355" max="14592" width="6.625" style="805"/>
    <col min="14593" max="14593" width="1.5" style="805" customWidth="1"/>
    <col min="14594" max="14594" width="7.625" style="805" customWidth="1"/>
    <col min="14595" max="14606" width="5.625" style="805" customWidth="1"/>
    <col min="14607" max="14609" width="3.5" style="805" customWidth="1"/>
    <col min="14610" max="14610" width="8.5" style="805" bestFit="1" customWidth="1"/>
    <col min="14611" max="14848" width="6.625" style="805"/>
    <col min="14849" max="14849" width="1.5" style="805" customWidth="1"/>
    <col min="14850" max="14850" width="7.625" style="805" customWidth="1"/>
    <col min="14851" max="14862" width="5.625" style="805" customWidth="1"/>
    <col min="14863" max="14865" width="3.5" style="805" customWidth="1"/>
    <col min="14866" max="14866" width="8.5" style="805" bestFit="1" customWidth="1"/>
    <col min="14867" max="15104" width="6.625" style="805"/>
    <col min="15105" max="15105" width="1.5" style="805" customWidth="1"/>
    <col min="15106" max="15106" width="7.625" style="805" customWidth="1"/>
    <col min="15107" max="15118" width="5.625" style="805" customWidth="1"/>
    <col min="15119" max="15121" width="3.5" style="805" customWidth="1"/>
    <col min="15122" max="15122" width="8.5" style="805" bestFit="1" customWidth="1"/>
    <col min="15123" max="15360" width="6.625" style="805"/>
    <col min="15361" max="15361" width="1.5" style="805" customWidth="1"/>
    <col min="15362" max="15362" width="7.625" style="805" customWidth="1"/>
    <col min="15363" max="15374" width="5.625" style="805" customWidth="1"/>
    <col min="15375" max="15377" width="3.5" style="805" customWidth="1"/>
    <col min="15378" max="15378" width="8.5" style="805" bestFit="1" customWidth="1"/>
    <col min="15379" max="15616" width="6.625" style="805"/>
    <col min="15617" max="15617" width="1.5" style="805" customWidth="1"/>
    <col min="15618" max="15618" width="7.625" style="805" customWidth="1"/>
    <col min="15619" max="15630" width="5.625" style="805" customWidth="1"/>
    <col min="15631" max="15633" width="3.5" style="805" customWidth="1"/>
    <col min="15634" max="15634" width="8.5" style="805" bestFit="1" customWidth="1"/>
    <col min="15635" max="15872" width="6.625" style="805"/>
    <col min="15873" max="15873" width="1.5" style="805" customWidth="1"/>
    <col min="15874" max="15874" width="7.625" style="805" customWidth="1"/>
    <col min="15875" max="15886" width="5.625" style="805" customWidth="1"/>
    <col min="15887" max="15889" width="3.5" style="805" customWidth="1"/>
    <col min="15890" max="15890" width="8.5" style="805" bestFit="1" customWidth="1"/>
    <col min="15891" max="16128" width="6.625" style="805"/>
    <col min="16129" max="16129" width="1.5" style="805" customWidth="1"/>
    <col min="16130" max="16130" width="7.625" style="805" customWidth="1"/>
    <col min="16131" max="16142" width="5.625" style="805" customWidth="1"/>
    <col min="16143" max="16145" width="3.5" style="805" customWidth="1"/>
    <col min="16146" max="16146" width="8.5" style="805" bestFit="1" customWidth="1"/>
    <col min="16147" max="16384" width="6.625" style="805"/>
  </cols>
  <sheetData>
    <row r="1" spans="1:17" s="778" customFormat="1" ht="30" customHeight="1" x14ac:dyDescent="0.25">
      <c r="A1" s="776" t="s">
        <v>826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</row>
    <row r="2" spans="1:17" s="778" customFormat="1" ht="7.5" customHeight="1" x14ac:dyDescent="0.25">
      <c r="A2" s="776"/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</row>
    <row r="3" spans="1:17" s="779" customFormat="1" ht="22.5" customHeight="1" x14ac:dyDescent="0.15">
      <c r="B3" s="780" t="s">
        <v>827</v>
      </c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1" t="s">
        <v>594</v>
      </c>
    </row>
    <row r="4" spans="1:17" s="782" customFormat="1" ht="22.5" customHeight="1" x14ac:dyDescent="0.4">
      <c r="B4" s="922" t="s">
        <v>828</v>
      </c>
      <c r="C4" s="924" t="s">
        <v>829</v>
      </c>
      <c r="D4" s="925"/>
      <c r="E4" s="926"/>
      <c r="F4" s="924" t="s">
        <v>830</v>
      </c>
      <c r="G4" s="925"/>
      <c r="H4" s="926"/>
      <c r="I4" s="924" t="s">
        <v>831</v>
      </c>
      <c r="J4" s="925"/>
      <c r="K4" s="926"/>
      <c r="L4" s="924" t="s">
        <v>832</v>
      </c>
      <c r="M4" s="925"/>
      <c r="N4" s="925"/>
      <c r="O4" s="924" t="s">
        <v>833</v>
      </c>
      <c r="P4" s="925"/>
      <c r="Q4" s="926"/>
    </row>
    <row r="5" spans="1:17" s="782" customFormat="1" ht="22.5" customHeight="1" x14ac:dyDescent="0.4">
      <c r="B5" s="923"/>
      <c r="C5" s="783" t="s">
        <v>834</v>
      </c>
      <c r="D5" s="784" t="s">
        <v>835</v>
      </c>
      <c r="E5" s="785" t="s">
        <v>836</v>
      </c>
      <c r="F5" s="783" t="s">
        <v>834</v>
      </c>
      <c r="G5" s="784" t="s">
        <v>835</v>
      </c>
      <c r="H5" s="785" t="s">
        <v>836</v>
      </c>
      <c r="I5" s="786" t="s">
        <v>834</v>
      </c>
      <c r="J5" s="784" t="s">
        <v>835</v>
      </c>
      <c r="K5" s="784" t="s">
        <v>836</v>
      </c>
      <c r="L5" s="786" t="s">
        <v>834</v>
      </c>
      <c r="M5" s="784" t="s">
        <v>835</v>
      </c>
      <c r="N5" s="785" t="s">
        <v>836</v>
      </c>
      <c r="O5" s="786" t="s">
        <v>834</v>
      </c>
      <c r="P5" s="784" t="s">
        <v>835</v>
      </c>
      <c r="Q5" s="785" t="s">
        <v>836</v>
      </c>
    </row>
    <row r="6" spans="1:17" s="782" customFormat="1" ht="21" customHeight="1" x14ac:dyDescent="0.4">
      <c r="B6" s="787" t="s">
        <v>837</v>
      </c>
      <c r="C6" s="788">
        <f>SUM(C7:C10)</f>
        <v>46135</v>
      </c>
      <c r="D6" s="789">
        <f>SUM(D7:D10)</f>
        <v>25351</v>
      </c>
      <c r="E6" s="790">
        <f t="shared" ref="E6:Q6" si="0">SUM(E7:E10)</f>
        <v>20784</v>
      </c>
      <c r="F6" s="788">
        <f t="shared" si="0"/>
        <v>4804</v>
      </c>
      <c r="G6" s="789">
        <f t="shared" si="0"/>
        <v>2355</v>
      </c>
      <c r="H6" s="790">
        <f t="shared" si="0"/>
        <v>2449</v>
      </c>
      <c r="I6" s="788">
        <f t="shared" si="0"/>
        <v>18382</v>
      </c>
      <c r="J6" s="789">
        <f t="shared" si="0"/>
        <v>10858</v>
      </c>
      <c r="K6" s="791">
        <f t="shared" si="0"/>
        <v>7524</v>
      </c>
      <c r="L6" s="788">
        <f t="shared" si="0"/>
        <v>22903</v>
      </c>
      <c r="M6" s="789">
        <f t="shared" si="0"/>
        <v>12125</v>
      </c>
      <c r="N6" s="790">
        <f t="shared" si="0"/>
        <v>10778</v>
      </c>
      <c r="O6" s="788">
        <f t="shared" si="0"/>
        <v>46</v>
      </c>
      <c r="P6" s="789">
        <f t="shared" si="0"/>
        <v>13</v>
      </c>
      <c r="Q6" s="790">
        <f t="shared" si="0"/>
        <v>33</v>
      </c>
    </row>
    <row r="7" spans="1:17" s="782" customFormat="1" ht="21" customHeight="1" x14ac:dyDescent="0.4">
      <c r="B7" s="792" t="s">
        <v>838</v>
      </c>
      <c r="C7" s="793">
        <f>SUM(D7:E7)</f>
        <v>12514</v>
      </c>
      <c r="D7" s="794">
        <f t="shared" ref="D7:E10" si="1">+G7+J7+M7+P7</f>
        <v>6997</v>
      </c>
      <c r="E7" s="794">
        <f>+H7+K7+N7+Q7</f>
        <v>5517</v>
      </c>
      <c r="F7" s="793">
        <f>SUM(G7:H7)</f>
        <v>1378</v>
      </c>
      <c r="G7" s="794">
        <v>737</v>
      </c>
      <c r="H7" s="795">
        <v>641</v>
      </c>
      <c r="I7" s="793">
        <f>SUM(J7:K7)</f>
        <v>3794</v>
      </c>
      <c r="J7" s="794">
        <v>2543</v>
      </c>
      <c r="K7" s="796">
        <v>1251</v>
      </c>
      <c r="L7" s="793">
        <f>SUM(M7:N7)</f>
        <v>7332</v>
      </c>
      <c r="M7" s="794">
        <v>3713</v>
      </c>
      <c r="N7" s="795">
        <v>3619</v>
      </c>
      <c r="O7" s="793">
        <f>SUM(P7:Q7)</f>
        <v>10</v>
      </c>
      <c r="P7" s="794">
        <v>4</v>
      </c>
      <c r="Q7" s="795">
        <v>6</v>
      </c>
    </row>
    <row r="8" spans="1:17" s="782" customFormat="1" ht="21" customHeight="1" x14ac:dyDescent="0.4">
      <c r="B8" s="792" t="s">
        <v>839</v>
      </c>
      <c r="C8" s="793">
        <f>SUM(D8:E8)</f>
        <v>15814</v>
      </c>
      <c r="D8" s="794">
        <f t="shared" si="1"/>
        <v>8727</v>
      </c>
      <c r="E8" s="794">
        <f t="shared" si="1"/>
        <v>7087</v>
      </c>
      <c r="F8" s="793">
        <f>SUM(G8:H8)</f>
        <v>1287</v>
      </c>
      <c r="G8" s="794">
        <v>631</v>
      </c>
      <c r="H8" s="795">
        <v>656</v>
      </c>
      <c r="I8" s="793">
        <f>SUM(J8:K8)</f>
        <v>6947</v>
      </c>
      <c r="J8" s="794">
        <v>3999</v>
      </c>
      <c r="K8" s="796">
        <v>2948</v>
      </c>
      <c r="L8" s="793">
        <f>SUM(M8:N8)</f>
        <v>7572</v>
      </c>
      <c r="M8" s="794">
        <v>4096</v>
      </c>
      <c r="N8" s="795">
        <v>3476</v>
      </c>
      <c r="O8" s="793">
        <f>SUM(P8:Q8)</f>
        <v>8</v>
      </c>
      <c r="P8" s="794">
        <v>1</v>
      </c>
      <c r="Q8" s="795">
        <v>7</v>
      </c>
    </row>
    <row r="9" spans="1:17" s="782" customFormat="1" ht="21" customHeight="1" x14ac:dyDescent="0.4">
      <c r="B9" s="792" t="s">
        <v>840</v>
      </c>
      <c r="C9" s="793">
        <f>SUM(D9:E9)</f>
        <v>11116</v>
      </c>
      <c r="D9" s="794">
        <f t="shared" si="1"/>
        <v>6090</v>
      </c>
      <c r="E9" s="794">
        <f t="shared" si="1"/>
        <v>5026</v>
      </c>
      <c r="F9" s="793">
        <f>SUM(G9:H9)</f>
        <v>680</v>
      </c>
      <c r="G9" s="794">
        <v>339</v>
      </c>
      <c r="H9" s="795">
        <v>341</v>
      </c>
      <c r="I9" s="793">
        <f>SUM(J9:K9)</f>
        <v>5341</v>
      </c>
      <c r="J9" s="794">
        <v>3034</v>
      </c>
      <c r="K9" s="796">
        <v>2307</v>
      </c>
      <c r="L9" s="793">
        <f>SUM(M9:N9)</f>
        <v>5074</v>
      </c>
      <c r="M9" s="794">
        <v>2711</v>
      </c>
      <c r="N9" s="795">
        <v>2363</v>
      </c>
      <c r="O9" s="793">
        <f>SUM(P9:Q9)</f>
        <v>21</v>
      </c>
      <c r="P9" s="794">
        <v>6</v>
      </c>
      <c r="Q9" s="795">
        <v>15</v>
      </c>
    </row>
    <row r="10" spans="1:17" s="782" customFormat="1" ht="21" customHeight="1" x14ac:dyDescent="0.4">
      <c r="B10" s="797" t="s">
        <v>841</v>
      </c>
      <c r="C10" s="798">
        <f>SUM(D10:E10)</f>
        <v>6691</v>
      </c>
      <c r="D10" s="794">
        <f t="shared" si="1"/>
        <v>3537</v>
      </c>
      <c r="E10" s="794">
        <f t="shared" si="1"/>
        <v>3154</v>
      </c>
      <c r="F10" s="793">
        <f>SUM(G10:H10)</f>
        <v>1459</v>
      </c>
      <c r="G10" s="799">
        <v>648</v>
      </c>
      <c r="H10" s="800">
        <v>811</v>
      </c>
      <c r="I10" s="793">
        <f>SUM(J10:K10)</f>
        <v>2300</v>
      </c>
      <c r="J10" s="799">
        <v>1282</v>
      </c>
      <c r="K10" s="801">
        <v>1018</v>
      </c>
      <c r="L10" s="793">
        <f>SUM(M10:N10)</f>
        <v>2925</v>
      </c>
      <c r="M10" s="799">
        <v>1605</v>
      </c>
      <c r="N10" s="800">
        <v>1320</v>
      </c>
      <c r="O10" s="798">
        <f>SUM(P10:Q10)</f>
        <v>7</v>
      </c>
      <c r="P10" s="799">
        <v>2</v>
      </c>
      <c r="Q10" s="800">
        <v>5</v>
      </c>
    </row>
    <row r="11" spans="1:17" s="802" customFormat="1" ht="21" customHeight="1" x14ac:dyDescent="0.4">
      <c r="B11" s="787" t="s">
        <v>842</v>
      </c>
      <c r="C11" s="788">
        <f>SUM(C12:C15)</f>
        <v>48705</v>
      </c>
      <c r="D11" s="789">
        <f>SUM(D12:D15)</f>
        <v>27047</v>
      </c>
      <c r="E11" s="790">
        <f t="shared" ref="E11:Q11" si="2">SUM(E12:E15)</f>
        <v>21658</v>
      </c>
      <c r="F11" s="788">
        <f t="shared" si="2"/>
        <v>4123</v>
      </c>
      <c r="G11" s="789">
        <f t="shared" si="2"/>
        <v>2136</v>
      </c>
      <c r="H11" s="790">
        <f t="shared" si="2"/>
        <v>1987</v>
      </c>
      <c r="I11" s="788">
        <f t="shared" si="2"/>
        <v>18895</v>
      </c>
      <c r="J11" s="789">
        <f t="shared" si="2"/>
        <v>11612</v>
      </c>
      <c r="K11" s="791">
        <f t="shared" si="2"/>
        <v>7283</v>
      </c>
      <c r="L11" s="788">
        <f t="shared" si="2"/>
        <v>25678</v>
      </c>
      <c r="M11" s="789">
        <f t="shared" si="2"/>
        <v>13294</v>
      </c>
      <c r="N11" s="790">
        <f t="shared" si="2"/>
        <v>12384</v>
      </c>
      <c r="O11" s="788">
        <f t="shared" si="2"/>
        <v>9</v>
      </c>
      <c r="P11" s="789">
        <f t="shared" si="2"/>
        <v>5</v>
      </c>
      <c r="Q11" s="790">
        <f t="shared" si="2"/>
        <v>4</v>
      </c>
    </row>
    <row r="12" spans="1:17" s="782" customFormat="1" ht="21" customHeight="1" x14ac:dyDescent="0.4">
      <c r="B12" s="792" t="s">
        <v>838</v>
      </c>
      <c r="C12" s="793">
        <f>SUM(D12:E12)</f>
        <v>13012</v>
      </c>
      <c r="D12" s="794">
        <f t="shared" ref="D12:E15" si="3">+G12+J12+M12+P12</f>
        <v>7287</v>
      </c>
      <c r="E12" s="794">
        <f t="shared" si="3"/>
        <v>5725</v>
      </c>
      <c r="F12" s="793">
        <f>SUM(G12:H12)</f>
        <v>1206</v>
      </c>
      <c r="G12" s="794">
        <v>656</v>
      </c>
      <c r="H12" s="795">
        <v>550</v>
      </c>
      <c r="I12" s="793">
        <f>SUM(J12:K12)</f>
        <v>3944</v>
      </c>
      <c r="J12" s="794">
        <v>2695</v>
      </c>
      <c r="K12" s="796">
        <v>1249</v>
      </c>
      <c r="L12" s="793">
        <f>SUM(M12:N12)</f>
        <v>7862</v>
      </c>
      <c r="M12" s="794">
        <v>3936</v>
      </c>
      <c r="N12" s="795">
        <v>3926</v>
      </c>
      <c r="O12" s="793">
        <f>SUM(P12:Q12)</f>
        <v>0</v>
      </c>
      <c r="P12" s="794">
        <v>0</v>
      </c>
      <c r="Q12" s="795">
        <v>0</v>
      </c>
    </row>
    <row r="13" spans="1:17" s="782" customFormat="1" ht="21" customHeight="1" x14ac:dyDescent="0.4">
      <c r="B13" s="792" t="s">
        <v>839</v>
      </c>
      <c r="C13" s="793">
        <f>SUM(D13:E13)</f>
        <v>16549</v>
      </c>
      <c r="D13" s="794">
        <f t="shared" si="3"/>
        <v>9143</v>
      </c>
      <c r="E13" s="794">
        <f t="shared" si="3"/>
        <v>7406</v>
      </c>
      <c r="F13" s="793">
        <f>SUM(G13:H13)</f>
        <v>1063</v>
      </c>
      <c r="G13" s="794">
        <v>555</v>
      </c>
      <c r="H13" s="795">
        <v>508</v>
      </c>
      <c r="I13" s="793">
        <f>SUM(J13:K13)</f>
        <v>7031</v>
      </c>
      <c r="J13" s="794">
        <v>4153</v>
      </c>
      <c r="K13" s="796">
        <v>2878</v>
      </c>
      <c r="L13" s="793">
        <f>SUM(M13:N13)</f>
        <v>8453</v>
      </c>
      <c r="M13" s="794">
        <v>4434</v>
      </c>
      <c r="N13" s="795">
        <v>4019</v>
      </c>
      <c r="O13" s="793">
        <f>SUM(P13:Q13)</f>
        <v>2</v>
      </c>
      <c r="P13" s="794">
        <v>1</v>
      </c>
      <c r="Q13" s="795">
        <v>1</v>
      </c>
    </row>
    <row r="14" spans="1:17" s="782" customFormat="1" ht="21" customHeight="1" x14ac:dyDescent="0.4">
      <c r="B14" s="792" t="s">
        <v>840</v>
      </c>
      <c r="C14" s="793">
        <f>SUM(D14:E14)</f>
        <v>12187</v>
      </c>
      <c r="D14" s="794">
        <f t="shared" si="3"/>
        <v>6877</v>
      </c>
      <c r="E14" s="794">
        <f t="shared" si="3"/>
        <v>5310</v>
      </c>
      <c r="F14" s="793">
        <f>SUM(G14:H14)</f>
        <v>619</v>
      </c>
      <c r="G14" s="794">
        <v>343</v>
      </c>
      <c r="H14" s="795">
        <v>276</v>
      </c>
      <c r="I14" s="793">
        <f>SUM(J14:K14)</f>
        <v>5416</v>
      </c>
      <c r="J14" s="794">
        <v>3315</v>
      </c>
      <c r="K14" s="796">
        <v>2101</v>
      </c>
      <c r="L14" s="793">
        <f>SUM(M14:N14)</f>
        <v>6146</v>
      </c>
      <c r="M14" s="794">
        <v>3216</v>
      </c>
      <c r="N14" s="795">
        <v>2930</v>
      </c>
      <c r="O14" s="793">
        <f>SUM(P14:Q14)</f>
        <v>6</v>
      </c>
      <c r="P14" s="794">
        <v>3</v>
      </c>
      <c r="Q14" s="795">
        <v>3</v>
      </c>
    </row>
    <row r="15" spans="1:17" s="782" customFormat="1" ht="21" customHeight="1" x14ac:dyDescent="0.4">
      <c r="B15" s="797" t="s">
        <v>841</v>
      </c>
      <c r="C15" s="798">
        <f>SUM(D15:E15)</f>
        <v>6957</v>
      </c>
      <c r="D15" s="794">
        <f t="shared" si="3"/>
        <v>3740</v>
      </c>
      <c r="E15" s="794">
        <f t="shared" si="3"/>
        <v>3217</v>
      </c>
      <c r="F15" s="793">
        <f>SUM(G15:H15)</f>
        <v>1235</v>
      </c>
      <c r="G15" s="799">
        <v>582</v>
      </c>
      <c r="H15" s="800">
        <v>653</v>
      </c>
      <c r="I15" s="793">
        <f>SUM(J15:K15)</f>
        <v>2504</v>
      </c>
      <c r="J15" s="799">
        <v>1449</v>
      </c>
      <c r="K15" s="801">
        <v>1055</v>
      </c>
      <c r="L15" s="793">
        <f>SUM(M15:N15)</f>
        <v>3217</v>
      </c>
      <c r="M15" s="799">
        <v>1708</v>
      </c>
      <c r="N15" s="800">
        <v>1509</v>
      </c>
      <c r="O15" s="798">
        <f>SUM(P15:Q15)</f>
        <v>1</v>
      </c>
      <c r="P15" s="799">
        <v>1</v>
      </c>
      <c r="Q15" s="800">
        <v>0</v>
      </c>
    </row>
    <row r="16" spans="1:17" s="802" customFormat="1" ht="21" customHeight="1" x14ac:dyDescent="0.4">
      <c r="B16" s="787" t="s">
        <v>33</v>
      </c>
      <c r="C16" s="788">
        <f>SUM(C17:C20)</f>
        <v>49502</v>
      </c>
      <c r="D16" s="789">
        <f>SUM(D17:D20)</f>
        <v>27487</v>
      </c>
      <c r="E16" s="790">
        <f t="shared" ref="E16:Q16" si="4">SUM(E17:E20)</f>
        <v>22015</v>
      </c>
      <c r="F16" s="788">
        <f t="shared" si="4"/>
        <v>2865</v>
      </c>
      <c r="G16" s="789">
        <f t="shared" si="4"/>
        <v>1616</v>
      </c>
      <c r="H16" s="790">
        <f t="shared" si="4"/>
        <v>1249</v>
      </c>
      <c r="I16" s="788">
        <f t="shared" si="4"/>
        <v>18857</v>
      </c>
      <c r="J16" s="789">
        <f t="shared" si="4"/>
        <v>12036</v>
      </c>
      <c r="K16" s="791">
        <f t="shared" si="4"/>
        <v>6821</v>
      </c>
      <c r="L16" s="788">
        <f t="shared" si="4"/>
        <v>27718</v>
      </c>
      <c r="M16" s="789">
        <f t="shared" si="4"/>
        <v>13798</v>
      </c>
      <c r="N16" s="790">
        <f t="shared" si="4"/>
        <v>13920</v>
      </c>
      <c r="O16" s="788">
        <f t="shared" si="4"/>
        <v>62</v>
      </c>
      <c r="P16" s="789">
        <f t="shared" si="4"/>
        <v>37</v>
      </c>
      <c r="Q16" s="790">
        <f t="shared" si="4"/>
        <v>25</v>
      </c>
    </row>
    <row r="17" spans="2:17" s="782" customFormat="1" ht="21" customHeight="1" x14ac:dyDescent="0.4">
      <c r="B17" s="792" t="s">
        <v>838</v>
      </c>
      <c r="C17" s="793">
        <v>12711</v>
      </c>
      <c r="D17" s="794">
        <v>7088</v>
      </c>
      <c r="E17" s="795">
        <v>5623</v>
      </c>
      <c r="F17" s="793">
        <v>997</v>
      </c>
      <c r="G17" s="794">
        <v>546</v>
      </c>
      <c r="H17" s="795">
        <v>451</v>
      </c>
      <c r="I17" s="793">
        <v>3966</v>
      </c>
      <c r="J17" s="794">
        <v>2804</v>
      </c>
      <c r="K17" s="796">
        <v>1162</v>
      </c>
      <c r="L17" s="793">
        <v>7745</v>
      </c>
      <c r="M17" s="794">
        <v>3737</v>
      </c>
      <c r="N17" s="795">
        <v>4008</v>
      </c>
      <c r="O17" s="793">
        <v>3</v>
      </c>
      <c r="P17" s="794">
        <v>1</v>
      </c>
      <c r="Q17" s="795">
        <v>2</v>
      </c>
    </row>
    <row r="18" spans="2:17" s="782" customFormat="1" ht="21" customHeight="1" x14ac:dyDescent="0.4">
      <c r="B18" s="792" t="s">
        <v>839</v>
      </c>
      <c r="C18" s="793">
        <v>17153</v>
      </c>
      <c r="D18" s="794">
        <v>9492</v>
      </c>
      <c r="E18" s="795">
        <v>7661</v>
      </c>
      <c r="F18" s="793">
        <v>710</v>
      </c>
      <c r="G18" s="794">
        <v>422</v>
      </c>
      <c r="H18" s="795">
        <v>288</v>
      </c>
      <c r="I18" s="793">
        <v>6956</v>
      </c>
      <c r="J18" s="794">
        <v>4262</v>
      </c>
      <c r="K18" s="796">
        <v>2694</v>
      </c>
      <c r="L18" s="793">
        <v>9454</v>
      </c>
      <c r="M18" s="794">
        <v>4786</v>
      </c>
      <c r="N18" s="795">
        <v>4668</v>
      </c>
      <c r="O18" s="793">
        <v>33</v>
      </c>
      <c r="P18" s="794">
        <v>22</v>
      </c>
      <c r="Q18" s="795">
        <v>11</v>
      </c>
    </row>
    <row r="19" spans="2:17" s="782" customFormat="1" ht="21" customHeight="1" x14ac:dyDescent="0.4">
      <c r="B19" s="792" t="s">
        <v>840</v>
      </c>
      <c r="C19" s="793">
        <v>12581</v>
      </c>
      <c r="D19" s="794">
        <v>7090</v>
      </c>
      <c r="E19" s="795">
        <v>5491</v>
      </c>
      <c r="F19" s="793">
        <v>393</v>
      </c>
      <c r="G19" s="794">
        <v>251</v>
      </c>
      <c r="H19" s="795">
        <v>142</v>
      </c>
      <c r="I19" s="793">
        <v>5301</v>
      </c>
      <c r="J19" s="794">
        <v>3394</v>
      </c>
      <c r="K19" s="796">
        <v>1907</v>
      </c>
      <c r="L19" s="793">
        <v>6876</v>
      </c>
      <c r="M19" s="794">
        <v>3439</v>
      </c>
      <c r="N19" s="795">
        <v>3437</v>
      </c>
      <c r="O19" s="793">
        <v>11</v>
      </c>
      <c r="P19" s="794">
        <v>6</v>
      </c>
      <c r="Q19" s="795">
        <v>5</v>
      </c>
    </row>
    <row r="20" spans="2:17" s="782" customFormat="1" ht="21" customHeight="1" x14ac:dyDescent="0.4">
      <c r="B20" s="797" t="s">
        <v>841</v>
      </c>
      <c r="C20" s="798">
        <v>7057</v>
      </c>
      <c r="D20" s="799">
        <v>3817</v>
      </c>
      <c r="E20" s="800">
        <v>3240</v>
      </c>
      <c r="F20" s="798">
        <v>765</v>
      </c>
      <c r="G20" s="799">
        <v>397</v>
      </c>
      <c r="H20" s="800">
        <v>368</v>
      </c>
      <c r="I20" s="798">
        <v>2634</v>
      </c>
      <c r="J20" s="799">
        <v>1576</v>
      </c>
      <c r="K20" s="801">
        <v>1058</v>
      </c>
      <c r="L20" s="798">
        <v>3643</v>
      </c>
      <c r="M20" s="799">
        <v>1836</v>
      </c>
      <c r="N20" s="800">
        <v>1807</v>
      </c>
      <c r="O20" s="798">
        <v>15</v>
      </c>
      <c r="P20" s="799">
        <v>8</v>
      </c>
      <c r="Q20" s="800">
        <v>7</v>
      </c>
    </row>
    <row r="21" spans="2:17" s="802" customFormat="1" ht="21" customHeight="1" x14ac:dyDescent="0.4">
      <c r="B21" s="803" t="s">
        <v>34</v>
      </c>
      <c r="C21" s="788">
        <f>SUM(C22:C25)</f>
        <v>49748</v>
      </c>
      <c r="D21" s="789">
        <f>SUM(D22:D25)</f>
        <v>27271</v>
      </c>
      <c r="E21" s="790">
        <f t="shared" ref="E21:Q21" si="5">SUM(E22:E25)</f>
        <v>22477</v>
      </c>
      <c r="F21" s="788">
        <f t="shared" si="5"/>
        <v>2901</v>
      </c>
      <c r="G21" s="789">
        <f t="shared" si="5"/>
        <v>1745</v>
      </c>
      <c r="H21" s="790">
        <f t="shared" si="5"/>
        <v>1156</v>
      </c>
      <c r="I21" s="788">
        <f t="shared" si="5"/>
        <v>17810</v>
      </c>
      <c r="J21" s="789">
        <f t="shared" si="5"/>
        <v>11448</v>
      </c>
      <c r="K21" s="791">
        <f t="shared" si="5"/>
        <v>6362</v>
      </c>
      <c r="L21" s="788">
        <f t="shared" si="5"/>
        <v>28891</v>
      </c>
      <c r="M21" s="789">
        <f t="shared" si="5"/>
        <v>13987</v>
      </c>
      <c r="N21" s="790">
        <f t="shared" si="5"/>
        <v>14904</v>
      </c>
      <c r="O21" s="788">
        <f t="shared" si="5"/>
        <v>146</v>
      </c>
      <c r="P21" s="789">
        <f t="shared" si="5"/>
        <v>91</v>
      </c>
      <c r="Q21" s="790">
        <f t="shared" si="5"/>
        <v>55</v>
      </c>
    </row>
    <row r="22" spans="2:17" s="782" customFormat="1" ht="21" customHeight="1" x14ac:dyDescent="0.4">
      <c r="B22" s="792" t="s">
        <v>838</v>
      </c>
      <c r="C22" s="793">
        <v>12286</v>
      </c>
      <c r="D22" s="794">
        <v>6848</v>
      </c>
      <c r="E22" s="795">
        <v>5438</v>
      </c>
      <c r="F22" s="793">
        <v>990</v>
      </c>
      <c r="G22" s="794">
        <v>572</v>
      </c>
      <c r="H22" s="795">
        <v>418</v>
      </c>
      <c r="I22" s="793">
        <v>3765</v>
      </c>
      <c r="J22" s="794">
        <v>2624</v>
      </c>
      <c r="K22" s="796">
        <v>1141</v>
      </c>
      <c r="L22" s="793">
        <v>7512</v>
      </c>
      <c r="M22" s="794">
        <v>3641</v>
      </c>
      <c r="N22" s="795">
        <v>3871</v>
      </c>
      <c r="O22" s="793">
        <v>19</v>
      </c>
      <c r="P22" s="794">
        <v>11</v>
      </c>
      <c r="Q22" s="795">
        <v>8</v>
      </c>
    </row>
    <row r="23" spans="2:17" s="782" customFormat="1" ht="21" customHeight="1" x14ac:dyDescent="0.4">
      <c r="B23" s="792" t="s">
        <v>839</v>
      </c>
      <c r="C23" s="793">
        <v>17414</v>
      </c>
      <c r="D23" s="794">
        <v>9482</v>
      </c>
      <c r="E23" s="795">
        <v>7932</v>
      </c>
      <c r="F23" s="793">
        <v>721</v>
      </c>
      <c r="G23" s="794">
        <v>467</v>
      </c>
      <c r="H23" s="795">
        <v>254</v>
      </c>
      <c r="I23" s="793">
        <v>6335</v>
      </c>
      <c r="J23" s="794">
        <v>3942</v>
      </c>
      <c r="K23" s="796">
        <v>2393</v>
      </c>
      <c r="L23" s="793">
        <v>10284</v>
      </c>
      <c r="M23" s="794">
        <v>5027</v>
      </c>
      <c r="N23" s="795">
        <v>5257</v>
      </c>
      <c r="O23" s="793">
        <v>74</v>
      </c>
      <c r="P23" s="794">
        <v>46</v>
      </c>
      <c r="Q23" s="795">
        <v>28</v>
      </c>
    </row>
    <row r="24" spans="2:17" s="782" customFormat="1" ht="21" customHeight="1" x14ac:dyDescent="0.4">
      <c r="B24" s="792" t="s">
        <v>840</v>
      </c>
      <c r="C24" s="793">
        <v>12928</v>
      </c>
      <c r="D24" s="794">
        <v>7144</v>
      </c>
      <c r="E24" s="795">
        <v>5784</v>
      </c>
      <c r="F24" s="793">
        <v>502</v>
      </c>
      <c r="G24" s="794">
        <v>320</v>
      </c>
      <c r="H24" s="795">
        <v>182</v>
      </c>
      <c r="I24" s="793">
        <v>5211</v>
      </c>
      <c r="J24" s="794">
        <v>3349</v>
      </c>
      <c r="K24" s="796">
        <v>1862</v>
      </c>
      <c r="L24" s="793">
        <v>7172</v>
      </c>
      <c r="M24" s="794">
        <v>3447</v>
      </c>
      <c r="N24" s="795">
        <v>3725</v>
      </c>
      <c r="O24" s="793">
        <v>43</v>
      </c>
      <c r="P24" s="794">
        <v>28</v>
      </c>
      <c r="Q24" s="795">
        <v>15</v>
      </c>
    </row>
    <row r="25" spans="2:17" s="782" customFormat="1" ht="21" customHeight="1" x14ac:dyDescent="0.4">
      <c r="B25" s="797" t="s">
        <v>841</v>
      </c>
      <c r="C25" s="798">
        <v>7120</v>
      </c>
      <c r="D25" s="799">
        <v>3797</v>
      </c>
      <c r="E25" s="800">
        <v>3323</v>
      </c>
      <c r="F25" s="798">
        <v>688</v>
      </c>
      <c r="G25" s="799">
        <v>386</v>
      </c>
      <c r="H25" s="800">
        <v>302</v>
      </c>
      <c r="I25" s="798">
        <v>2499</v>
      </c>
      <c r="J25" s="799">
        <v>1533</v>
      </c>
      <c r="K25" s="801">
        <v>966</v>
      </c>
      <c r="L25" s="798">
        <v>3923</v>
      </c>
      <c r="M25" s="799">
        <v>1872</v>
      </c>
      <c r="N25" s="800">
        <v>2051</v>
      </c>
      <c r="O25" s="798">
        <v>10</v>
      </c>
      <c r="P25" s="799">
        <v>6</v>
      </c>
      <c r="Q25" s="800">
        <v>4</v>
      </c>
    </row>
    <row r="26" spans="2:17" s="802" customFormat="1" ht="21" customHeight="1" x14ac:dyDescent="0.4">
      <c r="B26" s="803" t="s">
        <v>35</v>
      </c>
      <c r="C26" s="788">
        <f>SUM(C27:C30)</f>
        <v>47112</v>
      </c>
      <c r="D26" s="789">
        <f>SUM(D27:D30)</f>
        <v>25542</v>
      </c>
      <c r="E26" s="790">
        <f t="shared" ref="E26:Q26" si="6">SUM(E27:E30)</f>
        <v>21570</v>
      </c>
      <c r="F26" s="788">
        <f t="shared" si="6"/>
        <v>2152</v>
      </c>
      <c r="G26" s="789">
        <f t="shared" si="6"/>
        <v>1359</v>
      </c>
      <c r="H26" s="790">
        <f t="shared" si="6"/>
        <v>793</v>
      </c>
      <c r="I26" s="788">
        <f t="shared" si="6"/>
        <v>15884</v>
      </c>
      <c r="J26" s="789">
        <f t="shared" si="6"/>
        <v>10515</v>
      </c>
      <c r="K26" s="791">
        <f t="shared" si="6"/>
        <v>5369</v>
      </c>
      <c r="L26" s="788">
        <f t="shared" si="6"/>
        <v>28938</v>
      </c>
      <c r="M26" s="789">
        <f t="shared" si="6"/>
        <v>13593</v>
      </c>
      <c r="N26" s="790">
        <f t="shared" si="6"/>
        <v>15345</v>
      </c>
      <c r="O26" s="788">
        <f t="shared" si="6"/>
        <v>138</v>
      </c>
      <c r="P26" s="789">
        <f t="shared" si="6"/>
        <v>75</v>
      </c>
      <c r="Q26" s="790">
        <f t="shared" si="6"/>
        <v>63</v>
      </c>
    </row>
    <row r="27" spans="2:17" s="782" customFormat="1" ht="21" customHeight="1" x14ac:dyDescent="0.4">
      <c r="B27" s="792" t="s">
        <v>838</v>
      </c>
      <c r="C27" s="793">
        <f>SUM(D27:E27)</f>
        <v>11205</v>
      </c>
      <c r="D27" s="794">
        <f t="shared" ref="D27:E30" si="7">G27+J27+M27+P27</f>
        <v>6152</v>
      </c>
      <c r="E27" s="795">
        <f t="shared" si="7"/>
        <v>5053</v>
      </c>
      <c r="F27" s="793">
        <f>SUM(G27:H27)</f>
        <v>768</v>
      </c>
      <c r="G27" s="794">
        <v>450</v>
      </c>
      <c r="H27" s="795">
        <v>318</v>
      </c>
      <c r="I27" s="793">
        <f>SUM(J27:K27)</f>
        <v>3385</v>
      </c>
      <c r="J27" s="794">
        <v>2355</v>
      </c>
      <c r="K27" s="796">
        <v>1030</v>
      </c>
      <c r="L27" s="793">
        <f>SUM(M27:N27)</f>
        <v>7012</v>
      </c>
      <c r="M27" s="794">
        <v>3324</v>
      </c>
      <c r="N27" s="795">
        <v>3688</v>
      </c>
      <c r="O27" s="793">
        <f>SUM(P27:Q27)</f>
        <v>40</v>
      </c>
      <c r="P27" s="794">
        <v>23</v>
      </c>
      <c r="Q27" s="795">
        <v>17</v>
      </c>
    </row>
    <row r="28" spans="2:17" s="782" customFormat="1" ht="21" customHeight="1" x14ac:dyDescent="0.4">
      <c r="B28" s="792" t="s">
        <v>839</v>
      </c>
      <c r="C28" s="793">
        <f>SUM(D28:E28)</f>
        <v>16483</v>
      </c>
      <c r="D28" s="794">
        <f t="shared" si="7"/>
        <v>8879</v>
      </c>
      <c r="E28" s="795">
        <f t="shared" si="7"/>
        <v>7604</v>
      </c>
      <c r="F28" s="793">
        <f>SUM(G28:H28)</f>
        <v>526</v>
      </c>
      <c r="G28" s="794">
        <v>360</v>
      </c>
      <c r="H28" s="795">
        <v>166</v>
      </c>
      <c r="I28" s="793">
        <f>SUM(J28:K28)</f>
        <v>5649</v>
      </c>
      <c r="J28" s="794">
        <v>3671</v>
      </c>
      <c r="K28" s="796">
        <v>1978</v>
      </c>
      <c r="L28" s="793">
        <f>SUM(M28:N28)</f>
        <v>10240</v>
      </c>
      <c r="M28" s="794">
        <v>4811</v>
      </c>
      <c r="N28" s="795">
        <v>5429</v>
      </c>
      <c r="O28" s="793">
        <f>SUM(P28:Q28)</f>
        <v>68</v>
      </c>
      <c r="P28" s="794">
        <v>37</v>
      </c>
      <c r="Q28" s="795">
        <v>31</v>
      </c>
    </row>
    <row r="29" spans="2:17" s="782" customFormat="1" ht="21" customHeight="1" x14ac:dyDescent="0.4">
      <c r="B29" s="792" t="s">
        <v>840</v>
      </c>
      <c r="C29" s="793">
        <f>SUM(D29:E29)</f>
        <v>12691</v>
      </c>
      <c r="D29" s="794">
        <f t="shared" si="7"/>
        <v>6904</v>
      </c>
      <c r="E29" s="795">
        <f t="shared" si="7"/>
        <v>5787</v>
      </c>
      <c r="F29" s="793">
        <f>SUM(G29:H29)</f>
        <v>355</v>
      </c>
      <c r="G29" s="794">
        <v>232</v>
      </c>
      <c r="H29" s="795">
        <v>123</v>
      </c>
      <c r="I29" s="793">
        <f>SUM(J29:K29)</f>
        <v>4710</v>
      </c>
      <c r="J29" s="794">
        <v>3108</v>
      </c>
      <c r="K29" s="796">
        <v>1602</v>
      </c>
      <c r="L29" s="793">
        <f>SUM(M29:N29)</f>
        <v>7608</v>
      </c>
      <c r="M29" s="794">
        <v>3553</v>
      </c>
      <c r="N29" s="795">
        <v>4055</v>
      </c>
      <c r="O29" s="793">
        <f>SUM(P29:Q29)</f>
        <v>18</v>
      </c>
      <c r="P29" s="794">
        <v>11</v>
      </c>
      <c r="Q29" s="795">
        <v>7</v>
      </c>
    </row>
    <row r="30" spans="2:17" s="782" customFormat="1" ht="21" customHeight="1" x14ac:dyDescent="0.4">
      <c r="B30" s="797" t="s">
        <v>841</v>
      </c>
      <c r="C30" s="798">
        <f>SUM(D30:E30)</f>
        <v>6733</v>
      </c>
      <c r="D30" s="799">
        <f t="shared" si="7"/>
        <v>3607</v>
      </c>
      <c r="E30" s="800">
        <f t="shared" si="7"/>
        <v>3126</v>
      </c>
      <c r="F30" s="798">
        <f>SUM(G30:H30)</f>
        <v>503</v>
      </c>
      <c r="G30" s="799">
        <v>317</v>
      </c>
      <c r="H30" s="800">
        <v>186</v>
      </c>
      <c r="I30" s="798">
        <f>SUM(J30:K30)</f>
        <v>2140</v>
      </c>
      <c r="J30" s="799">
        <v>1381</v>
      </c>
      <c r="K30" s="801">
        <v>759</v>
      </c>
      <c r="L30" s="798">
        <f>SUM(M30:N30)</f>
        <v>4078</v>
      </c>
      <c r="M30" s="799">
        <v>1905</v>
      </c>
      <c r="N30" s="800">
        <v>2173</v>
      </c>
      <c r="O30" s="798">
        <f>SUM(P30:Q30)</f>
        <v>12</v>
      </c>
      <c r="P30" s="799">
        <v>4</v>
      </c>
      <c r="Q30" s="800">
        <v>8</v>
      </c>
    </row>
    <row r="31" spans="2:17" s="782" customFormat="1" ht="21" customHeight="1" x14ac:dyDescent="0.4">
      <c r="B31" s="803" t="s">
        <v>36</v>
      </c>
      <c r="C31" s="788">
        <f>SUM(C32:C35)</f>
        <v>47726</v>
      </c>
      <c r="D31" s="789">
        <f>SUM(D32:D35)</f>
        <v>25751</v>
      </c>
      <c r="E31" s="790">
        <f t="shared" ref="E31:P31" si="8">SUM(E32:E35)</f>
        <v>21975</v>
      </c>
      <c r="F31" s="788">
        <f t="shared" si="8"/>
        <v>2050</v>
      </c>
      <c r="G31" s="789">
        <f t="shared" si="8"/>
        <v>1333</v>
      </c>
      <c r="H31" s="790">
        <f t="shared" si="8"/>
        <v>717</v>
      </c>
      <c r="I31" s="788">
        <f t="shared" si="8"/>
        <v>16003</v>
      </c>
      <c r="J31" s="789">
        <f t="shared" si="8"/>
        <v>10687</v>
      </c>
      <c r="K31" s="791">
        <f t="shared" si="8"/>
        <v>5316</v>
      </c>
      <c r="L31" s="788">
        <f t="shared" si="8"/>
        <v>29388</v>
      </c>
      <c r="M31" s="789">
        <f t="shared" si="8"/>
        <v>13575</v>
      </c>
      <c r="N31" s="790">
        <f t="shared" si="8"/>
        <v>15813</v>
      </c>
      <c r="O31" s="788">
        <f t="shared" si="8"/>
        <v>285</v>
      </c>
      <c r="P31" s="789">
        <f t="shared" si="8"/>
        <v>156</v>
      </c>
      <c r="Q31" s="790">
        <f>SUM(Q32:Q35)</f>
        <v>129</v>
      </c>
    </row>
    <row r="32" spans="2:17" s="782" customFormat="1" ht="21" customHeight="1" x14ac:dyDescent="0.4">
      <c r="B32" s="792" t="s">
        <v>838</v>
      </c>
      <c r="C32" s="793">
        <f>SUM(D32:E32)</f>
        <v>11105</v>
      </c>
      <c r="D32" s="794">
        <f t="shared" ref="D32:E35" si="9">G32+J32+M32+P32</f>
        <v>6095</v>
      </c>
      <c r="E32" s="795">
        <f t="shared" si="9"/>
        <v>5010</v>
      </c>
      <c r="F32" s="793">
        <f>SUM(G32:H32)</f>
        <v>744</v>
      </c>
      <c r="G32" s="794">
        <v>418</v>
      </c>
      <c r="H32" s="795">
        <v>326</v>
      </c>
      <c r="I32" s="793">
        <f>SUM(J32:K32)</f>
        <v>3408</v>
      </c>
      <c r="J32" s="794">
        <v>2388</v>
      </c>
      <c r="K32" s="796">
        <v>1020</v>
      </c>
      <c r="L32" s="793">
        <f>SUM(M32:N32)</f>
        <v>6902</v>
      </c>
      <c r="M32" s="794">
        <v>3259</v>
      </c>
      <c r="N32" s="795">
        <v>3643</v>
      </c>
      <c r="O32" s="793">
        <f>SUM(P32:Q32)</f>
        <v>51</v>
      </c>
      <c r="P32" s="794">
        <v>30</v>
      </c>
      <c r="Q32" s="795">
        <v>21</v>
      </c>
    </row>
    <row r="33" spans="2:17" s="782" customFormat="1" ht="21" customHeight="1" x14ac:dyDescent="0.4">
      <c r="B33" s="792" t="s">
        <v>839</v>
      </c>
      <c r="C33" s="793">
        <f>SUM(D33:E33)</f>
        <v>16641</v>
      </c>
      <c r="D33" s="794">
        <f t="shared" si="9"/>
        <v>8936</v>
      </c>
      <c r="E33" s="795">
        <f t="shared" si="9"/>
        <v>7705</v>
      </c>
      <c r="F33" s="793">
        <f>SUM(G33:H33)</f>
        <v>494</v>
      </c>
      <c r="G33" s="794">
        <v>364</v>
      </c>
      <c r="H33" s="795">
        <v>130</v>
      </c>
      <c r="I33" s="793">
        <f>SUM(J33:K33)</f>
        <v>5549</v>
      </c>
      <c r="J33" s="794">
        <v>3648</v>
      </c>
      <c r="K33" s="796">
        <v>1901</v>
      </c>
      <c r="L33" s="793">
        <f>SUM(M33:N33)</f>
        <v>10487</v>
      </c>
      <c r="M33" s="794">
        <v>4864</v>
      </c>
      <c r="N33" s="795">
        <v>5623</v>
      </c>
      <c r="O33" s="793">
        <f>SUM(P33:Q33)</f>
        <v>111</v>
      </c>
      <c r="P33" s="794">
        <v>60</v>
      </c>
      <c r="Q33" s="795">
        <v>51</v>
      </c>
    </row>
    <row r="34" spans="2:17" s="782" customFormat="1" ht="21" customHeight="1" x14ac:dyDescent="0.4">
      <c r="B34" s="792" t="s">
        <v>840</v>
      </c>
      <c r="C34" s="793">
        <f>SUM(D34:E34)</f>
        <v>13022</v>
      </c>
      <c r="D34" s="794">
        <f t="shared" si="9"/>
        <v>6982</v>
      </c>
      <c r="E34" s="795">
        <f t="shared" si="9"/>
        <v>6040</v>
      </c>
      <c r="F34" s="793">
        <f>SUM(G34:H34)</f>
        <v>354</v>
      </c>
      <c r="G34" s="794">
        <v>246</v>
      </c>
      <c r="H34" s="795">
        <v>108</v>
      </c>
      <c r="I34" s="793">
        <f>SUM(J34:K34)</f>
        <v>4840</v>
      </c>
      <c r="J34" s="794">
        <v>3194</v>
      </c>
      <c r="K34" s="796">
        <v>1646</v>
      </c>
      <c r="L34" s="793">
        <f>SUM(M34:N34)</f>
        <v>7734</v>
      </c>
      <c r="M34" s="794">
        <v>3491</v>
      </c>
      <c r="N34" s="795">
        <v>4243</v>
      </c>
      <c r="O34" s="793">
        <f>SUM(P34:Q34)</f>
        <v>94</v>
      </c>
      <c r="P34" s="794">
        <v>51</v>
      </c>
      <c r="Q34" s="795">
        <v>43</v>
      </c>
    </row>
    <row r="35" spans="2:17" s="782" customFormat="1" ht="21" customHeight="1" x14ac:dyDescent="0.4">
      <c r="B35" s="797" t="s">
        <v>841</v>
      </c>
      <c r="C35" s="798">
        <f>SUM(D35:E35)</f>
        <v>6958</v>
      </c>
      <c r="D35" s="799">
        <f t="shared" si="9"/>
        <v>3738</v>
      </c>
      <c r="E35" s="800">
        <f t="shared" si="9"/>
        <v>3220</v>
      </c>
      <c r="F35" s="798">
        <f>SUM(G35:H35)</f>
        <v>458</v>
      </c>
      <c r="G35" s="799">
        <v>305</v>
      </c>
      <c r="H35" s="800">
        <v>153</v>
      </c>
      <c r="I35" s="798">
        <f>SUM(J35:K35)</f>
        <v>2206</v>
      </c>
      <c r="J35" s="799">
        <v>1457</v>
      </c>
      <c r="K35" s="801">
        <v>749</v>
      </c>
      <c r="L35" s="798">
        <f>SUM(M35:N35)</f>
        <v>4265</v>
      </c>
      <c r="M35" s="799">
        <v>1961</v>
      </c>
      <c r="N35" s="800">
        <v>2304</v>
      </c>
      <c r="O35" s="798">
        <f>SUM(P35:Q35)</f>
        <v>29</v>
      </c>
      <c r="P35" s="799">
        <v>15</v>
      </c>
      <c r="Q35" s="800">
        <v>14</v>
      </c>
    </row>
    <row r="36" spans="2:17" s="782" customFormat="1" ht="18.75" customHeight="1" x14ac:dyDescent="0.4">
      <c r="B36" s="782" t="s">
        <v>39</v>
      </c>
      <c r="Q36" s="804"/>
    </row>
  </sheetData>
  <mergeCells count="6">
    <mergeCell ref="O4:Q4"/>
    <mergeCell ref="B4:B5"/>
    <mergeCell ref="C4:E4"/>
    <mergeCell ref="F4:H4"/>
    <mergeCell ref="I4:K4"/>
    <mergeCell ref="L4:N4"/>
  </mergeCells>
  <phoneticPr fontId="3"/>
  <pageMargins left="0.59055118110236227" right="0.19685039370078741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Ｐゴシック,標準"&amp;11 2.人      口</oddHeader>
    <oddFooter>&amp;C&amp;"ＭＳ Ｐゴシック,標準"&amp;11-26-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="85" zoomScaleNormal="85" workbookViewId="0">
      <selection activeCell="I33" sqref="I33"/>
    </sheetView>
  </sheetViews>
  <sheetFormatPr defaultRowHeight="13.5" x14ac:dyDescent="0.4"/>
  <cols>
    <col min="1" max="1" width="1.625" style="2" customWidth="1"/>
    <col min="2" max="5" width="12.5" style="2" customWidth="1"/>
    <col min="6" max="6" width="12.5" style="3" customWidth="1"/>
    <col min="7" max="8" width="12.5" style="4" customWidth="1"/>
    <col min="9" max="256" width="9" style="2"/>
    <col min="257" max="257" width="1.625" style="2" customWidth="1"/>
    <col min="258" max="264" width="12.5" style="2" customWidth="1"/>
    <col min="265" max="512" width="9" style="2"/>
    <col min="513" max="513" width="1.625" style="2" customWidth="1"/>
    <col min="514" max="520" width="12.5" style="2" customWidth="1"/>
    <col min="521" max="768" width="9" style="2"/>
    <col min="769" max="769" width="1.625" style="2" customWidth="1"/>
    <col min="770" max="776" width="12.5" style="2" customWidth="1"/>
    <col min="777" max="1024" width="9" style="2"/>
    <col min="1025" max="1025" width="1.625" style="2" customWidth="1"/>
    <col min="1026" max="1032" width="12.5" style="2" customWidth="1"/>
    <col min="1033" max="1280" width="9" style="2"/>
    <col min="1281" max="1281" width="1.625" style="2" customWidth="1"/>
    <col min="1282" max="1288" width="12.5" style="2" customWidth="1"/>
    <col min="1289" max="1536" width="9" style="2"/>
    <col min="1537" max="1537" width="1.625" style="2" customWidth="1"/>
    <col min="1538" max="1544" width="12.5" style="2" customWidth="1"/>
    <col min="1545" max="1792" width="9" style="2"/>
    <col min="1793" max="1793" width="1.625" style="2" customWidth="1"/>
    <col min="1794" max="1800" width="12.5" style="2" customWidth="1"/>
    <col min="1801" max="2048" width="9" style="2"/>
    <col min="2049" max="2049" width="1.625" style="2" customWidth="1"/>
    <col min="2050" max="2056" width="12.5" style="2" customWidth="1"/>
    <col min="2057" max="2304" width="9" style="2"/>
    <col min="2305" max="2305" width="1.625" style="2" customWidth="1"/>
    <col min="2306" max="2312" width="12.5" style="2" customWidth="1"/>
    <col min="2313" max="2560" width="9" style="2"/>
    <col min="2561" max="2561" width="1.625" style="2" customWidth="1"/>
    <col min="2562" max="2568" width="12.5" style="2" customWidth="1"/>
    <col min="2569" max="2816" width="9" style="2"/>
    <col min="2817" max="2817" width="1.625" style="2" customWidth="1"/>
    <col min="2818" max="2824" width="12.5" style="2" customWidth="1"/>
    <col min="2825" max="3072" width="9" style="2"/>
    <col min="3073" max="3073" width="1.625" style="2" customWidth="1"/>
    <col min="3074" max="3080" width="12.5" style="2" customWidth="1"/>
    <col min="3081" max="3328" width="9" style="2"/>
    <col min="3329" max="3329" width="1.625" style="2" customWidth="1"/>
    <col min="3330" max="3336" width="12.5" style="2" customWidth="1"/>
    <col min="3337" max="3584" width="9" style="2"/>
    <col min="3585" max="3585" width="1.625" style="2" customWidth="1"/>
    <col min="3586" max="3592" width="12.5" style="2" customWidth="1"/>
    <col min="3593" max="3840" width="9" style="2"/>
    <col min="3841" max="3841" width="1.625" style="2" customWidth="1"/>
    <col min="3842" max="3848" width="12.5" style="2" customWidth="1"/>
    <col min="3849" max="4096" width="9" style="2"/>
    <col min="4097" max="4097" width="1.625" style="2" customWidth="1"/>
    <col min="4098" max="4104" width="12.5" style="2" customWidth="1"/>
    <col min="4105" max="4352" width="9" style="2"/>
    <col min="4353" max="4353" width="1.625" style="2" customWidth="1"/>
    <col min="4354" max="4360" width="12.5" style="2" customWidth="1"/>
    <col min="4361" max="4608" width="9" style="2"/>
    <col min="4609" max="4609" width="1.625" style="2" customWidth="1"/>
    <col min="4610" max="4616" width="12.5" style="2" customWidth="1"/>
    <col min="4617" max="4864" width="9" style="2"/>
    <col min="4865" max="4865" width="1.625" style="2" customWidth="1"/>
    <col min="4866" max="4872" width="12.5" style="2" customWidth="1"/>
    <col min="4873" max="5120" width="9" style="2"/>
    <col min="5121" max="5121" width="1.625" style="2" customWidth="1"/>
    <col min="5122" max="5128" width="12.5" style="2" customWidth="1"/>
    <col min="5129" max="5376" width="9" style="2"/>
    <col min="5377" max="5377" width="1.625" style="2" customWidth="1"/>
    <col min="5378" max="5384" width="12.5" style="2" customWidth="1"/>
    <col min="5385" max="5632" width="9" style="2"/>
    <col min="5633" max="5633" width="1.625" style="2" customWidth="1"/>
    <col min="5634" max="5640" width="12.5" style="2" customWidth="1"/>
    <col min="5641" max="5888" width="9" style="2"/>
    <col min="5889" max="5889" width="1.625" style="2" customWidth="1"/>
    <col min="5890" max="5896" width="12.5" style="2" customWidth="1"/>
    <col min="5897" max="6144" width="9" style="2"/>
    <col min="6145" max="6145" width="1.625" style="2" customWidth="1"/>
    <col min="6146" max="6152" width="12.5" style="2" customWidth="1"/>
    <col min="6153" max="6400" width="9" style="2"/>
    <col min="6401" max="6401" width="1.625" style="2" customWidth="1"/>
    <col min="6402" max="6408" width="12.5" style="2" customWidth="1"/>
    <col min="6409" max="6656" width="9" style="2"/>
    <col min="6657" max="6657" width="1.625" style="2" customWidth="1"/>
    <col min="6658" max="6664" width="12.5" style="2" customWidth="1"/>
    <col min="6665" max="6912" width="9" style="2"/>
    <col min="6913" max="6913" width="1.625" style="2" customWidth="1"/>
    <col min="6914" max="6920" width="12.5" style="2" customWidth="1"/>
    <col min="6921" max="7168" width="9" style="2"/>
    <col min="7169" max="7169" width="1.625" style="2" customWidth="1"/>
    <col min="7170" max="7176" width="12.5" style="2" customWidth="1"/>
    <col min="7177" max="7424" width="9" style="2"/>
    <col min="7425" max="7425" width="1.625" style="2" customWidth="1"/>
    <col min="7426" max="7432" width="12.5" style="2" customWidth="1"/>
    <col min="7433" max="7680" width="9" style="2"/>
    <col min="7681" max="7681" width="1.625" style="2" customWidth="1"/>
    <col min="7682" max="7688" width="12.5" style="2" customWidth="1"/>
    <col min="7689" max="7936" width="9" style="2"/>
    <col min="7937" max="7937" width="1.625" style="2" customWidth="1"/>
    <col min="7938" max="7944" width="12.5" style="2" customWidth="1"/>
    <col min="7945" max="8192" width="9" style="2"/>
    <col min="8193" max="8193" width="1.625" style="2" customWidth="1"/>
    <col min="8194" max="8200" width="12.5" style="2" customWidth="1"/>
    <col min="8201" max="8448" width="9" style="2"/>
    <col min="8449" max="8449" width="1.625" style="2" customWidth="1"/>
    <col min="8450" max="8456" width="12.5" style="2" customWidth="1"/>
    <col min="8457" max="8704" width="9" style="2"/>
    <col min="8705" max="8705" width="1.625" style="2" customWidth="1"/>
    <col min="8706" max="8712" width="12.5" style="2" customWidth="1"/>
    <col min="8713" max="8960" width="9" style="2"/>
    <col min="8961" max="8961" width="1.625" style="2" customWidth="1"/>
    <col min="8962" max="8968" width="12.5" style="2" customWidth="1"/>
    <col min="8969" max="9216" width="9" style="2"/>
    <col min="9217" max="9217" width="1.625" style="2" customWidth="1"/>
    <col min="9218" max="9224" width="12.5" style="2" customWidth="1"/>
    <col min="9225" max="9472" width="9" style="2"/>
    <col min="9473" max="9473" width="1.625" style="2" customWidth="1"/>
    <col min="9474" max="9480" width="12.5" style="2" customWidth="1"/>
    <col min="9481" max="9728" width="9" style="2"/>
    <col min="9729" max="9729" width="1.625" style="2" customWidth="1"/>
    <col min="9730" max="9736" width="12.5" style="2" customWidth="1"/>
    <col min="9737" max="9984" width="9" style="2"/>
    <col min="9985" max="9985" width="1.625" style="2" customWidth="1"/>
    <col min="9986" max="9992" width="12.5" style="2" customWidth="1"/>
    <col min="9993" max="10240" width="9" style="2"/>
    <col min="10241" max="10241" width="1.625" style="2" customWidth="1"/>
    <col min="10242" max="10248" width="12.5" style="2" customWidth="1"/>
    <col min="10249" max="10496" width="9" style="2"/>
    <col min="10497" max="10497" width="1.625" style="2" customWidth="1"/>
    <col min="10498" max="10504" width="12.5" style="2" customWidth="1"/>
    <col min="10505" max="10752" width="9" style="2"/>
    <col min="10753" max="10753" width="1.625" style="2" customWidth="1"/>
    <col min="10754" max="10760" width="12.5" style="2" customWidth="1"/>
    <col min="10761" max="11008" width="9" style="2"/>
    <col min="11009" max="11009" width="1.625" style="2" customWidth="1"/>
    <col min="11010" max="11016" width="12.5" style="2" customWidth="1"/>
    <col min="11017" max="11264" width="9" style="2"/>
    <col min="11265" max="11265" width="1.625" style="2" customWidth="1"/>
    <col min="11266" max="11272" width="12.5" style="2" customWidth="1"/>
    <col min="11273" max="11520" width="9" style="2"/>
    <col min="11521" max="11521" width="1.625" style="2" customWidth="1"/>
    <col min="11522" max="11528" width="12.5" style="2" customWidth="1"/>
    <col min="11529" max="11776" width="9" style="2"/>
    <col min="11777" max="11777" width="1.625" style="2" customWidth="1"/>
    <col min="11778" max="11784" width="12.5" style="2" customWidth="1"/>
    <col min="11785" max="12032" width="9" style="2"/>
    <col min="12033" max="12033" width="1.625" style="2" customWidth="1"/>
    <col min="12034" max="12040" width="12.5" style="2" customWidth="1"/>
    <col min="12041" max="12288" width="9" style="2"/>
    <col min="12289" max="12289" width="1.625" style="2" customWidth="1"/>
    <col min="12290" max="12296" width="12.5" style="2" customWidth="1"/>
    <col min="12297" max="12544" width="9" style="2"/>
    <col min="12545" max="12545" width="1.625" style="2" customWidth="1"/>
    <col min="12546" max="12552" width="12.5" style="2" customWidth="1"/>
    <col min="12553" max="12800" width="9" style="2"/>
    <col min="12801" max="12801" width="1.625" style="2" customWidth="1"/>
    <col min="12802" max="12808" width="12.5" style="2" customWidth="1"/>
    <col min="12809" max="13056" width="9" style="2"/>
    <col min="13057" max="13057" width="1.625" style="2" customWidth="1"/>
    <col min="13058" max="13064" width="12.5" style="2" customWidth="1"/>
    <col min="13065" max="13312" width="9" style="2"/>
    <col min="13313" max="13313" width="1.625" style="2" customWidth="1"/>
    <col min="13314" max="13320" width="12.5" style="2" customWidth="1"/>
    <col min="13321" max="13568" width="9" style="2"/>
    <col min="13569" max="13569" width="1.625" style="2" customWidth="1"/>
    <col min="13570" max="13576" width="12.5" style="2" customWidth="1"/>
    <col min="13577" max="13824" width="9" style="2"/>
    <col min="13825" max="13825" width="1.625" style="2" customWidth="1"/>
    <col min="13826" max="13832" width="12.5" style="2" customWidth="1"/>
    <col min="13833" max="14080" width="9" style="2"/>
    <col min="14081" max="14081" width="1.625" style="2" customWidth="1"/>
    <col min="14082" max="14088" width="12.5" style="2" customWidth="1"/>
    <col min="14089" max="14336" width="9" style="2"/>
    <col min="14337" max="14337" width="1.625" style="2" customWidth="1"/>
    <col min="14338" max="14344" width="12.5" style="2" customWidth="1"/>
    <col min="14345" max="14592" width="9" style="2"/>
    <col min="14593" max="14593" width="1.625" style="2" customWidth="1"/>
    <col min="14594" max="14600" width="12.5" style="2" customWidth="1"/>
    <col min="14601" max="14848" width="9" style="2"/>
    <col min="14849" max="14849" width="1.625" style="2" customWidth="1"/>
    <col min="14850" max="14856" width="12.5" style="2" customWidth="1"/>
    <col min="14857" max="15104" width="9" style="2"/>
    <col min="15105" max="15105" width="1.625" style="2" customWidth="1"/>
    <col min="15106" max="15112" width="12.5" style="2" customWidth="1"/>
    <col min="15113" max="15360" width="9" style="2"/>
    <col min="15361" max="15361" width="1.625" style="2" customWidth="1"/>
    <col min="15362" max="15368" width="12.5" style="2" customWidth="1"/>
    <col min="15369" max="15616" width="9" style="2"/>
    <col min="15617" max="15617" width="1.625" style="2" customWidth="1"/>
    <col min="15618" max="15624" width="12.5" style="2" customWidth="1"/>
    <col min="15625" max="15872" width="9" style="2"/>
    <col min="15873" max="15873" width="1.625" style="2" customWidth="1"/>
    <col min="15874" max="15880" width="12.5" style="2" customWidth="1"/>
    <col min="15881" max="16128" width="9" style="2"/>
    <col min="16129" max="16129" width="1.625" style="2" customWidth="1"/>
    <col min="16130" max="16136" width="12.5" style="2" customWidth="1"/>
    <col min="16137" max="16384" width="9" style="2"/>
  </cols>
  <sheetData>
    <row r="1" spans="1:8" ht="30" customHeight="1" x14ac:dyDescent="0.4">
      <c r="A1" s="1" t="s">
        <v>0</v>
      </c>
    </row>
    <row r="2" spans="1:8" ht="7.5" customHeight="1" x14ac:dyDescent="0.4">
      <c r="A2" s="1"/>
    </row>
    <row r="3" spans="1:8" ht="22.5" customHeight="1" x14ac:dyDescent="0.4">
      <c r="B3" s="5" t="s">
        <v>28</v>
      </c>
    </row>
    <row r="4" spans="1:8" s="4" customFormat="1" ht="13.5" customHeight="1" x14ac:dyDescent="0.15">
      <c r="B4" s="806" t="s">
        <v>2</v>
      </c>
      <c r="C4" s="80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806" t="s">
        <v>8</v>
      </c>
    </row>
    <row r="5" spans="1:8" s="4" customFormat="1" ht="13.5" customHeight="1" x14ac:dyDescent="0.4">
      <c r="B5" s="807"/>
      <c r="C5" s="807"/>
      <c r="D5" s="10" t="s">
        <v>9</v>
      </c>
      <c r="E5" s="11" t="s">
        <v>9</v>
      </c>
      <c r="F5" s="12" t="s">
        <v>9</v>
      </c>
      <c r="G5" s="12" t="s">
        <v>10</v>
      </c>
      <c r="H5" s="807"/>
    </row>
    <row r="6" spans="1:8" s="45" customFormat="1" ht="12" hidden="1" customHeight="1" x14ac:dyDescent="0.4">
      <c r="B6" s="13" t="s">
        <v>29</v>
      </c>
      <c r="C6" s="14">
        <f>SUM(C7:C10)</f>
        <v>75983</v>
      </c>
      <c r="D6" s="15">
        <f>SUM(D7:D10)</f>
        <v>36525</v>
      </c>
      <c r="E6" s="16">
        <f>SUM(E7:E10)</f>
        <v>39458</v>
      </c>
      <c r="F6" s="34">
        <v>3809</v>
      </c>
      <c r="G6" s="35">
        <v>5.3</v>
      </c>
      <c r="H6" s="19">
        <v>83.3</v>
      </c>
    </row>
    <row r="7" spans="1:8" s="4" customFormat="1" ht="12" hidden="1" customHeight="1" x14ac:dyDescent="0.4">
      <c r="B7" s="40" t="s">
        <v>13</v>
      </c>
      <c r="C7" s="46">
        <v>22030</v>
      </c>
      <c r="D7" s="47">
        <v>10444</v>
      </c>
      <c r="E7" s="48">
        <v>11586</v>
      </c>
      <c r="F7" s="36">
        <v>428</v>
      </c>
      <c r="G7" s="37">
        <v>2</v>
      </c>
      <c r="H7" s="26">
        <v>93.3</v>
      </c>
    </row>
    <row r="8" spans="1:8" s="4" customFormat="1" ht="12" hidden="1" customHeight="1" x14ac:dyDescent="0.4">
      <c r="B8" s="40" t="s">
        <v>14</v>
      </c>
      <c r="C8" s="46">
        <v>24807</v>
      </c>
      <c r="D8" s="47">
        <v>12022</v>
      </c>
      <c r="E8" s="48">
        <v>12785</v>
      </c>
      <c r="F8" s="36">
        <v>1391</v>
      </c>
      <c r="G8" s="37">
        <v>5.9</v>
      </c>
      <c r="H8" s="26">
        <v>78.2</v>
      </c>
    </row>
    <row r="9" spans="1:8" s="4" customFormat="1" ht="12" hidden="1" customHeight="1" x14ac:dyDescent="0.4">
      <c r="B9" s="40" t="s">
        <v>15</v>
      </c>
      <c r="C9" s="46">
        <v>18180</v>
      </c>
      <c r="D9" s="47">
        <v>8730</v>
      </c>
      <c r="E9" s="48">
        <v>9450</v>
      </c>
      <c r="F9" s="36">
        <v>1561</v>
      </c>
      <c r="G9" s="37">
        <v>9.4</v>
      </c>
      <c r="H9" s="26">
        <v>78.900000000000006</v>
      </c>
    </row>
    <row r="10" spans="1:8" s="4" customFormat="1" ht="12" hidden="1" customHeight="1" x14ac:dyDescent="0.4">
      <c r="B10" s="41" t="s">
        <v>16</v>
      </c>
      <c r="C10" s="49">
        <v>10966</v>
      </c>
      <c r="D10" s="29">
        <v>5329</v>
      </c>
      <c r="E10" s="30">
        <v>5637</v>
      </c>
      <c r="F10" s="38">
        <v>429</v>
      </c>
      <c r="G10" s="39">
        <v>4.0999999999999996</v>
      </c>
      <c r="H10" s="33">
        <v>85.9</v>
      </c>
    </row>
    <row r="11" spans="1:8" ht="12" customHeight="1" x14ac:dyDescent="0.4">
      <c r="B11" s="50" t="s">
        <v>30</v>
      </c>
      <c r="C11" s="42">
        <f>SUM(C12:C15)</f>
        <v>80707</v>
      </c>
      <c r="D11" s="43">
        <f>SUM(D12:D15)</f>
        <v>38775</v>
      </c>
      <c r="E11" s="44">
        <f>SUM(E12:E15)</f>
        <v>41932</v>
      </c>
      <c r="F11" s="51">
        <f>+C11-'B-1-2'!C6</f>
        <v>4724</v>
      </c>
      <c r="G11" s="52">
        <v>6.2</v>
      </c>
      <c r="H11" s="53">
        <v>88.5</v>
      </c>
    </row>
    <row r="12" spans="1:8" ht="12" customHeight="1" x14ac:dyDescent="0.4">
      <c r="B12" s="40" t="s">
        <v>13</v>
      </c>
      <c r="C12" s="46">
        <v>23077</v>
      </c>
      <c r="D12" s="47">
        <v>11024</v>
      </c>
      <c r="E12" s="48">
        <v>12053</v>
      </c>
      <c r="F12" s="36">
        <f>+C12-'B-1-2'!C7</f>
        <v>1047</v>
      </c>
      <c r="G12" s="37">
        <v>4.8</v>
      </c>
      <c r="H12" s="26">
        <v>97.7</v>
      </c>
    </row>
    <row r="13" spans="1:8" ht="12" customHeight="1" x14ac:dyDescent="0.4">
      <c r="B13" s="40" t="s">
        <v>14</v>
      </c>
      <c r="C13" s="46">
        <v>27077</v>
      </c>
      <c r="D13" s="47">
        <v>13134</v>
      </c>
      <c r="E13" s="48">
        <v>13943</v>
      </c>
      <c r="F13" s="36">
        <f>+C13-'B-1-2'!C8</f>
        <v>2270</v>
      </c>
      <c r="G13" s="37">
        <v>9.1999999999999993</v>
      </c>
      <c r="H13" s="26">
        <v>85.3</v>
      </c>
    </row>
    <row r="14" spans="1:8" ht="12" customHeight="1" x14ac:dyDescent="0.4">
      <c r="B14" s="40" t="s">
        <v>15</v>
      </c>
      <c r="C14" s="46">
        <v>19323</v>
      </c>
      <c r="D14" s="47">
        <v>9259</v>
      </c>
      <c r="E14" s="48">
        <v>10064</v>
      </c>
      <c r="F14" s="36">
        <f>+C14-'B-1-2'!C9</f>
        <v>1143</v>
      </c>
      <c r="G14" s="37">
        <v>6.3</v>
      </c>
      <c r="H14" s="26">
        <v>83.8</v>
      </c>
    </row>
    <row r="15" spans="1:8" ht="12" customHeight="1" x14ac:dyDescent="0.4">
      <c r="B15" s="41" t="s">
        <v>16</v>
      </c>
      <c r="C15" s="49">
        <v>11230</v>
      </c>
      <c r="D15" s="29">
        <v>5358</v>
      </c>
      <c r="E15" s="30">
        <v>5872</v>
      </c>
      <c r="F15" s="38">
        <f>+C15-'B-1-2'!C10</f>
        <v>264</v>
      </c>
      <c r="G15" s="39">
        <v>2.4</v>
      </c>
      <c r="H15" s="33">
        <v>87.9</v>
      </c>
    </row>
    <row r="16" spans="1:8" s="45" customFormat="1" ht="12" customHeight="1" x14ac:dyDescent="0.4">
      <c r="B16" s="13" t="s">
        <v>31</v>
      </c>
      <c r="C16" s="42">
        <f>SUM(C17:C20)</f>
        <v>83372</v>
      </c>
      <c r="D16" s="43">
        <f>SUM(D17:D20)</f>
        <v>40152</v>
      </c>
      <c r="E16" s="44">
        <f>SUM(E17:E20)</f>
        <v>43220</v>
      </c>
      <c r="F16" s="34">
        <f>+C16-'B-1-2'!C11</f>
        <v>2665</v>
      </c>
      <c r="G16" s="35">
        <v>3.3</v>
      </c>
      <c r="H16" s="19">
        <v>91.4</v>
      </c>
    </row>
    <row r="17" spans="2:8" s="4" customFormat="1" ht="12" customHeight="1" x14ac:dyDescent="0.4">
      <c r="B17" s="40" t="s">
        <v>13</v>
      </c>
      <c r="C17" s="46">
        <v>23492</v>
      </c>
      <c r="D17" s="47">
        <v>11218</v>
      </c>
      <c r="E17" s="48">
        <v>12274</v>
      </c>
      <c r="F17" s="36">
        <f>+C17-'B-1-2'!C12</f>
        <v>415</v>
      </c>
      <c r="G17" s="37">
        <v>1.8</v>
      </c>
      <c r="H17" s="26">
        <v>99.5</v>
      </c>
    </row>
    <row r="18" spans="2:8" s="4" customFormat="1" ht="12" customHeight="1" x14ac:dyDescent="0.4">
      <c r="B18" s="40" t="s">
        <v>14</v>
      </c>
      <c r="C18" s="46">
        <v>28434</v>
      </c>
      <c r="D18" s="47">
        <v>13808</v>
      </c>
      <c r="E18" s="48">
        <v>14626</v>
      </c>
      <c r="F18" s="36">
        <f>+C18-'B-1-2'!C13</f>
        <v>1357</v>
      </c>
      <c r="G18" s="37">
        <v>5</v>
      </c>
      <c r="H18" s="26">
        <v>89.6</v>
      </c>
    </row>
    <row r="19" spans="2:8" s="4" customFormat="1" ht="12" customHeight="1" x14ac:dyDescent="0.4">
      <c r="B19" s="40" t="s">
        <v>15</v>
      </c>
      <c r="C19" s="46">
        <v>20058</v>
      </c>
      <c r="D19" s="47">
        <v>9706</v>
      </c>
      <c r="E19" s="48">
        <v>10352</v>
      </c>
      <c r="F19" s="36">
        <f>+C19-'B-1-2'!C14</f>
        <v>735</v>
      </c>
      <c r="G19" s="37">
        <v>3.8</v>
      </c>
      <c r="H19" s="26">
        <v>87</v>
      </c>
    </row>
    <row r="20" spans="2:8" s="4" customFormat="1" ht="12" customHeight="1" x14ac:dyDescent="0.4">
      <c r="B20" s="41" t="s">
        <v>16</v>
      </c>
      <c r="C20" s="49">
        <v>11388</v>
      </c>
      <c r="D20" s="29">
        <v>5420</v>
      </c>
      <c r="E20" s="30">
        <v>5968</v>
      </c>
      <c r="F20" s="38">
        <f>+C20-'B-1-2'!C15</f>
        <v>158</v>
      </c>
      <c r="G20" s="39">
        <v>1.4</v>
      </c>
      <c r="H20" s="33">
        <v>89.2</v>
      </c>
    </row>
    <row r="21" spans="2:8" s="45" customFormat="1" ht="12" customHeight="1" x14ac:dyDescent="0.4">
      <c r="B21" s="13" t="s">
        <v>32</v>
      </c>
      <c r="C21" s="42">
        <f>SUM(C22:C25)</f>
        <v>86870</v>
      </c>
      <c r="D21" s="43">
        <f>SUM(D22:D25)</f>
        <v>41942</v>
      </c>
      <c r="E21" s="44">
        <f>SUM(E22:E25)</f>
        <v>44928</v>
      </c>
      <c r="F21" s="34">
        <f t="shared" ref="F21:F36" si="0">+C21-C16</f>
        <v>3498</v>
      </c>
      <c r="G21" s="35">
        <v>4.2</v>
      </c>
      <c r="H21" s="19">
        <v>95.3</v>
      </c>
    </row>
    <row r="22" spans="2:8" s="4" customFormat="1" ht="12" customHeight="1" x14ac:dyDescent="0.4">
      <c r="B22" s="40" t="s">
        <v>13</v>
      </c>
      <c r="C22" s="46">
        <v>23677</v>
      </c>
      <c r="D22" s="47">
        <v>11411</v>
      </c>
      <c r="E22" s="48">
        <v>12266</v>
      </c>
      <c r="F22" s="36">
        <f t="shared" si="0"/>
        <v>185</v>
      </c>
      <c r="G22" s="37">
        <v>0.8</v>
      </c>
      <c r="H22" s="26">
        <v>100.2</v>
      </c>
    </row>
    <row r="23" spans="2:8" s="4" customFormat="1" ht="12" customHeight="1" x14ac:dyDescent="0.4">
      <c r="B23" s="40" t="s">
        <v>14</v>
      </c>
      <c r="C23" s="46">
        <v>29660</v>
      </c>
      <c r="D23" s="47">
        <v>14383</v>
      </c>
      <c r="E23" s="48">
        <v>15277</v>
      </c>
      <c r="F23" s="36">
        <f t="shared" si="0"/>
        <v>1226</v>
      </c>
      <c r="G23" s="37">
        <v>4.3</v>
      </c>
      <c r="H23" s="26">
        <v>93.5</v>
      </c>
    </row>
    <row r="24" spans="2:8" s="4" customFormat="1" ht="12" customHeight="1" x14ac:dyDescent="0.4">
      <c r="B24" s="40" t="s">
        <v>15</v>
      </c>
      <c r="C24" s="46">
        <v>21749</v>
      </c>
      <c r="D24" s="47">
        <v>10541</v>
      </c>
      <c r="E24" s="48">
        <v>11208</v>
      </c>
      <c r="F24" s="36">
        <f t="shared" si="0"/>
        <v>1691</v>
      </c>
      <c r="G24" s="37">
        <v>8.4</v>
      </c>
      <c r="H24" s="26">
        <v>94.3</v>
      </c>
    </row>
    <row r="25" spans="2:8" s="4" customFormat="1" ht="12" customHeight="1" x14ac:dyDescent="0.4">
      <c r="B25" s="41" t="s">
        <v>16</v>
      </c>
      <c r="C25" s="49">
        <v>11784</v>
      </c>
      <c r="D25" s="29">
        <v>5607</v>
      </c>
      <c r="E25" s="30">
        <v>6177</v>
      </c>
      <c r="F25" s="38">
        <f t="shared" si="0"/>
        <v>396</v>
      </c>
      <c r="G25" s="39">
        <v>3.5</v>
      </c>
      <c r="H25" s="33">
        <v>92.3</v>
      </c>
    </row>
    <row r="26" spans="2:8" s="45" customFormat="1" ht="12" customHeight="1" x14ac:dyDescent="0.4">
      <c r="B26" s="13" t="s">
        <v>33</v>
      </c>
      <c r="C26" s="42">
        <f>SUM(C27:C30)</f>
        <v>91173</v>
      </c>
      <c r="D26" s="43">
        <f>SUM(D27:D30)</f>
        <v>43972</v>
      </c>
      <c r="E26" s="44">
        <f>SUM(E27:E30)</f>
        <v>47201</v>
      </c>
      <c r="F26" s="34">
        <f t="shared" si="0"/>
        <v>4303</v>
      </c>
      <c r="G26" s="35">
        <v>5</v>
      </c>
      <c r="H26" s="19">
        <v>100</v>
      </c>
    </row>
    <row r="27" spans="2:8" s="4" customFormat="1" ht="12" customHeight="1" x14ac:dyDescent="0.4">
      <c r="B27" s="40" t="s">
        <v>13</v>
      </c>
      <c r="C27" s="46">
        <v>23618</v>
      </c>
      <c r="D27" s="47">
        <v>11310</v>
      </c>
      <c r="E27" s="48">
        <v>12308</v>
      </c>
      <c r="F27" s="36">
        <f t="shared" si="0"/>
        <v>-59</v>
      </c>
      <c r="G27" s="37">
        <v>-0.2</v>
      </c>
      <c r="H27" s="26">
        <v>100</v>
      </c>
    </row>
    <row r="28" spans="2:8" s="4" customFormat="1" ht="12" customHeight="1" x14ac:dyDescent="0.4">
      <c r="B28" s="40" t="s">
        <v>14</v>
      </c>
      <c r="C28" s="46">
        <v>31731</v>
      </c>
      <c r="D28" s="47">
        <v>15353</v>
      </c>
      <c r="E28" s="48">
        <v>16378</v>
      </c>
      <c r="F28" s="36">
        <f t="shared" si="0"/>
        <v>2071</v>
      </c>
      <c r="G28" s="37">
        <v>7</v>
      </c>
      <c r="H28" s="26">
        <v>100</v>
      </c>
    </row>
    <row r="29" spans="2:8" s="4" customFormat="1" ht="12" customHeight="1" x14ac:dyDescent="0.4">
      <c r="B29" s="40" t="s">
        <v>15</v>
      </c>
      <c r="C29" s="46">
        <v>23052</v>
      </c>
      <c r="D29" s="47">
        <v>11243</v>
      </c>
      <c r="E29" s="48">
        <v>11809</v>
      </c>
      <c r="F29" s="36">
        <f t="shared" si="0"/>
        <v>1303</v>
      </c>
      <c r="G29" s="37">
        <v>6</v>
      </c>
      <c r="H29" s="26">
        <v>100</v>
      </c>
    </row>
    <row r="30" spans="2:8" s="4" customFormat="1" ht="12" customHeight="1" x14ac:dyDescent="0.4">
      <c r="B30" s="41" t="s">
        <v>16</v>
      </c>
      <c r="C30" s="49">
        <v>12772</v>
      </c>
      <c r="D30" s="29">
        <v>6066</v>
      </c>
      <c r="E30" s="30">
        <v>6706</v>
      </c>
      <c r="F30" s="38">
        <f t="shared" si="0"/>
        <v>988</v>
      </c>
      <c r="G30" s="39">
        <v>8.4</v>
      </c>
      <c r="H30" s="33">
        <v>100</v>
      </c>
    </row>
    <row r="31" spans="2:8" s="45" customFormat="1" ht="12" customHeight="1" x14ac:dyDescent="0.4">
      <c r="B31" s="13" t="s">
        <v>34</v>
      </c>
      <c r="C31" s="42">
        <f>SUM(C32:C35)</f>
        <v>92318</v>
      </c>
      <c r="D31" s="43">
        <f>SUM(D32:D35)</f>
        <v>44349</v>
      </c>
      <c r="E31" s="44">
        <f>SUM(E32:E35)</f>
        <v>47969</v>
      </c>
      <c r="F31" s="34">
        <f t="shared" si="0"/>
        <v>1145</v>
      </c>
      <c r="G31" s="35">
        <v>1.3</v>
      </c>
      <c r="H31" s="19">
        <v>101.3</v>
      </c>
    </row>
    <row r="32" spans="2:8" s="4" customFormat="1" ht="12" customHeight="1" x14ac:dyDescent="0.4">
      <c r="B32" s="40" t="s">
        <v>13</v>
      </c>
      <c r="C32" s="54">
        <v>22936</v>
      </c>
      <c r="D32" s="55">
        <v>10980</v>
      </c>
      <c r="E32" s="56">
        <v>11956</v>
      </c>
      <c r="F32" s="36">
        <f t="shared" si="0"/>
        <v>-682</v>
      </c>
      <c r="G32" s="37">
        <v>-2.9</v>
      </c>
      <c r="H32" s="26">
        <v>97.1</v>
      </c>
    </row>
    <row r="33" spans="2:8" s="4" customFormat="1" ht="12" customHeight="1" x14ac:dyDescent="0.4">
      <c r="B33" s="40" t="s">
        <v>14</v>
      </c>
      <c r="C33" s="54">
        <v>32461</v>
      </c>
      <c r="D33" s="55">
        <v>15623</v>
      </c>
      <c r="E33" s="56">
        <v>16838</v>
      </c>
      <c r="F33" s="36">
        <f t="shared" si="0"/>
        <v>730</v>
      </c>
      <c r="G33" s="37">
        <v>2.2999999999999998</v>
      </c>
      <c r="H33" s="26">
        <v>102.3</v>
      </c>
    </row>
    <row r="34" spans="2:8" s="4" customFormat="1" ht="12" customHeight="1" x14ac:dyDescent="0.4">
      <c r="B34" s="40" t="s">
        <v>15</v>
      </c>
      <c r="C34" s="54">
        <v>23968</v>
      </c>
      <c r="D34" s="55">
        <v>11633</v>
      </c>
      <c r="E34" s="56">
        <v>12335</v>
      </c>
      <c r="F34" s="36">
        <f t="shared" si="0"/>
        <v>916</v>
      </c>
      <c r="G34" s="37">
        <v>4</v>
      </c>
      <c r="H34" s="26">
        <v>104</v>
      </c>
    </row>
    <row r="35" spans="2:8" s="4" customFormat="1" ht="12" customHeight="1" x14ac:dyDescent="0.4">
      <c r="B35" s="41" t="s">
        <v>16</v>
      </c>
      <c r="C35" s="57">
        <v>12953</v>
      </c>
      <c r="D35" s="58">
        <v>6113</v>
      </c>
      <c r="E35" s="59">
        <v>6840</v>
      </c>
      <c r="F35" s="38">
        <f t="shared" si="0"/>
        <v>181</v>
      </c>
      <c r="G35" s="39">
        <v>1.4</v>
      </c>
      <c r="H35" s="33">
        <v>101.4</v>
      </c>
    </row>
    <row r="36" spans="2:8" s="45" customFormat="1" ht="12" customHeight="1" x14ac:dyDescent="0.4">
      <c r="B36" s="13" t="s">
        <v>35</v>
      </c>
      <c r="C36" s="42">
        <f>SUM(C37:C40)</f>
        <v>91900</v>
      </c>
      <c r="D36" s="43">
        <f>SUM(D37:D40)</f>
        <v>44235</v>
      </c>
      <c r="E36" s="44">
        <f>SUM(E37:E40)</f>
        <v>47665</v>
      </c>
      <c r="F36" s="34">
        <f t="shared" si="0"/>
        <v>-418</v>
      </c>
      <c r="G36" s="52">
        <f t="shared" ref="G36:G45" si="1">(C36-C31)/C31*100</f>
        <v>-0.45278277259039412</v>
      </c>
      <c r="H36" s="52">
        <f t="shared" ref="H36:H45" si="2">C36/C26*100</f>
        <v>100.79738519079113</v>
      </c>
    </row>
    <row r="37" spans="2:8" s="4" customFormat="1" ht="12" customHeight="1" x14ac:dyDescent="0.4">
      <c r="B37" s="40" t="s">
        <v>13</v>
      </c>
      <c r="C37" s="54">
        <v>22003</v>
      </c>
      <c r="D37" s="60">
        <v>10516</v>
      </c>
      <c r="E37" s="61">
        <v>11487</v>
      </c>
      <c r="F37" s="36">
        <f>C37-C32</f>
        <v>-933</v>
      </c>
      <c r="G37" s="37">
        <f t="shared" si="1"/>
        <v>-4.0678409487268929</v>
      </c>
      <c r="H37" s="37">
        <f t="shared" si="2"/>
        <v>93.161995088491835</v>
      </c>
    </row>
    <row r="38" spans="2:8" s="4" customFormat="1" ht="12" customHeight="1" x14ac:dyDescent="0.4">
      <c r="B38" s="40" t="s">
        <v>14</v>
      </c>
      <c r="C38" s="54">
        <v>32452</v>
      </c>
      <c r="D38" s="60">
        <v>15683</v>
      </c>
      <c r="E38" s="61">
        <v>16769</v>
      </c>
      <c r="F38" s="36">
        <f>C38-C33</f>
        <v>-9</v>
      </c>
      <c r="G38" s="37">
        <f t="shared" si="1"/>
        <v>-2.7725578386371338E-2</v>
      </c>
      <c r="H38" s="37">
        <f t="shared" si="2"/>
        <v>102.27222589896317</v>
      </c>
    </row>
    <row r="39" spans="2:8" s="4" customFormat="1" ht="12" customHeight="1" x14ac:dyDescent="0.4">
      <c r="B39" s="40" t="s">
        <v>15</v>
      </c>
      <c r="C39" s="54">
        <v>24502</v>
      </c>
      <c r="D39" s="60">
        <v>11938</v>
      </c>
      <c r="E39" s="61">
        <v>12564</v>
      </c>
      <c r="F39" s="36">
        <f>C39-C34</f>
        <v>534</v>
      </c>
      <c r="G39" s="37">
        <f t="shared" si="1"/>
        <v>2.2279706275033377</v>
      </c>
      <c r="H39" s="37">
        <f t="shared" si="2"/>
        <v>106.29012667013708</v>
      </c>
    </row>
    <row r="40" spans="2:8" s="4" customFormat="1" ht="12" customHeight="1" x14ac:dyDescent="0.4">
      <c r="B40" s="41" t="s">
        <v>16</v>
      </c>
      <c r="C40" s="57">
        <v>12943</v>
      </c>
      <c r="D40" s="62">
        <v>6098</v>
      </c>
      <c r="E40" s="63">
        <v>6845</v>
      </c>
      <c r="F40" s="38">
        <f>C40-C35</f>
        <v>-10</v>
      </c>
      <c r="G40" s="39">
        <f t="shared" si="1"/>
        <v>-7.7202192542268191E-2</v>
      </c>
      <c r="H40" s="39">
        <f t="shared" si="2"/>
        <v>101.33886626996555</v>
      </c>
    </row>
    <row r="41" spans="2:8" s="4" customFormat="1" ht="12" customHeight="1" x14ac:dyDescent="0.4">
      <c r="B41" s="13" t="s">
        <v>36</v>
      </c>
      <c r="C41" s="42">
        <f>SUM(C42:C45)</f>
        <v>90280</v>
      </c>
      <c r="D41" s="43">
        <f>SUM(D42:D45)</f>
        <v>43526</v>
      </c>
      <c r="E41" s="44">
        <f>SUM(E42:E45)</f>
        <v>46754</v>
      </c>
      <c r="F41" s="34">
        <f>+C41-C36</f>
        <v>-1620</v>
      </c>
      <c r="G41" s="52">
        <f t="shared" si="1"/>
        <v>-1.76278563656148</v>
      </c>
      <c r="H41" s="52">
        <f t="shared" si="2"/>
        <v>97.792413180528172</v>
      </c>
    </row>
    <row r="42" spans="2:8" s="4" customFormat="1" ht="12" customHeight="1" x14ac:dyDescent="0.4">
      <c r="B42" s="20" t="s">
        <v>37</v>
      </c>
      <c r="C42" s="21">
        <v>21057</v>
      </c>
      <c r="D42" s="22">
        <v>10116</v>
      </c>
      <c r="E42" s="23">
        <v>10941</v>
      </c>
      <c r="F42" s="36">
        <f>C42-C37</f>
        <v>-946</v>
      </c>
      <c r="G42" s="37">
        <f t="shared" si="1"/>
        <v>-4.2994137163114123</v>
      </c>
      <c r="H42" s="37">
        <f t="shared" si="2"/>
        <v>91.807638646668991</v>
      </c>
    </row>
    <row r="43" spans="2:8" s="4" customFormat="1" ht="12" customHeight="1" x14ac:dyDescent="0.4">
      <c r="B43" s="40" t="s">
        <v>14</v>
      </c>
      <c r="C43" s="21">
        <v>31806</v>
      </c>
      <c r="D43" s="22">
        <v>15409</v>
      </c>
      <c r="E43" s="23">
        <v>16397</v>
      </c>
      <c r="F43" s="36">
        <f>C43-C38</f>
        <v>-646</v>
      </c>
      <c r="G43" s="37">
        <f t="shared" si="1"/>
        <v>-1.9906323185011712</v>
      </c>
      <c r="H43" s="37">
        <f t="shared" si="2"/>
        <v>97.982194017436314</v>
      </c>
    </row>
    <row r="44" spans="2:8" s="4" customFormat="1" ht="12" customHeight="1" x14ac:dyDescent="0.4">
      <c r="B44" s="40" t="s">
        <v>15</v>
      </c>
      <c r="C44" s="21">
        <v>24596</v>
      </c>
      <c r="D44" s="22">
        <v>11885</v>
      </c>
      <c r="E44" s="23">
        <v>12711</v>
      </c>
      <c r="F44" s="36">
        <f>C44-C39</f>
        <v>94</v>
      </c>
      <c r="G44" s="37">
        <f t="shared" si="1"/>
        <v>0.38364215166108889</v>
      </c>
      <c r="H44" s="37">
        <f t="shared" si="2"/>
        <v>102.62016021361815</v>
      </c>
    </row>
    <row r="45" spans="2:8" s="4" customFormat="1" ht="12" customHeight="1" x14ac:dyDescent="0.4">
      <c r="B45" s="41" t="s">
        <v>16</v>
      </c>
      <c r="C45" s="28">
        <v>12821</v>
      </c>
      <c r="D45" s="29">
        <v>6116</v>
      </c>
      <c r="E45" s="30">
        <v>6705</v>
      </c>
      <c r="F45" s="38">
        <f>C45-C40</f>
        <v>-122</v>
      </c>
      <c r="G45" s="39">
        <f t="shared" si="1"/>
        <v>-0.94259445259986097</v>
      </c>
      <c r="H45" s="39">
        <f t="shared" si="2"/>
        <v>98.980931058442053</v>
      </c>
    </row>
    <row r="46" spans="2:8" ht="13.5" customHeight="1" x14ac:dyDescent="0.4">
      <c r="B46" s="64" t="s">
        <v>38</v>
      </c>
      <c r="C46" s="4"/>
      <c r="D46" s="4"/>
      <c r="E46" s="4"/>
      <c r="H46" s="65"/>
    </row>
    <row r="47" spans="2:8" ht="13.5" customHeight="1" x14ac:dyDescent="0.4">
      <c r="B47" s="64" t="s">
        <v>39</v>
      </c>
      <c r="C47" s="4"/>
      <c r="D47" s="4"/>
      <c r="E47" s="4"/>
    </row>
    <row r="48" spans="2:8" ht="7.5" customHeight="1" x14ac:dyDescent="0.4">
      <c r="B48" s="64"/>
    </row>
  </sheetData>
  <mergeCells count="3">
    <mergeCell ref="B4:B5"/>
    <mergeCell ref="C4:C5"/>
    <mergeCell ref="H4:H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&amp;R2.人      口</oddHeader>
    <oddFooter>&amp;C-11-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topLeftCell="A34" zoomScaleNormal="100" workbookViewId="0">
      <selection activeCell="R10" sqref="R10"/>
    </sheetView>
  </sheetViews>
  <sheetFormatPr defaultRowHeight="11.25" x14ac:dyDescent="0.15"/>
  <cols>
    <col min="1" max="1" width="1.625" style="69" customWidth="1"/>
    <col min="2" max="2" width="5.125" style="67" customWidth="1"/>
    <col min="3" max="3" width="8.125" style="68" customWidth="1"/>
    <col min="4" max="5" width="6.25" style="68" customWidth="1"/>
    <col min="6" max="6" width="0.875" style="68" customWidth="1"/>
    <col min="7" max="7" width="5.125" style="68" customWidth="1"/>
    <col min="8" max="8" width="8.125" style="68" customWidth="1"/>
    <col min="9" max="10" width="6.25" style="68" customWidth="1"/>
    <col min="11" max="11" width="2.25" style="68" customWidth="1"/>
    <col min="12" max="12" width="5.5" style="68" customWidth="1"/>
    <col min="13" max="13" width="8.125" style="68" customWidth="1"/>
    <col min="14" max="15" width="6.25" style="68" customWidth="1"/>
    <col min="16" max="256" width="9" style="69"/>
    <col min="257" max="257" width="1.625" style="69" customWidth="1"/>
    <col min="258" max="258" width="5.125" style="69" customWidth="1"/>
    <col min="259" max="259" width="8.125" style="69" customWidth="1"/>
    <col min="260" max="261" width="6.25" style="69" customWidth="1"/>
    <col min="262" max="262" width="0.875" style="69" customWidth="1"/>
    <col min="263" max="263" width="5.125" style="69" customWidth="1"/>
    <col min="264" max="264" width="8.125" style="69" customWidth="1"/>
    <col min="265" max="266" width="6.25" style="69" customWidth="1"/>
    <col min="267" max="267" width="2.25" style="69" customWidth="1"/>
    <col min="268" max="268" width="5.5" style="69" customWidth="1"/>
    <col min="269" max="269" width="8.125" style="69" customWidth="1"/>
    <col min="270" max="271" width="6.25" style="69" customWidth="1"/>
    <col min="272" max="512" width="9" style="69"/>
    <col min="513" max="513" width="1.625" style="69" customWidth="1"/>
    <col min="514" max="514" width="5.125" style="69" customWidth="1"/>
    <col min="515" max="515" width="8.125" style="69" customWidth="1"/>
    <col min="516" max="517" width="6.25" style="69" customWidth="1"/>
    <col min="518" max="518" width="0.875" style="69" customWidth="1"/>
    <col min="519" max="519" width="5.125" style="69" customWidth="1"/>
    <col min="520" max="520" width="8.125" style="69" customWidth="1"/>
    <col min="521" max="522" width="6.25" style="69" customWidth="1"/>
    <col min="523" max="523" width="2.25" style="69" customWidth="1"/>
    <col min="524" max="524" width="5.5" style="69" customWidth="1"/>
    <col min="525" max="525" width="8.125" style="69" customWidth="1"/>
    <col min="526" max="527" width="6.25" style="69" customWidth="1"/>
    <col min="528" max="768" width="9" style="69"/>
    <col min="769" max="769" width="1.625" style="69" customWidth="1"/>
    <col min="770" max="770" width="5.125" style="69" customWidth="1"/>
    <col min="771" max="771" width="8.125" style="69" customWidth="1"/>
    <col min="772" max="773" width="6.25" style="69" customWidth="1"/>
    <col min="774" max="774" width="0.875" style="69" customWidth="1"/>
    <col min="775" max="775" width="5.125" style="69" customWidth="1"/>
    <col min="776" max="776" width="8.125" style="69" customWidth="1"/>
    <col min="777" max="778" width="6.25" style="69" customWidth="1"/>
    <col min="779" max="779" width="2.25" style="69" customWidth="1"/>
    <col min="780" max="780" width="5.5" style="69" customWidth="1"/>
    <col min="781" max="781" width="8.125" style="69" customWidth="1"/>
    <col min="782" max="783" width="6.25" style="69" customWidth="1"/>
    <col min="784" max="1024" width="9" style="69"/>
    <col min="1025" max="1025" width="1.625" style="69" customWidth="1"/>
    <col min="1026" max="1026" width="5.125" style="69" customWidth="1"/>
    <col min="1027" max="1027" width="8.125" style="69" customWidth="1"/>
    <col min="1028" max="1029" width="6.25" style="69" customWidth="1"/>
    <col min="1030" max="1030" width="0.875" style="69" customWidth="1"/>
    <col min="1031" max="1031" width="5.125" style="69" customWidth="1"/>
    <col min="1032" max="1032" width="8.125" style="69" customWidth="1"/>
    <col min="1033" max="1034" width="6.25" style="69" customWidth="1"/>
    <col min="1035" max="1035" width="2.25" style="69" customWidth="1"/>
    <col min="1036" max="1036" width="5.5" style="69" customWidth="1"/>
    <col min="1037" max="1037" width="8.125" style="69" customWidth="1"/>
    <col min="1038" max="1039" width="6.25" style="69" customWidth="1"/>
    <col min="1040" max="1280" width="9" style="69"/>
    <col min="1281" max="1281" width="1.625" style="69" customWidth="1"/>
    <col min="1282" max="1282" width="5.125" style="69" customWidth="1"/>
    <col min="1283" max="1283" width="8.125" style="69" customWidth="1"/>
    <col min="1284" max="1285" width="6.25" style="69" customWidth="1"/>
    <col min="1286" max="1286" width="0.875" style="69" customWidth="1"/>
    <col min="1287" max="1287" width="5.125" style="69" customWidth="1"/>
    <col min="1288" max="1288" width="8.125" style="69" customWidth="1"/>
    <col min="1289" max="1290" width="6.25" style="69" customWidth="1"/>
    <col min="1291" max="1291" width="2.25" style="69" customWidth="1"/>
    <col min="1292" max="1292" width="5.5" style="69" customWidth="1"/>
    <col min="1293" max="1293" width="8.125" style="69" customWidth="1"/>
    <col min="1294" max="1295" width="6.25" style="69" customWidth="1"/>
    <col min="1296" max="1536" width="9" style="69"/>
    <col min="1537" max="1537" width="1.625" style="69" customWidth="1"/>
    <col min="1538" max="1538" width="5.125" style="69" customWidth="1"/>
    <col min="1539" max="1539" width="8.125" style="69" customWidth="1"/>
    <col min="1540" max="1541" width="6.25" style="69" customWidth="1"/>
    <col min="1542" max="1542" width="0.875" style="69" customWidth="1"/>
    <col min="1543" max="1543" width="5.125" style="69" customWidth="1"/>
    <col min="1544" max="1544" width="8.125" style="69" customWidth="1"/>
    <col min="1545" max="1546" width="6.25" style="69" customWidth="1"/>
    <col min="1547" max="1547" width="2.25" style="69" customWidth="1"/>
    <col min="1548" max="1548" width="5.5" style="69" customWidth="1"/>
    <col min="1549" max="1549" width="8.125" style="69" customWidth="1"/>
    <col min="1550" max="1551" width="6.25" style="69" customWidth="1"/>
    <col min="1552" max="1792" width="9" style="69"/>
    <col min="1793" max="1793" width="1.625" style="69" customWidth="1"/>
    <col min="1794" max="1794" width="5.125" style="69" customWidth="1"/>
    <col min="1795" max="1795" width="8.125" style="69" customWidth="1"/>
    <col min="1796" max="1797" width="6.25" style="69" customWidth="1"/>
    <col min="1798" max="1798" width="0.875" style="69" customWidth="1"/>
    <col min="1799" max="1799" width="5.125" style="69" customWidth="1"/>
    <col min="1800" max="1800" width="8.125" style="69" customWidth="1"/>
    <col min="1801" max="1802" width="6.25" style="69" customWidth="1"/>
    <col min="1803" max="1803" width="2.25" style="69" customWidth="1"/>
    <col min="1804" max="1804" width="5.5" style="69" customWidth="1"/>
    <col min="1805" max="1805" width="8.125" style="69" customWidth="1"/>
    <col min="1806" max="1807" width="6.25" style="69" customWidth="1"/>
    <col min="1808" max="2048" width="9" style="69"/>
    <col min="2049" max="2049" width="1.625" style="69" customWidth="1"/>
    <col min="2050" max="2050" width="5.125" style="69" customWidth="1"/>
    <col min="2051" max="2051" width="8.125" style="69" customWidth="1"/>
    <col min="2052" max="2053" width="6.25" style="69" customWidth="1"/>
    <col min="2054" max="2054" width="0.875" style="69" customWidth="1"/>
    <col min="2055" max="2055" width="5.125" style="69" customWidth="1"/>
    <col min="2056" max="2056" width="8.125" style="69" customWidth="1"/>
    <col min="2057" max="2058" width="6.25" style="69" customWidth="1"/>
    <col min="2059" max="2059" width="2.25" style="69" customWidth="1"/>
    <col min="2060" max="2060" width="5.5" style="69" customWidth="1"/>
    <col min="2061" max="2061" width="8.125" style="69" customWidth="1"/>
    <col min="2062" max="2063" width="6.25" style="69" customWidth="1"/>
    <col min="2064" max="2304" width="9" style="69"/>
    <col min="2305" max="2305" width="1.625" style="69" customWidth="1"/>
    <col min="2306" max="2306" width="5.125" style="69" customWidth="1"/>
    <col min="2307" max="2307" width="8.125" style="69" customWidth="1"/>
    <col min="2308" max="2309" width="6.25" style="69" customWidth="1"/>
    <col min="2310" max="2310" width="0.875" style="69" customWidth="1"/>
    <col min="2311" max="2311" width="5.125" style="69" customWidth="1"/>
    <col min="2312" max="2312" width="8.125" style="69" customWidth="1"/>
    <col min="2313" max="2314" width="6.25" style="69" customWidth="1"/>
    <col min="2315" max="2315" width="2.25" style="69" customWidth="1"/>
    <col min="2316" max="2316" width="5.5" style="69" customWidth="1"/>
    <col min="2317" max="2317" width="8.125" style="69" customWidth="1"/>
    <col min="2318" max="2319" width="6.25" style="69" customWidth="1"/>
    <col min="2320" max="2560" width="9" style="69"/>
    <col min="2561" max="2561" width="1.625" style="69" customWidth="1"/>
    <col min="2562" max="2562" width="5.125" style="69" customWidth="1"/>
    <col min="2563" max="2563" width="8.125" style="69" customWidth="1"/>
    <col min="2564" max="2565" width="6.25" style="69" customWidth="1"/>
    <col min="2566" max="2566" width="0.875" style="69" customWidth="1"/>
    <col min="2567" max="2567" width="5.125" style="69" customWidth="1"/>
    <col min="2568" max="2568" width="8.125" style="69" customWidth="1"/>
    <col min="2569" max="2570" width="6.25" style="69" customWidth="1"/>
    <col min="2571" max="2571" width="2.25" style="69" customWidth="1"/>
    <col min="2572" max="2572" width="5.5" style="69" customWidth="1"/>
    <col min="2573" max="2573" width="8.125" style="69" customWidth="1"/>
    <col min="2574" max="2575" width="6.25" style="69" customWidth="1"/>
    <col min="2576" max="2816" width="9" style="69"/>
    <col min="2817" max="2817" width="1.625" style="69" customWidth="1"/>
    <col min="2818" max="2818" width="5.125" style="69" customWidth="1"/>
    <col min="2819" max="2819" width="8.125" style="69" customWidth="1"/>
    <col min="2820" max="2821" width="6.25" style="69" customWidth="1"/>
    <col min="2822" max="2822" width="0.875" style="69" customWidth="1"/>
    <col min="2823" max="2823" width="5.125" style="69" customWidth="1"/>
    <col min="2824" max="2824" width="8.125" style="69" customWidth="1"/>
    <col min="2825" max="2826" width="6.25" style="69" customWidth="1"/>
    <col min="2827" max="2827" width="2.25" style="69" customWidth="1"/>
    <col min="2828" max="2828" width="5.5" style="69" customWidth="1"/>
    <col min="2829" max="2829" width="8.125" style="69" customWidth="1"/>
    <col min="2830" max="2831" width="6.25" style="69" customWidth="1"/>
    <col min="2832" max="3072" width="9" style="69"/>
    <col min="3073" max="3073" width="1.625" style="69" customWidth="1"/>
    <col min="3074" max="3074" width="5.125" style="69" customWidth="1"/>
    <col min="3075" max="3075" width="8.125" style="69" customWidth="1"/>
    <col min="3076" max="3077" width="6.25" style="69" customWidth="1"/>
    <col min="3078" max="3078" width="0.875" style="69" customWidth="1"/>
    <col min="3079" max="3079" width="5.125" style="69" customWidth="1"/>
    <col min="3080" max="3080" width="8.125" style="69" customWidth="1"/>
    <col min="3081" max="3082" width="6.25" style="69" customWidth="1"/>
    <col min="3083" max="3083" width="2.25" style="69" customWidth="1"/>
    <col min="3084" max="3084" width="5.5" style="69" customWidth="1"/>
    <col min="3085" max="3085" width="8.125" style="69" customWidth="1"/>
    <col min="3086" max="3087" width="6.25" style="69" customWidth="1"/>
    <col min="3088" max="3328" width="9" style="69"/>
    <col min="3329" max="3329" width="1.625" style="69" customWidth="1"/>
    <col min="3330" max="3330" width="5.125" style="69" customWidth="1"/>
    <col min="3331" max="3331" width="8.125" style="69" customWidth="1"/>
    <col min="3332" max="3333" width="6.25" style="69" customWidth="1"/>
    <col min="3334" max="3334" width="0.875" style="69" customWidth="1"/>
    <col min="3335" max="3335" width="5.125" style="69" customWidth="1"/>
    <col min="3336" max="3336" width="8.125" style="69" customWidth="1"/>
    <col min="3337" max="3338" width="6.25" style="69" customWidth="1"/>
    <col min="3339" max="3339" width="2.25" style="69" customWidth="1"/>
    <col min="3340" max="3340" width="5.5" style="69" customWidth="1"/>
    <col min="3341" max="3341" width="8.125" style="69" customWidth="1"/>
    <col min="3342" max="3343" width="6.25" style="69" customWidth="1"/>
    <col min="3344" max="3584" width="9" style="69"/>
    <col min="3585" max="3585" width="1.625" style="69" customWidth="1"/>
    <col min="3586" max="3586" width="5.125" style="69" customWidth="1"/>
    <col min="3587" max="3587" width="8.125" style="69" customWidth="1"/>
    <col min="3588" max="3589" width="6.25" style="69" customWidth="1"/>
    <col min="3590" max="3590" width="0.875" style="69" customWidth="1"/>
    <col min="3591" max="3591" width="5.125" style="69" customWidth="1"/>
    <col min="3592" max="3592" width="8.125" style="69" customWidth="1"/>
    <col min="3593" max="3594" width="6.25" style="69" customWidth="1"/>
    <col min="3595" max="3595" width="2.25" style="69" customWidth="1"/>
    <col min="3596" max="3596" width="5.5" style="69" customWidth="1"/>
    <col min="3597" max="3597" width="8.125" style="69" customWidth="1"/>
    <col min="3598" max="3599" width="6.25" style="69" customWidth="1"/>
    <col min="3600" max="3840" width="9" style="69"/>
    <col min="3841" max="3841" width="1.625" style="69" customWidth="1"/>
    <col min="3842" max="3842" width="5.125" style="69" customWidth="1"/>
    <col min="3843" max="3843" width="8.125" style="69" customWidth="1"/>
    <col min="3844" max="3845" width="6.25" style="69" customWidth="1"/>
    <col min="3846" max="3846" width="0.875" style="69" customWidth="1"/>
    <col min="3847" max="3847" width="5.125" style="69" customWidth="1"/>
    <col min="3848" max="3848" width="8.125" style="69" customWidth="1"/>
    <col min="3849" max="3850" width="6.25" style="69" customWidth="1"/>
    <col min="3851" max="3851" width="2.25" style="69" customWidth="1"/>
    <col min="3852" max="3852" width="5.5" style="69" customWidth="1"/>
    <col min="3853" max="3853" width="8.125" style="69" customWidth="1"/>
    <col min="3854" max="3855" width="6.25" style="69" customWidth="1"/>
    <col min="3856" max="4096" width="9" style="69"/>
    <col min="4097" max="4097" width="1.625" style="69" customWidth="1"/>
    <col min="4098" max="4098" width="5.125" style="69" customWidth="1"/>
    <col min="4099" max="4099" width="8.125" style="69" customWidth="1"/>
    <col min="4100" max="4101" width="6.25" style="69" customWidth="1"/>
    <col min="4102" max="4102" width="0.875" style="69" customWidth="1"/>
    <col min="4103" max="4103" width="5.125" style="69" customWidth="1"/>
    <col min="4104" max="4104" width="8.125" style="69" customWidth="1"/>
    <col min="4105" max="4106" width="6.25" style="69" customWidth="1"/>
    <col min="4107" max="4107" width="2.25" style="69" customWidth="1"/>
    <col min="4108" max="4108" width="5.5" style="69" customWidth="1"/>
    <col min="4109" max="4109" width="8.125" style="69" customWidth="1"/>
    <col min="4110" max="4111" width="6.25" style="69" customWidth="1"/>
    <col min="4112" max="4352" width="9" style="69"/>
    <col min="4353" max="4353" width="1.625" style="69" customWidth="1"/>
    <col min="4354" max="4354" width="5.125" style="69" customWidth="1"/>
    <col min="4355" max="4355" width="8.125" style="69" customWidth="1"/>
    <col min="4356" max="4357" width="6.25" style="69" customWidth="1"/>
    <col min="4358" max="4358" width="0.875" style="69" customWidth="1"/>
    <col min="4359" max="4359" width="5.125" style="69" customWidth="1"/>
    <col min="4360" max="4360" width="8.125" style="69" customWidth="1"/>
    <col min="4361" max="4362" width="6.25" style="69" customWidth="1"/>
    <col min="4363" max="4363" width="2.25" style="69" customWidth="1"/>
    <col min="4364" max="4364" width="5.5" style="69" customWidth="1"/>
    <col min="4365" max="4365" width="8.125" style="69" customWidth="1"/>
    <col min="4366" max="4367" width="6.25" style="69" customWidth="1"/>
    <col min="4368" max="4608" width="9" style="69"/>
    <col min="4609" max="4609" width="1.625" style="69" customWidth="1"/>
    <col min="4610" max="4610" width="5.125" style="69" customWidth="1"/>
    <col min="4611" max="4611" width="8.125" style="69" customWidth="1"/>
    <col min="4612" max="4613" width="6.25" style="69" customWidth="1"/>
    <col min="4614" max="4614" width="0.875" style="69" customWidth="1"/>
    <col min="4615" max="4615" width="5.125" style="69" customWidth="1"/>
    <col min="4616" max="4616" width="8.125" style="69" customWidth="1"/>
    <col min="4617" max="4618" width="6.25" style="69" customWidth="1"/>
    <col min="4619" max="4619" width="2.25" style="69" customWidth="1"/>
    <col min="4620" max="4620" width="5.5" style="69" customWidth="1"/>
    <col min="4621" max="4621" width="8.125" style="69" customWidth="1"/>
    <col min="4622" max="4623" width="6.25" style="69" customWidth="1"/>
    <col min="4624" max="4864" width="9" style="69"/>
    <col min="4865" max="4865" width="1.625" style="69" customWidth="1"/>
    <col min="4866" max="4866" width="5.125" style="69" customWidth="1"/>
    <col min="4867" max="4867" width="8.125" style="69" customWidth="1"/>
    <col min="4868" max="4869" width="6.25" style="69" customWidth="1"/>
    <col min="4870" max="4870" width="0.875" style="69" customWidth="1"/>
    <col min="4871" max="4871" width="5.125" style="69" customWidth="1"/>
    <col min="4872" max="4872" width="8.125" style="69" customWidth="1"/>
    <col min="4873" max="4874" width="6.25" style="69" customWidth="1"/>
    <col min="4875" max="4875" width="2.25" style="69" customWidth="1"/>
    <col min="4876" max="4876" width="5.5" style="69" customWidth="1"/>
    <col min="4877" max="4877" width="8.125" style="69" customWidth="1"/>
    <col min="4878" max="4879" width="6.25" style="69" customWidth="1"/>
    <col min="4880" max="5120" width="9" style="69"/>
    <col min="5121" max="5121" width="1.625" style="69" customWidth="1"/>
    <col min="5122" max="5122" width="5.125" style="69" customWidth="1"/>
    <col min="5123" max="5123" width="8.125" style="69" customWidth="1"/>
    <col min="5124" max="5125" width="6.25" style="69" customWidth="1"/>
    <col min="5126" max="5126" width="0.875" style="69" customWidth="1"/>
    <col min="5127" max="5127" width="5.125" style="69" customWidth="1"/>
    <col min="5128" max="5128" width="8.125" style="69" customWidth="1"/>
    <col min="5129" max="5130" width="6.25" style="69" customWidth="1"/>
    <col min="5131" max="5131" width="2.25" style="69" customWidth="1"/>
    <col min="5132" max="5132" width="5.5" style="69" customWidth="1"/>
    <col min="5133" max="5133" width="8.125" style="69" customWidth="1"/>
    <col min="5134" max="5135" width="6.25" style="69" customWidth="1"/>
    <col min="5136" max="5376" width="9" style="69"/>
    <col min="5377" max="5377" width="1.625" style="69" customWidth="1"/>
    <col min="5378" max="5378" width="5.125" style="69" customWidth="1"/>
    <col min="5379" max="5379" width="8.125" style="69" customWidth="1"/>
    <col min="5380" max="5381" width="6.25" style="69" customWidth="1"/>
    <col min="5382" max="5382" width="0.875" style="69" customWidth="1"/>
    <col min="5383" max="5383" width="5.125" style="69" customWidth="1"/>
    <col min="5384" max="5384" width="8.125" style="69" customWidth="1"/>
    <col min="5385" max="5386" width="6.25" style="69" customWidth="1"/>
    <col min="5387" max="5387" width="2.25" style="69" customWidth="1"/>
    <col min="5388" max="5388" width="5.5" style="69" customWidth="1"/>
    <col min="5389" max="5389" width="8.125" style="69" customWidth="1"/>
    <col min="5390" max="5391" width="6.25" style="69" customWidth="1"/>
    <col min="5392" max="5632" width="9" style="69"/>
    <col min="5633" max="5633" width="1.625" style="69" customWidth="1"/>
    <col min="5634" max="5634" width="5.125" style="69" customWidth="1"/>
    <col min="5635" max="5635" width="8.125" style="69" customWidth="1"/>
    <col min="5636" max="5637" width="6.25" style="69" customWidth="1"/>
    <col min="5638" max="5638" width="0.875" style="69" customWidth="1"/>
    <col min="5639" max="5639" width="5.125" style="69" customWidth="1"/>
    <col min="5640" max="5640" width="8.125" style="69" customWidth="1"/>
    <col min="5641" max="5642" width="6.25" style="69" customWidth="1"/>
    <col min="5643" max="5643" width="2.25" style="69" customWidth="1"/>
    <col min="5644" max="5644" width="5.5" style="69" customWidth="1"/>
    <col min="5645" max="5645" width="8.125" style="69" customWidth="1"/>
    <col min="5646" max="5647" width="6.25" style="69" customWidth="1"/>
    <col min="5648" max="5888" width="9" style="69"/>
    <col min="5889" max="5889" width="1.625" style="69" customWidth="1"/>
    <col min="5890" max="5890" width="5.125" style="69" customWidth="1"/>
    <col min="5891" max="5891" width="8.125" style="69" customWidth="1"/>
    <col min="5892" max="5893" width="6.25" style="69" customWidth="1"/>
    <col min="5894" max="5894" width="0.875" style="69" customWidth="1"/>
    <col min="5895" max="5895" width="5.125" style="69" customWidth="1"/>
    <col min="5896" max="5896" width="8.125" style="69" customWidth="1"/>
    <col min="5897" max="5898" width="6.25" style="69" customWidth="1"/>
    <col min="5899" max="5899" width="2.25" style="69" customWidth="1"/>
    <col min="5900" max="5900" width="5.5" style="69" customWidth="1"/>
    <col min="5901" max="5901" width="8.125" style="69" customWidth="1"/>
    <col min="5902" max="5903" width="6.25" style="69" customWidth="1"/>
    <col min="5904" max="6144" width="9" style="69"/>
    <col min="6145" max="6145" width="1.625" style="69" customWidth="1"/>
    <col min="6146" max="6146" width="5.125" style="69" customWidth="1"/>
    <col min="6147" max="6147" width="8.125" style="69" customWidth="1"/>
    <col min="6148" max="6149" width="6.25" style="69" customWidth="1"/>
    <col min="6150" max="6150" width="0.875" style="69" customWidth="1"/>
    <col min="6151" max="6151" width="5.125" style="69" customWidth="1"/>
    <col min="6152" max="6152" width="8.125" style="69" customWidth="1"/>
    <col min="6153" max="6154" width="6.25" style="69" customWidth="1"/>
    <col min="6155" max="6155" width="2.25" style="69" customWidth="1"/>
    <col min="6156" max="6156" width="5.5" style="69" customWidth="1"/>
    <col min="6157" max="6157" width="8.125" style="69" customWidth="1"/>
    <col min="6158" max="6159" width="6.25" style="69" customWidth="1"/>
    <col min="6160" max="6400" width="9" style="69"/>
    <col min="6401" max="6401" width="1.625" style="69" customWidth="1"/>
    <col min="6402" max="6402" width="5.125" style="69" customWidth="1"/>
    <col min="6403" max="6403" width="8.125" style="69" customWidth="1"/>
    <col min="6404" max="6405" width="6.25" style="69" customWidth="1"/>
    <col min="6406" max="6406" width="0.875" style="69" customWidth="1"/>
    <col min="6407" max="6407" width="5.125" style="69" customWidth="1"/>
    <col min="6408" max="6408" width="8.125" style="69" customWidth="1"/>
    <col min="6409" max="6410" width="6.25" style="69" customWidth="1"/>
    <col min="6411" max="6411" width="2.25" style="69" customWidth="1"/>
    <col min="6412" max="6412" width="5.5" style="69" customWidth="1"/>
    <col min="6413" max="6413" width="8.125" style="69" customWidth="1"/>
    <col min="6414" max="6415" width="6.25" style="69" customWidth="1"/>
    <col min="6416" max="6656" width="9" style="69"/>
    <col min="6657" max="6657" width="1.625" style="69" customWidth="1"/>
    <col min="6658" max="6658" width="5.125" style="69" customWidth="1"/>
    <col min="6659" max="6659" width="8.125" style="69" customWidth="1"/>
    <col min="6660" max="6661" width="6.25" style="69" customWidth="1"/>
    <col min="6662" max="6662" width="0.875" style="69" customWidth="1"/>
    <col min="6663" max="6663" width="5.125" style="69" customWidth="1"/>
    <col min="6664" max="6664" width="8.125" style="69" customWidth="1"/>
    <col min="6665" max="6666" width="6.25" style="69" customWidth="1"/>
    <col min="6667" max="6667" width="2.25" style="69" customWidth="1"/>
    <col min="6668" max="6668" width="5.5" style="69" customWidth="1"/>
    <col min="6669" max="6669" width="8.125" style="69" customWidth="1"/>
    <col min="6670" max="6671" width="6.25" style="69" customWidth="1"/>
    <col min="6672" max="6912" width="9" style="69"/>
    <col min="6913" max="6913" width="1.625" style="69" customWidth="1"/>
    <col min="6914" max="6914" width="5.125" style="69" customWidth="1"/>
    <col min="6915" max="6915" width="8.125" style="69" customWidth="1"/>
    <col min="6916" max="6917" width="6.25" style="69" customWidth="1"/>
    <col min="6918" max="6918" width="0.875" style="69" customWidth="1"/>
    <col min="6919" max="6919" width="5.125" style="69" customWidth="1"/>
    <col min="6920" max="6920" width="8.125" style="69" customWidth="1"/>
    <col min="6921" max="6922" width="6.25" style="69" customWidth="1"/>
    <col min="6923" max="6923" width="2.25" style="69" customWidth="1"/>
    <col min="6924" max="6924" width="5.5" style="69" customWidth="1"/>
    <col min="6925" max="6925" width="8.125" style="69" customWidth="1"/>
    <col min="6926" max="6927" width="6.25" style="69" customWidth="1"/>
    <col min="6928" max="7168" width="9" style="69"/>
    <col min="7169" max="7169" width="1.625" style="69" customWidth="1"/>
    <col min="7170" max="7170" width="5.125" style="69" customWidth="1"/>
    <col min="7171" max="7171" width="8.125" style="69" customWidth="1"/>
    <col min="7172" max="7173" width="6.25" style="69" customWidth="1"/>
    <col min="7174" max="7174" width="0.875" style="69" customWidth="1"/>
    <col min="7175" max="7175" width="5.125" style="69" customWidth="1"/>
    <col min="7176" max="7176" width="8.125" style="69" customWidth="1"/>
    <col min="7177" max="7178" width="6.25" style="69" customWidth="1"/>
    <col min="7179" max="7179" width="2.25" style="69" customWidth="1"/>
    <col min="7180" max="7180" width="5.5" style="69" customWidth="1"/>
    <col min="7181" max="7181" width="8.125" style="69" customWidth="1"/>
    <col min="7182" max="7183" width="6.25" style="69" customWidth="1"/>
    <col min="7184" max="7424" width="9" style="69"/>
    <col min="7425" max="7425" width="1.625" style="69" customWidth="1"/>
    <col min="7426" max="7426" width="5.125" style="69" customWidth="1"/>
    <col min="7427" max="7427" width="8.125" style="69" customWidth="1"/>
    <col min="7428" max="7429" width="6.25" style="69" customWidth="1"/>
    <col min="7430" max="7430" width="0.875" style="69" customWidth="1"/>
    <col min="7431" max="7431" width="5.125" style="69" customWidth="1"/>
    <col min="7432" max="7432" width="8.125" style="69" customWidth="1"/>
    <col min="7433" max="7434" width="6.25" style="69" customWidth="1"/>
    <col min="7435" max="7435" width="2.25" style="69" customWidth="1"/>
    <col min="7436" max="7436" width="5.5" style="69" customWidth="1"/>
    <col min="7437" max="7437" width="8.125" style="69" customWidth="1"/>
    <col min="7438" max="7439" width="6.25" style="69" customWidth="1"/>
    <col min="7440" max="7680" width="9" style="69"/>
    <col min="7681" max="7681" width="1.625" style="69" customWidth="1"/>
    <col min="7682" max="7682" width="5.125" style="69" customWidth="1"/>
    <col min="7683" max="7683" width="8.125" style="69" customWidth="1"/>
    <col min="7684" max="7685" width="6.25" style="69" customWidth="1"/>
    <col min="7686" max="7686" width="0.875" style="69" customWidth="1"/>
    <col min="7687" max="7687" width="5.125" style="69" customWidth="1"/>
    <col min="7688" max="7688" width="8.125" style="69" customWidth="1"/>
    <col min="7689" max="7690" width="6.25" style="69" customWidth="1"/>
    <col min="7691" max="7691" width="2.25" style="69" customWidth="1"/>
    <col min="7692" max="7692" width="5.5" style="69" customWidth="1"/>
    <col min="7693" max="7693" width="8.125" style="69" customWidth="1"/>
    <col min="7694" max="7695" width="6.25" style="69" customWidth="1"/>
    <col min="7696" max="7936" width="9" style="69"/>
    <col min="7937" max="7937" width="1.625" style="69" customWidth="1"/>
    <col min="7938" max="7938" width="5.125" style="69" customWidth="1"/>
    <col min="7939" max="7939" width="8.125" style="69" customWidth="1"/>
    <col min="7940" max="7941" width="6.25" style="69" customWidth="1"/>
    <col min="7942" max="7942" width="0.875" style="69" customWidth="1"/>
    <col min="7943" max="7943" width="5.125" style="69" customWidth="1"/>
    <col min="7944" max="7944" width="8.125" style="69" customWidth="1"/>
    <col min="7945" max="7946" width="6.25" style="69" customWidth="1"/>
    <col min="7947" max="7947" width="2.25" style="69" customWidth="1"/>
    <col min="7948" max="7948" width="5.5" style="69" customWidth="1"/>
    <col min="7949" max="7949" width="8.125" style="69" customWidth="1"/>
    <col min="7950" max="7951" width="6.25" style="69" customWidth="1"/>
    <col min="7952" max="8192" width="9" style="69"/>
    <col min="8193" max="8193" width="1.625" style="69" customWidth="1"/>
    <col min="8194" max="8194" width="5.125" style="69" customWidth="1"/>
    <col min="8195" max="8195" width="8.125" style="69" customWidth="1"/>
    <col min="8196" max="8197" width="6.25" style="69" customWidth="1"/>
    <col min="8198" max="8198" width="0.875" style="69" customWidth="1"/>
    <col min="8199" max="8199" width="5.125" style="69" customWidth="1"/>
    <col min="8200" max="8200" width="8.125" style="69" customWidth="1"/>
    <col min="8201" max="8202" width="6.25" style="69" customWidth="1"/>
    <col min="8203" max="8203" width="2.25" style="69" customWidth="1"/>
    <col min="8204" max="8204" width="5.5" style="69" customWidth="1"/>
    <col min="8205" max="8205" width="8.125" style="69" customWidth="1"/>
    <col min="8206" max="8207" width="6.25" style="69" customWidth="1"/>
    <col min="8208" max="8448" width="9" style="69"/>
    <col min="8449" max="8449" width="1.625" style="69" customWidth="1"/>
    <col min="8450" max="8450" width="5.125" style="69" customWidth="1"/>
    <col min="8451" max="8451" width="8.125" style="69" customWidth="1"/>
    <col min="8452" max="8453" width="6.25" style="69" customWidth="1"/>
    <col min="8454" max="8454" width="0.875" style="69" customWidth="1"/>
    <col min="8455" max="8455" width="5.125" style="69" customWidth="1"/>
    <col min="8456" max="8456" width="8.125" style="69" customWidth="1"/>
    <col min="8457" max="8458" width="6.25" style="69" customWidth="1"/>
    <col min="8459" max="8459" width="2.25" style="69" customWidth="1"/>
    <col min="8460" max="8460" width="5.5" style="69" customWidth="1"/>
    <col min="8461" max="8461" width="8.125" style="69" customWidth="1"/>
    <col min="8462" max="8463" width="6.25" style="69" customWidth="1"/>
    <col min="8464" max="8704" width="9" style="69"/>
    <col min="8705" max="8705" width="1.625" style="69" customWidth="1"/>
    <col min="8706" max="8706" width="5.125" style="69" customWidth="1"/>
    <col min="8707" max="8707" width="8.125" style="69" customWidth="1"/>
    <col min="8708" max="8709" width="6.25" style="69" customWidth="1"/>
    <col min="8710" max="8710" width="0.875" style="69" customWidth="1"/>
    <col min="8711" max="8711" width="5.125" style="69" customWidth="1"/>
    <col min="8712" max="8712" width="8.125" style="69" customWidth="1"/>
    <col min="8713" max="8714" width="6.25" style="69" customWidth="1"/>
    <col min="8715" max="8715" width="2.25" style="69" customWidth="1"/>
    <col min="8716" max="8716" width="5.5" style="69" customWidth="1"/>
    <col min="8717" max="8717" width="8.125" style="69" customWidth="1"/>
    <col min="8718" max="8719" width="6.25" style="69" customWidth="1"/>
    <col min="8720" max="8960" width="9" style="69"/>
    <col min="8961" max="8961" width="1.625" style="69" customWidth="1"/>
    <col min="8962" max="8962" width="5.125" style="69" customWidth="1"/>
    <col min="8963" max="8963" width="8.125" style="69" customWidth="1"/>
    <col min="8964" max="8965" width="6.25" style="69" customWidth="1"/>
    <col min="8966" max="8966" width="0.875" style="69" customWidth="1"/>
    <col min="8967" max="8967" width="5.125" style="69" customWidth="1"/>
    <col min="8968" max="8968" width="8.125" style="69" customWidth="1"/>
    <col min="8969" max="8970" width="6.25" style="69" customWidth="1"/>
    <col min="8971" max="8971" width="2.25" style="69" customWidth="1"/>
    <col min="8972" max="8972" width="5.5" style="69" customWidth="1"/>
    <col min="8973" max="8973" width="8.125" style="69" customWidth="1"/>
    <col min="8974" max="8975" width="6.25" style="69" customWidth="1"/>
    <col min="8976" max="9216" width="9" style="69"/>
    <col min="9217" max="9217" width="1.625" style="69" customWidth="1"/>
    <col min="9218" max="9218" width="5.125" style="69" customWidth="1"/>
    <col min="9219" max="9219" width="8.125" style="69" customWidth="1"/>
    <col min="9220" max="9221" width="6.25" style="69" customWidth="1"/>
    <col min="9222" max="9222" width="0.875" style="69" customWidth="1"/>
    <col min="9223" max="9223" width="5.125" style="69" customWidth="1"/>
    <col min="9224" max="9224" width="8.125" style="69" customWidth="1"/>
    <col min="9225" max="9226" width="6.25" style="69" customWidth="1"/>
    <col min="9227" max="9227" width="2.25" style="69" customWidth="1"/>
    <col min="9228" max="9228" width="5.5" style="69" customWidth="1"/>
    <col min="9229" max="9229" width="8.125" style="69" customWidth="1"/>
    <col min="9230" max="9231" width="6.25" style="69" customWidth="1"/>
    <col min="9232" max="9472" width="9" style="69"/>
    <col min="9473" max="9473" width="1.625" style="69" customWidth="1"/>
    <col min="9474" max="9474" width="5.125" style="69" customWidth="1"/>
    <col min="9475" max="9475" width="8.125" style="69" customWidth="1"/>
    <col min="9476" max="9477" width="6.25" style="69" customWidth="1"/>
    <col min="9478" max="9478" width="0.875" style="69" customWidth="1"/>
    <col min="9479" max="9479" width="5.125" style="69" customWidth="1"/>
    <col min="9480" max="9480" width="8.125" style="69" customWidth="1"/>
    <col min="9481" max="9482" width="6.25" style="69" customWidth="1"/>
    <col min="9483" max="9483" width="2.25" style="69" customWidth="1"/>
    <col min="9484" max="9484" width="5.5" style="69" customWidth="1"/>
    <col min="9485" max="9485" width="8.125" style="69" customWidth="1"/>
    <col min="9486" max="9487" width="6.25" style="69" customWidth="1"/>
    <col min="9488" max="9728" width="9" style="69"/>
    <col min="9729" max="9729" width="1.625" style="69" customWidth="1"/>
    <col min="9730" max="9730" width="5.125" style="69" customWidth="1"/>
    <col min="9731" max="9731" width="8.125" style="69" customWidth="1"/>
    <col min="9732" max="9733" width="6.25" style="69" customWidth="1"/>
    <col min="9734" max="9734" width="0.875" style="69" customWidth="1"/>
    <col min="9735" max="9735" width="5.125" style="69" customWidth="1"/>
    <col min="9736" max="9736" width="8.125" style="69" customWidth="1"/>
    <col min="9737" max="9738" width="6.25" style="69" customWidth="1"/>
    <col min="9739" max="9739" width="2.25" style="69" customWidth="1"/>
    <col min="9740" max="9740" width="5.5" style="69" customWidth="1"/>
    <col min="9741" max="9741" width="8.125" style="69" customWidth="1"/>
    <col min="9742" max="9743" width="6.25" style="69" customWidth="1"/>
    <col min="9744" max="9984" width="9" style="69"/>
    <col min="9985" max="9985" width="1.625" style="69" customWidth="1"/>
    <col min="9986" max="9986" width="5.125" style="69" customWidth="1"/>
    <col min="9987" max="9987" width="8.125" style="69" customWidth="1"/>
    <col min="9988" max="9989" width="6.25" style="69" customWidth="1"/>
    <col min="9990" max="9990" width="0.875" style="69" customWidth="1"/>
    <col min="9991" max="9991" width="5.125" style="69" customWidth="1"/>
    <col min="9992" max="9992" width="8.125" style="69" customWidth="1"/>
    <col min="9993" max="9994" width="6.25" style="69" customWidth="1"/>
    <col min="9995" max="9995" width="2.25" style="69" customWidth="1"/>
    <col min="9996" max="9996" width="5.5" style="69" customWidth="1"/>
    <col min="9997" max="9997" width="8.125" style="69" customWidth="1"/>
    <col min="9998" max="9999" width="6.25" style="69" customWidth="1"/>
    <col min="10000" max="10240" width="9" style="69"/>
    <col min="10241" max="10241" width="1.625" style="69" customWidth="1"/>
    <col min="10242" max="10242" width="5.125" style="69" customWidth="1"/>
    <col min="10243" max="10243" width="8.125" style="69" customWidth="1"/>
    <col min="10244" max="10245" width="6.25" style="69" customWidth="1"/>
    <col min="10246" max="10246" width="0.875" style="69" customWidth="1"/>
    <col min="10247" max="10247" width="5.125" style="69" customWidth="1"/>
    <col min="10248" max="10248" width="8.125" style="69" customWidth="1"/>
    <col min="10249" max="10250" width="6.25" style="69" customWidth="1"/>
    <col min="10251" max="10251" width="2.25" style="69" customWidth="1"/>
    <col min="10252" max="10252" width="5.5" style="69" customWidth="1"/>
    <col min="10253" max="10253" width="8.125" style="69" customWidth="1"/>
    <col min="10254" max="10255" width="6.25" style="69" customWidth="1"/>
    <col min="10256" max="10496" width="9" style="69"/>
    <col min="10497" max="10497" width="1.625" style="69" customWidth="1"/>
    <col min="10498" max="10498" width="5.125" style="69" customWidth="1"/>
    <col min="10499" max="10499" width="8.125" style="69" customWidth="1"/>
    <col min="10500" max="10501" width="6.25" style="69" customWidth="1"/>
    <col min="10502" max="10502" width="0.875" style="69" customWidth="1"/>
    <col min="10503" max="10503" width="5.125" style="69" customWidth="1"/>
    <col min="10504" max="10504" width="8.125" style="69" customWidth="1"/>
    <col min="10505" max="10506" width="6.25" style="69" customWidth="1"/>
    <col min="10507" max="10507" width="2.25" style="69" customWidth="1"/>
    <col min="10508" max="10508" width="5.5" style="69" customWidth="1"/>
    <col min="10509" max="10509" width="8.125" style="69" customWidth="1"/>
    <col min="10510" max="10511" width="6.25" style="69" customWidth="1"/>
    <col min="10512" max="10752" width="9" style="69"/>
    <col min="10753" max="10753" width="1.625" style="69" customWidth="1"/>
    <col min="10754" max="10754" width="5.125" style="69" customWidth="1"/>
    <col min="10755" max="10755" width="8.125" style="69" customWidth="1"/>
    <col min="10756" max="10757" width="6.25" style="69" customWidth="1"/>
    <col min="10758" max="10758" width="0.875" style="69" customWidth="1"/>
    <col min="10759" max="10759" width="5.125" style="69" customWidth="1"/>
    <col min="10760" max="10760" width="8.125" style="69" customWidth="1"/>
    <col min="10761" max="10762" width="6.25" style="69" customWidth="1"/>
    <col min="10763" max="10763" width="2.25" style="69" customWidth="1"/>
    <col min="10764" max="10764" width="5.5" style="69" customWidth="1"/>
    <col min="10765" max="10765" width="8.125" style="69" customWidth="1"/>
    <col min="10766" max="10767" width="6.25" style="69" customWidth="1"/>
    <col min="10768" max="11008" width="9" style="69"/>
    <col min="11009" max="11009" width="1.625" style="69" customWidth="1"/>
    <col min="11010" max="11010" width="5.125" style="69" customWidth="1"/>
    <col min="11011" max="11011" width="8.125" style="69" customWidth="1"/>
    <col min="11012" max="11013" width="6.25" style="69" customWidth="1"/>
    <col min="11014" max="11014" width="0.875" style="69" customWidth="1"/>
    <col min="11015" max="11015" width="5.125" style="69" customWidth="1"/>
    <col min="11016" max="11016" width="8.125" style="69" customWidth="1"/>
    <col min="11017" max="11018" width="6.25" style="69" customWidth="1"/>
    <col min="11019" max="11019" width="2.25" style="69" customWidth="1"/>
    <col min="11020" max="11020" width="5.5" style="69" customWidth="1"/>
    <col min="11021" max="11021" width="8.125" style="69" customWidth="1"/>
    <col min="11022" max="11023" width="6.25" style="69" customWidth="1"/>
    <col min="11024" max="11264" width="9" style="69"/>
    <col min="11265" max="11265" width="1.625" style="69" customWidth="1"/>
    <col min="11266" max="11266" width="5.125" style="69" customWidth="1"/>
    <col min="11267" max="11267" width="8.125" style="69" customWidth="1"/>
    <col min="11268" max="11269" width="6.25" style="69" customWidth="1"/>
    <col min="11270" max="11270" width="0.875" style="69" customWidth="1"/>
    <col min="11271" max="11271" width="5.125" style="69" customWidth="1"/>
    <col min="11272" max="11272" width="8.125" style="69" customWidth="1"/>
    <col min="11273" max="11274" width="6.25" style="69" customWidth="1"/>
    <col min="11275" max="11275" width="2.25" style="69" customWidth="1"/>
    <col min="11276" max="11276" width="5.5" style="69" customWidth="1"/>
    <col min="11277" max="11277" width="8.125" style="69" customWidth="1"/>
    <col min="11278" max="11279" width="6.25" style="69" customWidth="1"/>
    <col min="11280" max="11520" width="9" style="69"/>
    <col min="11521" max="11521" width="1.625" style="69" customWidth="1"/>
    <col min="11522" max="11522" width="5.125" style="69" customWidth="1"/>
    <col min="11523" max="11523" width="8.125" style="69" customWidth="1"/>
    <col min="11524" max="11525" width="6.25" style="69" customWidth="1"/>
    <col min="11526" max="11526" width="0.875" style="69" customWidth="1"/>
    <col min="11527" max="11527" width="5.125" style="69" customWidth="1"/>
    <col min="11528" max="11528" width="8.125" style="69" customWidth="1"/>
    <col min="11529" max="11530" width="6.25" style="69" customWidth="1"/>
    <col min="11531" max="11531" width="2.25" style="69" customWidth="1"/>
    <col min="11532" max="11532" width="5.5" style="69" customWidth="1"/>
    <col min="11533" max="11533" width="8.125" style="69" customWidth="1"/>
    <col min="11534" max="11535" width="6.25" style="69" customWidth="1"/>
    <col min="11536" max="11776" width="9" style="69"/>
    <col min="11777" max="11777" width="1.625" style="69" customWidth="1"/>
    <col min="11778" max="11778" width="5.125" style="69" customWidth="1"/>
    <col min="11779" max="11779" width="8.125" style="69" customWidth="1"/>
    <col min="11780" max="11781" width="6.25" style="69" customWidth="1"/>
    <col min="11782" max="11782" width="0.875" style="69" customWidth="1"/>
    <col min="11783" max="11783" width="5.125" style="69" customWidth="1"/>
    <col min="11784" max="11784" width="8.125" style="69" customWidth="1"/>
    <col min="11785" max="11786" width="6.25" style="69" customWidth="1"/>
    <col min="11787" max="11787" width="2.25" style="69" customWidth="1"/>
    <col min="11788" max="11788" width="5.5" style="69" customWidth="1"/>
    <col min="11789" max="11789" width="8.125" style="69" customWidth="1"/>
    <col min="11790" max="11791" width="6.25" style="69" customWidth="1"/>
    <col min="11792" max="12032" width="9" style="69"/>
    <col min="12033" max="12033" width="1.625" style="69" customWidth="1"/>
    <col min="12034" max="12034" width="5.125" style="69" customWidth="1"/>
    <col min="12035" max="12035" width="8.125" style="69" customWidth="1"/>
    <col min="12036" max="12037" width="6.25" style="69" customWidth="1"/>
    <col min="12038" max="12038" width="0.875" style="69" customWidth="1"/>
    <col min="12039" max="12039" width="5.125" style="69" customWidth="1"/>
    <col min="12040" max="12040" width="8.125" style="69" customWidth="1"/>
    <col min="12041" max="12042" width="6.25" style="69" customWidth="1"/>
    <col min="12043" max="12043" width="2.25" style="69" customWidth="1"/>
    <col min="12044" max="12044" width="5.5" style="69" customWidth="1"/>
    <col min="12045" max="12045" width="8.125" style="69" customWidth="1"/>
    <col min="12046" max="12047" width="6.25" style="69" customWidth="1"/>
    <col min="12048" max="12288" width="9" style="69"/>
    <col min="12289" max="12289" width="1.625" style="69" customWidth="1"/>
    <col min="12290" max="12290" width="5.125" style="69" customWidth="1"/>
    <col min="12291" max="12291" width="8.125" style="69" customWidth="1"/>
    <col min="12292" max="12293" width="6.25" style="69" customWidth="1"/>
    <col min="12294" max="12294" width="0.875" style="69" customWidth="1"/>
    <col min="12295" max="12295" width="5.125" style="69" customWidth="1"/>
    <col min="12296" max="12296" width="8.125" style="69" customWidth="1"/>
    <col min="12297" max="12298" width="6.25" style="69" customWidth="1"/>
    <col min="12299" max="12299" width="2.25" style="69" customWidth="1"/>
    <col min="12300" max="12300" width="5.5" style="69" customWidth="1"/>
    <col min="12301" max="12301" width="8.125" style="69" customWidth="1"/>
    <col min="12302" max="12303" width="6.25" style="69" customWidth="1"/>
    <col min="12304" max="12544" width="9" style="69"/>
    <col min="12545" max="12545" width="1.625" style="69" customWidth="1"/>
    <col min="12546" max="12546" width="5.125" style="69" customWidth="1"/>
    <col min="12547" max="12547" width="8.125" style="69" customWidth="1"/>
    <col min="12548" max="12549" width="6.25" style="69" customWidth="1"/>
    <col min="12550" max="12550" width="0.875" style="69" customWidth="1"/>
    <col min="12551" max="12551" width="5.125" style="69" customWidth="1"/>
    <col min="12552" max="12552" width="8.125" style="69" customWidth="1"/>
    <col min="12553" max="12554" width="6.25" style="69" customWidth="1"/>
    <col min="12555" max="12555" width="2.25" style="69" customWidth="1"/>
    <col min="12556" max="12556" width="5.5" style="69" customWidth="1"/>
    <col min="12557" max="12557" width="8.125" style="69" customWidth="1"/>
    <col min="12558" max="12559" width="6.25" style="69" customWidth="1"/>
    <col min="12560" max="12800" width="9" style="69"/>
    <col min="12801" max="12801" width="1.625" style="69" customWidth="1"/>
    <col min="12802" max="12802" width="5.125" style="69" customWidth="1"/>
    <col min="12803" max="12803" width="8.125" style="69" customWidth="1"/>
    <col min="12804" max="12805" width="6.25" style="69" customWidth="1"/>
    <col min="12806" max="12806" width="0.875" style="69" customWidth="1"/>
    <col min="12807" max="12807" width="5.125" style="69" customWidth="1"/>
    <col min="12808" max="12808" width="8.125" style="69" customWidth="1"/>
    <col min="12809" max="12810" width="6.25" style="69" customWidth="1"/>
    <col min="12811" max="12811" width="2.25" style="69" customWidth="1"/>
    <col min="12812" max="12812" width="5.5" style="69" customWidth="1"/>
    <col min="12813" max="12813" width="8.125" style="69" customWidth="1"/>
    <col min="12814" max="12815" width="6.25" style="69" customWidth="1"/>
    <col min="12816" max="13056" width="9" style="69"/>
    <col min="13057" max="13057" width="1.625" style="69" customWidth="1"/>
    <col min="13058" max="13058" width="5.125" style="69" customWidth="1"/>
    <col min="13059" max="13059" width="8.125" style="69" customWidth="1"/>
    <col min="13060" max="13061" width="6.25" style="69" customWidth="1"/>
    <col min="13062" max="13062" width="0.875" style="69" customWidth="1"/>
    <col min="13063" max="13063" width="5.125" style="69" customWidth="1"/>
    <col min="13064" max="13064" width="8.125" style="69" customWidth="1"/>
    <col min="13065" max="13066" width="6.25" style="69" customWidth="1"/>
    <col min="13067" max="13067" width="2.25" style="69" customWidth="1"/>
    <col min="13068" max="13068" width="5.5" style="69" customWidth="1"/>
    <col min="13069" max="13069" width="8.125" style="69" customWidth="1"/>
    <col min="13070" max="13071" width="6.25" style="69" customWidth="1"/>
    <col min="13072" max="13312" width="9" style="69"/>
    <col min="13313" max="13313" width="1.625" style="69" customWidth="1"/>
    <col min="13314" max="13314" width="5.125" style="69" customWidth="1"/>
    <col min="13315" max="13315" width="8.125" style="69" customWidth="1"/>
    <col min="13316" max="13317" width="6.25" style="69" customWidth="1"/>
    <col min="13318" max="13318" width="0.875" style="69" customWidth="1"/>
    <col min="13319" max="13319" width="5.125" style="69" customWidth="1"/>
    <col min="13320" max="13320" width="8.125" style="69" customWidth="1"/>
    <col min="13321" max="13322" width="6.25" style="69" customWidth="1"/>
    <col min="13323" max="13323" width="2.25" style="69" customWidth="1"/>
    <col min="13324" max="13324" width="5.5" style="69" customWidth="1"/>
    <col min="13325" max="13325" width="8.125" style="69" customWidth="1"/>
    <col min="13326" max="13327" width="6.25" style="69" customWidth="1"/>
    <col min="13328" max="13568" width="9" style="69"/>
    <col min="13569" max="13569" width="1.625" style="69" customWidth="1"/>
    <col min="13570" max="13570" width="5.125" style="69" customWidth="1"/>
    <col min="13571" max="13571" width="8.125" style="69" customWidth="1"/>
    <col min="13572" max="13573" width="6.25" style="69" customWidth="1"/>
    <col min="13574" max="13574" width="0.875" style="69" customWidth="1"/>
    <col min="13575" max="13575" width="5.125" style="69" customWidth="1"/>
    <col min="13576" max="13576" width="8.125" style="69" customWidth="1"/>
    <col min="13577" max="13578" width="6.25" style="69" customWidth="1"/>
    <col min="13579" max="13579" width="2.25" style="69" customWidth="1"/>
    <col min="13580" max="13580" width="5.5" style="69" customWidth="1"/>
    <col min="13581" max="13581" width="8.125" style="69" customWidth="1"/>
    <col min="13582" max="13583" width="6.25" style="69" customWidth="1"/>
    <col min="13584" max="13824" width="9" style="69"/>
    <col min="13825" max="13825" width="1.625" style="69" customWidth="1"/>
    <col min="13826" max="13826" width="5.125" style="69" customWidth="1"/>
    <col min="13827" max="13827" width="8.125" style="69" customWidth="1"/>
    <col min="13828" max="13829" width="6.25" style="69" customWidth="1"/>
    <col min="13830" max="13830" width="0.875" style="69" customWidth="1"/>
    <col min="13831" max="13831" width="5.125" style="69" customWidth="1"/>
    <col min="13832" max="13832" width="8.125" style="69" customWidth="1"/>
    <col min="13833" max="13834" width="6.25" style="69" customWidth="1"/>
    <col min="13835" max="13835" width="2.25" style="69" customWidth="1"/>
    <col min="13836" max="13836" width="5.5" style="69" customWidth="1"/>
    <col min="13837" max="13837" width="8.125" style="69" customWidth="1"/>
    <col min="13838" max="13839" width="6.25" style="69" customWidth="1"/>
    <col min="13840" max="14080" width="9" style="69"/>
    <col min="14081" max="14081" width="1.625" style="69" customWidth="1"/>
    <col min="14082" max="14082" width="5.125" style="69" customWidth="1"/>
    <col min="14083" max="14083" width="8.125" style="69" customWidth="1"/>
    <col min="14084" max="14085" width="6.25" style="69" customWidth="1"/>
    <col min="14086" max="14086" width="0.875" style="69" customWidth="1"/>
    <col min="14087" max="14087" width="5.125" style="69" customWidth="1"/>
    <col min="14088" max="14088" width="8.125" style="69" customWidth="1"/>
    <col min="14089" max="14090" width="6.25" style="69" customWidth="1"/>
    <col min="14091" max="14091" width="2.25" style="69" customWidth="1"/>
    <col min="14092" max="14092" width="5.5" style="69" customWidth="1"/>
    <col min="14093" max="14093" width="8.125" style="69" customWidth="1"/>
    <col min="14094" max="14095" width="6.25" style="69" customWidth="1"/>
    <col min="14096" max="14336" width="9" style="69"/>
    <col min="14337" max="14337" width="1.625" style="69" customWidth="1"/>
    <col min="14338" max="14338" width="5.125" style="69" customWidth="1"/>
    <col min="14339" max="14339" width="8.125" style="69" customWidth="1"/>
    <col min="14340" max="14341" width="6.25" style="69" customWidth="1"/>
    <col min="14342" max="14342" width="0.875" style="69" customWidth="1"/>
    <col min="14343" max="14343" width="5.125" style="69" customWidth="1"/>
    <col min="14344" max="14344" width="8.125" style="69" customWidth="1"/>
    <col min="14345" max="14346" width="6.25" style="69" customWidth="1"/>
    <col min="14347" max="14347" width="2.25" style="69" customWidth="1"/>
    <col min="14348" max="14348" width="5.5" style="69" customWidth="1"/>
    <col min="14349" max="14349" width="8.125" style="69" customWidth="1"/>
    <col min="14350" max="14351" width="6.25" style="69" customWidth="1"/>
    <col min="14352" max="14592" width="9" style="69"/>
    <col min="14593" max="14593" width="1.625" style="69" customWidth="1"/>
    <col min="14594" max="14594" width="5.125" style="69" customWidth="1"/>
    <col min="14595" max="14595" width="8.125" style="69" customWidth="1"/>
    <col min="14596" max="14597" width="6.25" style="69" customWidth="1"/>
    <col min="14598" max="14598" width="0.875" style="69" customWidth="1"/>
    <col min="14599" max="14599" width="5.125" style="69" customWidth="1"/>
    <col min="14600" max="14600" width="8.125" style="69" customWidth="1"/>
    <col min="14601" max="14602" width="6.25" style="69" customWidth="1"/>
    <col min="14603" max="14603" width="2.25" style="69" customWidth="1"/>
    <col min="14604" max="14604" width="5.5" style="69" customWidth="1"/>
    <col min="14605" max="14605" width="8.125" style="69" customWidth="1"/>
    <col min="14606" max="14607" width="6.25" style="69" customWidth="1"/>
    <col min="14608" max="14848" width="9" style="69"/>
    <col min="14849" max="14849" width="1.625" style="69" customWidth="1"/>
    <col min="14850" max="14850" width="5.125" style="69" customWidth="1"/>
    <col min="14851" max="14851" width="8.125" style="69" customWidth="1"/>
    <col min="14852" max="14853" width="6.25" style="69" customWidth="1"/>
    <col min="14854" max="14854" width="0.875" style="69" customWidth="1"/>
    <col min="14855" max="14855" width="5.125" style="69" customWidth="1"/>
    <col min="14856" max="14856" width="8.125" style="69" customWidth="1"/>
    <col min="14857" max="14858" width="6.25" style="69" customWidth="1"/>
    <col min="14859" max="14859" width="2.25" style="69" customWidth="1"/>
    <col min="14860" max="14860" width="5.5" style="69" customWidth="1"/>
    <col min="14861" max="14861" width="8.125" style="69" customWidth="1"/>
    <col min="14862" max="14863" width="6.25" style="69" customWidth="1"/>
    <col min="14864" max="15104" width="9" style="69"/>
    <col min="15105" max="15105" width="1.625" style="69" customWidth="1"/>
    <col min="15106" max="15106" width="5.125" style="69" customWidth="1"/>
    <col min="15107" max="15107" width="8.125" style="69" customWidth="1"/>
    <col min="15108" max="15109" width="6.25" style="69" customWidth="1"/>
    <col min="15110" max="15110" width="0.875" style="69" customWidth="1"/>
    <col min="15111" max="15111" width="5.125" style="69" customWidth="1"/>
    <col min="15112" max="15112" width="8.125" style="69" customWidth="1"/>
    <col min="15113" max="15114" width="6.25" style="69" customWidth="1"/>
    <col min="15115" max="15115" width="2.25" style="69" customWidth="1"/>
    <col min="15116" max="15116" width="5.5" style="69" customWidth="1"/>
    <col min="15117" max="15117" width="8.125" style="69" customWidth="1"/>
    <col min="15118" max="15119" width="6.25" style="69" customWidth="1"/>
    <col min="15120" max="15360" width="9" style="69"/>
    <col min="15361" max="15361" width="1.625" style="69" customWidth="1"/>
    <col min="15362" max="15362" width="5.125" style="69" customWidth="1"/>
    <col min="15363" max="15363" width="8.125" style="69" customWidth="1"/>
    <col min="15364" max="15365" width="6.25" style="69" customWidth="1"/>
    <col min="15366" max="15366" width="0.875" style="69" customWidth="1"/>
    <col min="15367" max="15367" width="5.125" style="69" customWidth="1"/>
    <col min="15368" max="15368" width="8.125" style="69" customWidth="1"/>
    <col min="15369" max="15370" width="6.25" style="69" customWidth="1"/>
    <col min="15371" max="15371" width="2.25" style="69" customWidth="1"/>
    <col min="15372" max="15372" width="5.5" style="69" customWidth="1"/>
    <col min="15373" max="15373" width="8.125" style="69" customWidth="1"/>
    <col min="15374" max="15375" width="6.25" style="69" customWidth="1"/>
    <col min="15376" max="15616" width="9" style="69"/>
    <col min="15617" max="15617" width="1.625" style="69" customWidth="1"/>
    <col min="15618" max="15618" width="5.125" style="69" customWidth="1"/>
    <col min="15619" max="15619" width="8.125" style="69" customWidth="1"/>
    <col min="15620" max="15621" width="6.25" style="69" customWidth="1"/>
    <col min="15622" max="15622" width="0.875" style="69" customWidth="1"/>
    <col min="15623" max="15623" width="5.125" style="69" customWidth="1"/>
    <col min="15624" max="15624" width="8.125" style="69" customWidth="1"/>
    <col min="15625" max="15626" width="6.25" style="69" customWidth="1"/>
    <col min="15627" max="15627" width="2.25" style="69" customWidth="1"/>
    <col min="15628" max="15628" width="5.5" style="69" customWidth="1"/>
    <col min="15629" max="15629" width="8.125" style="69" customWidth="1"/>
    <col min="15630" max="15631" width="6.25" style="69" customWidth="1"/>
    <col min="15632" max="15872" width="9" style="69"/>
    <col min="15873" max="15873" width="1.625" style="69" customWidth="1"/>
    <col min="15874" max="15874" width="5.125" style="69" customWidth="1"/>
    <col min="15875" max="15875" width="8.125" style="69" customWidth="1"/>
    <col min="15876" max="15877" width="6.25" style="69" customWidth="1"/>
    <col min="15878" max="15878" width="0.875" style="69" customWidth="1"/>
    <col min="15879" max="15879" width="5.125" style="69" customWidth="1"/>
    <col min="15880" max="15880" width="8.125" style="69" customWidth="1"/>
    <col min="15881" max="15882" width="6.25" style="69" customWidth="1"/>
    <col min="15883" max="15883" width="2.25" style="69" customWidth="1"/>
    <col min="15884" max="15884" width="5.5" style="69" customWidth="1"/>
    <col min="15885" max="15885" width="8.125" style="69" customWidth="1"/>
    <col min="15886" max="15887" width="6.25" style="69" customWidth="1"/>
    <col min="15888" max="16128" width="9" style="69"/>
    <col min="16129" max="16129" width="1.625" style="69" customWidth="1"/>
    <col min="16130" max="16130" width="5.125" style="69" customWidth="1"/>
    <col min="16131" max="16131" width="8.125" style="69" customWidth="1"/>
    <col min="16132" max="16133" width="6.25" style="69" customWidth="1"/>
    <col min="16134" max="16134" width="0.875" style="69" customWidth="1"/>
    <col min="16135" max="16135" width="5.125" style="69" customWidth="1"/>
    <col min="16136" max="16136" width="8.125" style="69" customWidth="1"/>
    <col min="16137" max="16138" width="6.25" style="69" customWidth="1"/>
    <col min="16139" max="16139" width="2.25" style="69" customWidth="1"/>
    <col min="16140" max="16140" width="5.5" style="69" customWidth="1"/>
    <col min="16141" max="16141" width="8.125" style="69" customWidth="1"/>
    <col min="16142" max="16143" width="6.25" style="69" customWidth="1"/>
    <col min="16144" max="16384" width="9" style="69"/>
  </cols>
  <sheetData>
    <row r="1" spans="1:40" ht="30" customHeight="1" x14ac:dyDescent="0.15">
      <c r="A1" s="66" t="s">
        <v>40</v>
      </c>
    </row>
    <row r="2" spans="1:40" ht="7.5" customHeight="1" x14ac:dyDescent="0.15">
      <c r="A2" s="66"/>
    </row>
    <row r="3" spans="1:40" s="70" customFormat="1" ht="15" customHeight="1" x14ac:dyDescent="0.15">
      <c r="B3" s="71" t="s">
        <v>41</v>
      </c>
      <c r="C3" s="72"/>
      <c r="D3" s="73"/>
      <c r="G3" s="73"/>
      <c r="H3" s="73"/>
      <c r="I3" s="73"/>
      <c r="J3" s="73"/>
      <c r="R3" s="70" ph="1"/>
      <c r="S3" s="70" ph="1"/>
      <c r="T3" s="70" ph="1"/>
      <c r="U3" s="70" ph="1"/>
      <c r="W3" s="70" ph="1"/>
      <c r="X3" s="70" ph="1"/>
      <c r="Y3" s="70" ph="1"/>
      <c r="Z3" s="70" ph="1"/>
      <c r="AA3" s="70" ph="1"/>
      <c r="AB3" s="70" ph="1"/>
      <c r="AC3" s="70" ph="1"/>
      <c r="AD3" s="70" ph="1"/>
      <c r="AE3" s="70" ph="1"/>
      <c r="AF3" s="70" ph="1"/>
      <c r="AG3" s="70" ph="1"/>
      <c r="AI3" s="70" ph="1"/>
      <c r="AJ3" s="70" ph="1"/>
      <c r="AK3" s="70" ph="1"/>
      <c r="AL3" s="70" ph="1"/>
      <c r="AM3" s="70" ph="1"/>
      <c r="AN3" s="70" ph="1"/>
    </row>
    <row r="4" spans="1:40" s="70" customFormat="1" ht="15" customHeight="1" x14ac:dyDescent="0.15">
      <c r="A4" s="74">
        <v>1</v>
      </c>
      <c r="B4" s="75" t="s">
        <v>42</v>
      </c>
      <c r="C4" s="72"/>
      <c r="D4" s="73"/>
      <c r="E4" s="73"/>
      <c r="F4" s="73"/>
      <c r="G4" s="73"/>
      <c r="H4" s="73"/>
      <c r="I4" s="73"/>
      <c r="J4" s="73"/>
      <c r="K4" s="74">
        <v>2</v>
      </c>
      <c r="L4" s="75" t="s">
        <v>43</v>
      </c>
      <c r="M4" s="76"/>
      <c r="N4" s="73"/>
      <c r="O4" s="73"/>
      <c r="R4" s="70" ph="1"/>
      <c r="S4" s="70" ph="1"/>
      <c r="T4" s="70" ph="1"/>
      <c r="U4" s="70" ph="1"/>
      <c r="W4" s="70" ph="1"/>
      <c r="X4" s="70" ph="1"/>
      <c r="Y4" s="70" ph="1"/>
      <c r="Z4" s="70" ph="1"/>
      <c r="AA4" s="70" ph="1"/>
      <c r="AB4" s="70" ph="1"/>
      <c r="AC4" s="70" ph="1"/>
      <c r="AD4" s="70" ph="1"/>
      <c r="AE4" s="70" ph="1"/>
      <c r="AF4" s="70" ph="1"/>
      <c r="AG4" s="70" ph="1"/>
      <c r="AI4" s="70" ph="1"/>
      <c r="AJ4" s="70" ph="1"/>
      <c r="AK4" s="70" ph="1"/>
      <c r="AL4" s="70" ph="1"/>
      <c r="AM4" s="70" ph="1"/>
      <c r="AN4" s="70" ph="1"/>
    </row>
    <row r="5" spans="1:40" s="83" customFormat="1" ht="13.5" customHeight="1" x14ac:dyDescent="0.4">
      <c r="A5" s="77"/>
      <c r="B5" s="78" t="s">
        <v>44</v>
      </c>
      <c r="C5" s="79" t="s">
        <v>45</v>
      </c>
      <c r="D5" s="80" t="s">
        <v>46</v>
      </c>
      <c r="E5" s="81" t="s">
        <v>47</v>
      </c>
      <c r="F5" s="82"/>
      <c r="G5" s="78" t="s">
        <v>44</v>
      </c>
      <c r="H5" s="79" t="s">
        <v>45</v>
      </c>
      <c r="I5" s="80" t="s">
        <v>46</v>
      </c>
      <c r="J5" s="81" t="s">
        <v>47</v>
      </c>
      <c r="K5" s="77"/>
      <c r="L5" s="78" t="s">
        <v>44</v>
      </c>
      <c r="M5" s="79" t="s">
        <v>45</v>
      </c>
      <c r="N5" s="80" t="s">
        <v>46</v>
      </c>
      <c r="O5" s="81" t="s">
        <v>47</v>
      </c>
    </row>
    <row r="6" spans="1:40" s="83" customFormat="1" ht="13.5" customHeight="1" x14ac:dyDescent="0.4">
      <c r="A6" s="77"/>
      <c r="B6" s="84" t="s">
        <v>48</v>
      </c>
      <c r="C6" s="85">
        <v>90280</v>
      </c>
      <c r="D6" s="86">
        <v>43526</v>
      </c>
      <c r="E6" s="87">
        <v>46754</v>
      </c>
      <c r="F6" s="88"/>
      <c r="G6" s="89">
        <v>51</v>
      </c>
      <c r="H6" s="90">
        <v>1147</v>
      </c>
      <c r="I6" s="91">
        <v>544</v>
      </c>
      <c r="J6" s="92">
        <v>603</v>
      </c>
      <c r="K6" s="77"/>
      <c r="L6" s="78" t="s">
        <v>48</v>
      </c>
      <c r="M6" s="85">
        <v>90280</v>
      </c>
      <c r="N6" s="86">
        <v>43526</v>
      </c>
      <c r="O6" s="87">
        <v>46754</v>
      </c>
    </row>
    <row r="7" spans="1:40" s="83" customFormat="1" ht="13.5" customHeight="1" x14ac:dyDescent="0.4">
      <c r="A7" s="77"/>
      <c r="B7" s="89">
        <v>0</v>
      </c>
      <c r="C7" s="90">
        <v>623</v>
      </c>
      <c r="D7" s="91">
        <v>306</v>
      </c>
      <c r="E7" s="92">
        <v>317</v>
      </c>
      <c r="F7" s="88"/>
      <c r="G7" s="93">
        <v>52</v>
      </c>
      <c r="H7" s="94">
        <v>1164</v>
      </c>
      <c r="I7" s="95">
        <v>562</v>
      </c>
      <c r="J7" s="96">
        <v>602</v>
      </c>
      <c r="K7" s="77"/>
      <c r="L7" s="97" t="s">
        <v>49</v>
      </c>
      <c r="M7" s="98">
        <v>3687</v>
      </c>
      <c r="N7" s="99">
        <v>1840</v>
      </c>
      <c r="O7" s="100">
        <v>1847</v>
      </c>
    </row>
    <row r="8" spans="1:40" s="83" customFormat="1" ht="13.5" customHeight="1" x14ac:dyDescent="0.4">
      <c r="A8" s="77"/>
      <c r="B8" s="93">
        <v>1</v>
      </c>
      <c r="C8" s="94">
        <v>750</v>
      </c>
      <c r="D8" s="95">
        <v>384</v>
      </c>
      <c r="E8" s="96">
        <v>366</v>
      </c>
      <c r="F8" s="88"/>
      <c r="G8" s="93">
        <v>53</v>
      </c>
      <c r="H8" s="94">
        <v>1122</v>
      </c>
      <c r="I8" s="95">
        <v>556</v>
      </c>
      <c r="J8" s="96">
        <v>566</v>
      </c>
      <c r="K8" s="77"/>
      <c r="L8" s="101" t="s">
        <v>50</v>
      </c>
      <c r="M8" s="94">
        <v>4360</v>
      </c>
      <c r="N8" s="95">
        <v>2264</v>
      </c>
      <c r="O8" s="102">
        <v>2096</v>
      </c>
    </row>
    <row r="9" spans="1:40" s="83" customFormat="1" ht="13.5" customHeight="1" x14ac:dyDescent="0.4">
      <c r="A9" s="77"/>
      <c r="B9" s="93">
        <v>2</v>
      </c>
      <c r="C9" s="94">
        <v>766</v>
      </c>
      <c r="D9" s="95">
        <v>370</v>
      </c>
      <c r="E9" s="96">
        <v>396</v>
      </c>
      <c r="F9" s="88"/>
      <c r="G9" s="93">
        <v>54</v>
      </c>
      <c r="H9" s="94">
        <v>1117</v>
      </c>
      <c r="I9" s="95">
        <v>524</v>
      </c>
      <c r="J9" s="96">
        <v>551</v>
      </c>
      <c r="K9" s="77"/>
      <c r="L9" s="101" t="s">
        <v>51</v>
      </c>
      <c r="M9" s="94">
        <v>4701</v>
      </c>
      <c r="N9" s="95">
        <v>2419</v>
      </c>
      <c r="O9" s="102">
        <v>2282</v>
      </c>
    </row>
    <row r="10" spans="1:40" s="83" customFormat="1" ht="13.5" customHeight="1" x14ac:dyDescent="0.4">
      <c r="A10" s="77"/>
      <c r="B10" s="93">
        <v>3</v>
      </c>
      <c r="C10" s="94">
        <v>766</v>
      </c>
      <c r="D10" s="95">
        <v>385</v>
      </c>
      <c r="E10" s="96">
        <v>381</v>
      </c>
      <c r="F10" s="88"/>
      <c r="G10" s="93">
        <v>55</v>
      </c>
      <c r="H10" s="94">
        <v>1098</v>
      </c>
      <c r="I10" s="95">
        <v>547</v>
      </c>
      <c r="J10" s="96">
        <v>551</v>
      </c>
      <c r="K10" s="77"/>
      <c r="L10" s="101" t="s">
        <v>52</v>
      </c>
      <c r="M10" s="94">
        <v>4799</v>
      </c>
      <c r="N10" s="95">
        <v>2438</v>
      </c>
      <c r="O10" s="102">
        <v>2361</v>
      </c>
    </row>
    <row r="11" spans="1:40" s="83" customFormat="1" ht="13.5" customHeight="1" x14ac:dyDescent="0.4">
      <c r="A11" s="77"/>
      <c r="B11" s="93">
        <v>4</v>
      </c>
      <c r="C11" s="94">
        <v>782</v>
      </c>
      <c r="D11" s="95">
        <v>395</v>
      </c>
      <c r="E11" s="96">
        <v>387</v>
      </c>
      <c r="F11" s="88"/>
      <c r="G11" s="93">
        <v>56</v>
      </c>
      <c r="H11" s="94">
        <v>1179</v>
      </c>
      <c r="I11" s="95">
        <v>575</v>
      </c>
      <c r="J11" s="96">
        <v>604</v>
      </c>
      <c r="K11" s="77"/>
      <c r="L11" s="101" t="s">
        <v>53</v>
      </c>
      <c r="M11" s="94">
        <v>3808</v>
      </c>
      <c r="N11" s="95">
        <v>1854</v>
      </c>
      <c r="O11" s="102">
        <v>1954</v>
      </c>
    </row>
    <row r="12" spans="1:40" s="83" customFormat="1" ht="13.5" customHeight="1" x14ac:dyDescent="0.4">
      <c r="A12" s="77"/>
      <c r="B12" s="93">
        <v>5</v>
      </c>
      <c r="C12" s="94">
        <v>800</v>
      </c>
      <c r="D12" s="95">
        <v>386</v>
      </c>
      <c r="E12" s="96">
        <v>414</v>
      </c>
      <c r="F12" s="88"/>
      <c r="G12" s="93">
        <v>57</v>
      </c>
      <c r="H12" s="94">
        <v>1154</v>
      </c>
      <c r="I12" s="95">
        <v>569</v>
      </c>
      <c r="J12" s="96">
        <v>585</v>
      </c>
      <c r="K12" s="77"/>
      <c r="L12" s="101" t="s">
        <v>54</v>
      </c>
      <c r="M12" s="94">
        <v>4272</v>
      </c>
      <c r="N12" s="95">
        <v>2197</v>
      </c>
      <c r="O12" s="102">
        <v>2075</v>
      </c>
    </row>
    <row r="13" spans="1:40" s="83" customFormat="1" ht="13.5" customHeight="1" x14ac:dyDescent="0.4">
      <c r="A13" s="77"/>
      <c r="B13" s="93">
        <v>6</v>
      </c>
      <c r="C13" s="94">
        <v>919</v>
      </c>
      <c r="D13" s="95">
        <v>471</v>
      </c>
      <c r="E13" s="96">
        <v>448</v>
      </c>
      <c r="F13" s="88"/>
      <c r="G13" s="93">
        <v>58</v>
      </c>
      <c r="H13" s="94">
        <v>1065</v>
      </c>
      <c r="I13" s="95">
        <v>530</v>
      </c>
      <c r="J13" s="96">
        <v>535</v>
      </c>
      <c r="K13" s="77"/>
      <c r="L13" s="101" t="s">
        <v>55</v>
      </c>
      <c r="M13" s="94">
        <v>4744</v>
      </c>
      <c r="N13" s="95">
        <v>2370</v>
      </c>
      <c r="O13" s="102">
        <v>2374</v>
      </c>
    </row>
    <row r="14" spans="1:40" s="83" customFormat="1" ht="13.5" customHeight="1" x14ac:dyDescent="0.4">
      <c r="A14" s="77"/>
      <c r="B14" s="93">
        <v>7</v>
      </c>
      <c r="C14" s="94">
        <v>880</v>
      </c>
      <c r="D14" s="95">
        <v>489</v>
      </c>
      <c r="E14" s="96">
        <v>391</v>
      </c>
      <c r="F14" s="88"/>
      <c r="G14" s="93">
        <v>59</v>
      </c>
      <c r="H14" s="94">
        <v>1158</v>
      </c>
      <c r="I14" s="95">
        <v>574</v>
      </c>
      <c r="J14" s="96">
        <v>584</v>
      </c>
      <c r="K14" s="77"/>
      <c r="L14" s="101" t="s">
        <v>56</v>
      </c>
      <c r="M14" s="94">
        <v>5529</v>
      </c>
      <c r="N14" s="95">
        <v>2784</v>
      </c>
      <c r="O14" s="102">
        <v>2745</v>
      </c>
    </row>
    <row r="15" spans="1:40" s="83" customFormat="1" ht="13.5" customHeight="1" x14ac:dyDescent="0.4">
      <c r="A15" s="77"/>
      <c r="B15" s="93">
        <v>8</v>
      </c>
      <c r="C15" s="94">
        <v>879</v>
      </c>
      <c r="D15" s="95">
        <v>470</v>
      </c>
      <c r="E15" s="96">
        <v>409</v>
      </c>
      <c r="F15" s="88"/>
      <c r="G15" s="93">
        <v>60</v>
      </c>
      <c r="H15" s="94">
        <v>1146</v>
      </c>
      <c r="I15" s="95">
        <v>587</v>
      </c>
      <c r="J15" s="96">
        <v>559</v>
      </c>
      <c r="K15" s="77"/>
      <c r="L15" s="101" t="s">
        <v>57</v>
      </c>
      <c r="M15" s="94">
        <v>6801</v>
      </c>
      <c r="N15" s="95">
        <v>3392</v>
      </c>
      <c r="O15" s="102">
        <v>3409</v>
      </c>
    </row>
    <row r="16" spans="1:40" s="83" customFormat="1" ht="13.5" customHeight="1" x14ac:dyDescent="0.4">
      <c r="A16" s="77"/>
      <c r="B16" s="93">
        <v>9</v>
      </c>
      <c r="C16" s="94">
        <v>882</v>
      </c>
      <c r="D16" s="95">
        <v>448</v>
      </c>
      <c r="E16" s="96">
        <v>434</v>
      </c>
      <c r="F16" s="88"/>
      <c r="G16" s="103">
        <v>61</v>
      </c>
      <c r="H16" s="98">
        <v>1117</v>
      </c>
      <c r="I16" s="99">
        <v>551</v>
      </c>
      <c r="J16" s="104">
        <v>566</v>
      </c>
      <c r="K16" s="77"/>
      <c r="L16" s="101" t="s">
        <v>58</v>
      </c>
      <c r="M16" s="94">
        <v>5788</v>
      </c>
      <c r="N16" s="95">
        <v>2829</v>
      </c>
      <c r="O16" s="102">
        <v>2959</v>
      </c>
    </row>
    <row r="17" spans="1:15" s="83" customFormat="1" ht="13.5" customHeight="1" x14ac:dyDescent="0.4">
      <c r="A17" s="77"/>
      <c r="B17" s="93">
        <v>10</v>
      </c>
      <c r="C17" s="94">
        <v>888</v>
      </c>
      <c r="D17" s="95">
        <v>467</v>
      </c>
      <c r="E17" s="96">
        <v>421</v>
      </c>
      <c r="F17" s="88"/>
      <c r="G17" s="93">
        <v>62</v>
      </c>
      <c r="H17" s="94">
        <v>1198</v>
      </c>
      <c r="I17" s="95">
        <v>590</v>
      </c>
      <c r="J17" s="96">
        <v>608</v>
      </c>
      <c r="K17" s="77"/>
      <c r="L17" s="101" t="s">
        <v>59</v>
      </c>
      <c r="M17" s="94">
        <v>5787</v>
      </c>
      <c r="N17" s="95">
        <v>2798</v>
      </c>
      <c r="O17" s="102">
        <v>2989</v>
      </c>
    </row>
    <row r="18" spans="1:15" s="83" customFormat="1" ht="13.5" customHeight="1" x14ac:dyDescent="0.4">
      <c r="A18" s="77"/>
      <c r="B18" s="93">
        <v>11</v>
      </c>
      <c r="C18" s="94">
        <v>880</v>
      </c>
      <c r="D18" s="95">
        <v>447</v>
      </c>
      <c r="E18" s="96">
        <v>433</v>
      </c>
      <c r="F18" s="88"/>
      <c r="G18" s="93">
        <v>63</v>
      </c>
      <c r="H18" s="94">
        <v>1325</v>
      </c>
      <c r="I18" s="95">
        <v>655</v>
      </c>
      <c r="J18" s="96">
        <v>670</v>
      </c>
      <c r="K18" s="77"/>
      <c r="L18" s="101" t="s">
        <v>60</v>
      </c>
      <c r="M18" s="94">
        <v>5654</v>
      </c>
      <c r="N18" s="95">
        <v>2795</v>
      </c>
      <c r="O18" s="102">
        <v>2859</v>
      </c>
    </row>
    <row r="19" spans="1:15" s="83" customFormat="1" ht="13.5" customHeight="1" x14ac:dyDescent="0.4">
      <c r="A19" s="77"/>
      <c r="B19" s="93">
        <v>12</v>
      </c>
      <c r="C19" s="94">
        <v>913</v>
      </c>
      <c r="D19" s="95">
        <v>454</v>
      </c>
      <c r="E19" s="96">
        <v>459</v>
      </c>
      <c r="F19" s="88"/>
      <c r="G19" s="93">
        <v>64</v>
      </c>
      <c r="H19" s="94">
        <v>1393</v>
      </c>
      <c r="I19" s="95">
        <v>672</v>
      </c>
      <c r="J19" s="96">
        <v>721</v>
      </c>
      <c r="K19" s="77"/>
      <c r="L19" s="101" t="s">
        <v>61</v>
      </c>
      <c r="M19" s="94">
        <v>6179</v>
      </c>
      <c r="N19" s="95">
        <v>3055</v>
      </c>
      <c r="O19" s="102">
        <v>3124</v>
      </c>
    </row>
    <row r="20" spans="1:15" s="83" customFormat="1" ht="13.5" customHeight="1" x14ac:dyDescent="0.4">
      <c r="A20" s="77"/>
      <c r="B20" s="93">
        <v>13</v>
      </c>
      <c r="C20" s="94">
        <v>981</v>
      </c>
      <c r="D20" s="95">
        <v>522</v>
      </c>
      <c r="E20" s="96">
        <v>459</v>
      </c>
      <c r="F20" s="88"/>
      <c r="G20" s="93">
        <v>65</v>
      </c>
      <c r="H20" s="94">
        <v>1472</v>
      </c>
      <c r="I20" s="95">
        <v>713</v>
      </c>
      <c r="J20" s="96">
        <v>759</v>
      </c>
      <c r="K20" s="77"/>
      <c r="L20" s="101" t="s">
        <v>62</v>
      </c>
      <c r="M20" s="94">
        <v>6831</v>
      </c>
      <c r="N20" s="95">
        <v>3348</v>
      </c>
      <c r="O20" s="102">
        <v>3483</v>
      </c>
    </row>
    <row r="21" spans="1:15" s="83" customFormat="1" ht="13.5" customHeight="1" x14ac:dyDescent="0.4">
      <c r="A21" s="77"/>
      <c r="B21" s="93">
        <v>14</v>
      </c>
      <c r="C21" s="94">
        <v>1039</v>
      </c>
      <c r="D21" s="95">
        <v>529</v>
      </c>
      <c r="E21" s="96">
        <v>510</v>
      </c>
      <c r="F21" s="88"/>
      <c r="G21" s="93">
        <v>66</v>
      </c>
      <c r="H21" s="94">
        <v>1636</v>
      </c>
      <c r="I21" s="95">
        <v>797</v>
      </c>
      <c r="J21" s="96">
        <v>839</v>
      </c>
      <c r="K21" s="77"/>
      <c r="L21" s="101" t="s">
        <v>63</v>
      </c>
      <c r="M21" s="94">
        <v>5136</v>
      </c>
      <c r="N21" s="95">
        <v>2425</v>
      </c>
      <c r="O21" s="102">
        <v>2711</v>
      </c>
    </row>
    <row r="22" spans="1:15" s="83" customFormat="1" ht="13.5" customHeight="1" x14ac:dyDescent="0.4">
      <c r="A22" s="77"/>
      <c r="B22" s="93">
        <v>15</v>
      </c>
      <c r="C22" s="94">
        <v>1023</v>
      </c>
      <c r="D22" s="95">
        <v>520</v>
      </c>
      <c r="E22" s="96">
        <v>503</v>
      </c>
      <c r="F22" s="88"/>
      <c r="G22" s="93">
        <v>67</v>
      </c>
      <c r="H22" s="94">
        <v>1496</v>
      </c>
      <c r="I22" s="95">
        <v>746</v>
      </c>
      <c r="J22" s="96">
        <v>750</v>
      </c>
      <c r="K22" s="77"/>
      <c r="L22" s="101" t="s">
        <v>64</v>
      </c>
      <c r="M22" s="94">
        <v>4075</v>
      </c>
      <c r="N22" s="95">
        <v>1812</v>
      </c>
      <c r="O22" s="102">
        <v>2263</v>
      </c>
    </row>
    <row r="23" spans="1:15" s="83" customFormat="1" ht="13.5" customHeight="1" x14ac:dyDescent="0.4">
      <c r="A23" s="77"/>
      <c r="B23" s="93">
        <v>16</v>
      </c>
      <c r="C23" s="94">
        <v>1004</v>
      </c>
      <c r="D23" s="95">
        <v>508</v>
      </c>
      <c r="E23" s="96">
        <v>496</v>
      </c>
      <c r="F23" s="88"/>
      <c r="G23" s="93">
        <v>68</v>
      </c>
      <c r="H23" s="94">
        <v>1489</v>
      </c>
      <c r="I23" s="95">
        <v>744</v>
      </c>
      <c r="J23" s="96">
        <v>745</v>
      </c>
      <c r="K23" s="77"/>
      <c r="L23" s="101" t="s">
        <v>65</v>
      </c>
      <c r="M23" s="94">
        <v>3658</v>
      </c>
      <c r="N23" s="95">
        <v>1468</v>
      </c>
      <c r="O23" s="102">
        <v>2190</v>
      </c>
    </row>
    <row r="24" spans="1:15" s="83" customFormat="1" ht="13.5" customHeight="1" x14ac:dyDescent="0.4">
      <c r="A24" s="77"/>
      <c r="B24" s="93">
        <v>17</v>
      </c>
      <c r="C24" s="94">
        <v>1029</v>
      </c>
      <c r="D24" s="95">
        <v>524</v>
      </c>
      <c r="E24" s="96">
        <v>505</v>
      </c>
      <c r="F24" s="88"/>
      <c r="G24" s="93">
        <v>69</v>
      </c>
      <c r="H24" s="94">
        <v>738</v>
      </c>
      <c r="I24" s="95">
        <v>348</v>
      </c>
      <c r="J24" s="96">
        <v>390</v>
      </c>
      <c r="K24" s="77"/>
      <c r="L24" s="101" t="s">
        <v>66</v>
      </c>
      <c r="M24" s="94">
        <v>2467</v>
      </c>
      <c r="N24" s="95">
        <v>802</v>
      </c>
      <c r="O24" s="102">
        <v>1665</v>
      </c>
    </row>
    <row r="25" spans="1:15" s="83" customFormat="1" ht="13.5" customHeight="1" x14ac:dyDescent="0.4">
      <c r="A25" s="77"/>
      <c r="B25" s="93">
        <v>18</v>
      </c>
      <c r="C25" s="94">
        <v>929</v>
      </c>
      <c r="D25" s="95">
        <v>451</v>
      </c>
      <c r="E25" s="96">
        <v>478</v>
      </c>
      <c r="F25" s="88"/>
      <c r="G25" s="93">
        <v>70</v>
      </c>
      <c r="H25" s="94">
        <v>867</v>
      </c>
      <c r="I25" s="95">
        <v>420</v>
      </c>
      <c r="J25" s="96">
        <v>447</v>
      </c>
      <c r="K25" s="77"/>
      <c r="L25" s="101" t="s">
        <v>67</v>
      </c>
      <c r="M25" s="94">
        <v>1089</v>
      </c>
      <c r="N25" s="95">
        <v>261</v>
      </c>
      <c r="O25" s="102">
        <v>828</v>
      </c>
    </row>
    <row r="26" spans="1:15" s="83" customFormat="1" ht="13.5" customHeight="1" x14ac:dyDescent="0.4">
      <c r="A26" s="77"/>
      <c r="B26" s="93">
        <v>19</v>
      </c>
      <c r="C26" s="94">
        <v>814</v>
      </c>
      <c r="D26" s="95">
        <v>435</v>
      </c>
      <c r="E26" s="96">
        <v>379</v>
      </c>
      <c r="F26" s="88"/>
      <c r="G26" s="93">
        <v>71</v>
      </c>
      <c r="H26" s="94">
        <v>1034</v>
      </c>
      <c r="I26" s="95">
        <v>483</v>
      </c>
      <c r="J26" s="96">
        <v>551</v>
      </c>
      <c r="K26" s="77"/>
      <c r="L26" s="101" t="s">
        <v>68</v>
      </c>
      <c r="M26" s="94">
        <v>291</v>
      </c>
      <c r="N26" s="95">
        <v>54</v>
      </c>
      <c r="O26" s="102">
        <v>237</v>
      </c>
    </row>
    <row r="27" spans="1:15" s="83" customFormat="1" ht="13.5" customHeight="1" x14ac:dyDescent="0.4">
      <c r="A27" s="77"/>
      <c r="B27" s="93">
        <v>20</v>
      </c>
      <c r="C27" s="94">
        <v>756</v>
      </c>
      <c r="D27" s="95">
        <v>333</v>
      </c>
      <c r="E27" s="96">
        <v>423</v>
      </c>
      <c r="F27" s="88"/>
      <c r="G27" s="93">
        <v>72</v>
      </c>
      <c r="H27" s="94">
        <v>1124</v>
      </c>
      <c r="I27" s="95">
        <v>544</v>
      </c>
      <c r="J27" s="96">
        <v>580</v>
      </c>
      <c r="K27" s="88"/>
      <c r="L27" s="105" t="s">
        <v>69</v>
      </c>
      <c r="M27" s="106">
        <v>43</v>
      </c>
      <c r="N27" s="107">
        <v>4</v>
      </c>
      <c r="O27" s="108">
        <v>39</v>
      </c>
    </row>
    <row r="28" spans="1:15" s="83" customFormat="1" ht="13.5" customHeight="1" x14ac:dyDescent="0.4">
      <c r="A28" s="77"/>
      <c r="B28" s="93">
        <v>21</v>
      </c>
      <c r="C28" s="94">
        <v>790</v>
      </c>
      <c r="D28" s="95">
        <v>378</v>
      </c>
      <c r="E28" s="96">
        <v>412</v>
      </c>
      <c r="F28" s="88"/>
      <c r="G28" s="93">
        <v>73</v>
      </c>
      <c r="H28" s="94">
        <v>1100</v>
      </c>
      <c r="I28" s="95">
        <v>528</v>
      </c>
      <c r="J28" s="96">
        <v>572</v>
      </c>
      <c r="K28" s="88"/>
      <c r="L28" s="88"/>
      <c r="M28" s="88"/>
      <c r="N28" s="88"/>
      <c r="O28" s="88"/>
    </row>
    <row r="29" spans="1:15" s="83" customFormat="1" ht="13.5" customHeight="1" x14ac:dyDescent="0.4">
      <c r="A29" s="77"/>
      <c r="B29" s="93">
        <v>22</v>
      </c>
      <c r="C29" s="94">
        <v>752</v>
      </c>
      <c r="D29" s="95">
        <v>373</v>
      </c>
      <c r="E29" s="96">
        <v>379</v>
      </c>
      <c r="F29" s="88"/>
      <c r="G29" s="93">
        <v>74</v>
      </c>
      <c r="H29" s="94">
        <v>1011</v>
      </c>
      <c r="I29" s="95">
        <v>450</v>
      </c>
      <c r="J29" s="96">
        <v>561</v>
      </c>
      <c r="K29" s="109">
        <v>3</v>
      </c>
      <c r="L29" s="110" t="s">
        <v>70</v>
      </c>
      <c r="M29" s="111"/>
      <c r="N29" s="112"/>
      <c r="O29" s="112"/>
    </row>
    <row r="30" spans="1:15" s="83" customFormat="1" ht="13.5" customHeight="1" x14ac:dyDescent="0.4">
      <c r="A30" s="77"/>
      <c r="B30" s="93">
        <v>23</v>
      </c>
      <c r="C30" s="94">
        <v>772</v>
      </c>
      <c r="D30" s="95">
        <v>389</v>
      </c>
      <c r="E30" s="96">
        <v>383</v>
      </c>
      <c r="F30" s="88"/>
      <c r="G30" s="93">
        <v>75</v>
      </c>
      <c r="H30" s="94">
        <v>854</v>
      </c>
      <c r="I30" s="95">
        <v>393</v>
      </c>
      <c r="J30" s="96">
        <v>461</v>
      </c>
      <c r="K30" s="77"/>
      <c r="L30" s="78" t="s">
        <v>44</v>
      </c>
      <c r="M30" s="113" t="s">
        <v>45</v>
      </c>
      <c r="N30" s="114" t="s">
        <v>46</v>
      </c>
      <c r="O30" s="115" t="s">
        <v>47</v>
      </c>
    </row>
    <row r="31" spans="1:15" s="83" customFormat="1" ht="13.5" customHeight="1" x14ac:dyDescent="0.4">
      <c r="A31" s="77"/>
      <c r="B31" s="93">
        <v>24</v>
      </c>
      <c r="C31" s="94">
        <v>738</v>
      </c>
      <c r="D31" s="95">
        <v>381</v>
      </c>
      <c r="E31" s="96">
        <v>357</v>
      </c>
      <c r="F31" s="88"/>
      <c r="G31" s="93">
        <v>76</v>
      </c>
      <c r="H31" s="94">
        <v>706</v>
      </c>
      <c r="I31" s="95">
        <v>343</v>
      </c>
      <c r="J31" s="96">
        <v>363</v>
      </c>
      <c r="K31" s="77"/>
      <c r="L31" s="103" t="s">
        <v>71</v>
      </c>
      <c r="M31" s="90">
        <v>12748</v>
      </c>
      <c r="N31" s="91">
        <v>6523</v>
      </c>
      <c r="O31" s="92">
        <v>6225</v>
      </c>
    </row>
    <row r="32" spans="1:15" s="83" customFormat="1" ht="13.5" customHeight="1" x14ac:dyDescent="0.4">
      <c r="A32" s="77"/>
      <c r="B32" s="93">
        <v>25</v>
      </c>
      <c r="C32" s="94">
        <v>793</v>
      </c>
      <c r="D32" s="95">
        <v>415</v>
      </c>
      <c r="E32" s="96">
        <v>378</v>
      </c>
      <c r="F32" s="88"/>
      <c r="G32" s="93">
        <v>77</v>
      </c>
      <c r="H32" s="94">
        <v>786</v>
      </c>
      <c r="I32" s="95">
        <v>352</v>
      </c>
      <c r="J32" s="96">
        <v>434</v>
      </c>
      <c r="K32" s="77"/>
      <c r="L32" s="93" t="s">
        <v>72</v>
      </c>
      <c r="M32" s="94">
        <v>53361</v>
      </c>
      <c r="N32" s="95">
        <v>26512</v>
      </c>
      <c r="O32" s="96">
        <v>26849</v>
      </c>
    </row>
    <row r="33" spans="1:15" s="83" customFormat="1" ht="13.5" customHeight="1" x14ac:dyDescent="0.4">
      <c r="A33" s="77"/>
      <c r="B33" s="93">
        <v>26</v>
      </c>
      <c r="C33" s="94">
        <v>866</v>
      </c>
      <c r="D33" s="95">
        <v>435</v>
      </c>
      <c r="E33" s="96">
        <v>431</v>
      </c>
      <c r="F33" s="88"/>
      <c r="G33" s="93">
        <v>78</v>
      </c>
      <c r="H33" s="94">
        <v>864</v>
      </c>
      <c r="I33" s="95">
        <v>371</v>
      </c>
      <c r="J33" s="96">
        <v>493</v>
      </c>
      <c r="K33" s="77"/>
      <c r="L33" s="93" t="s">
        <v>73</v>
      </c>
      <c r="M33" s="94">
        <v>23590</v>
      </c>
      <c r="N33" s="95">
        <v>10174</v>
      </c>
      <c r="O33" s="96">
        <v>13416</v>
      </c>
    </row>
    <row r="34" spans="1:15" s="83" customFormat="1" ht="13.5" customHeight="1" x14ac:dyDescent="0.4">
      <c r="A34" s="77"/>
      <c r="B34" s="93">
        <v>27</v>
      </c>
      <c r="C34" s="94">
        <v>867</v>
      </c>
      <c r="D34" s="95">
        <v>450</v>
      </c>
      <c r="E34" s="96">
        <v>417</v>
      </c>
      <c r="F34" s="88"/>
      <c r="G34" s="93">
        <v>79</v>
      </c>
      <c r="H34" s="94">
        <v>865</v>
      </c>
      <c r="I34" s="95">
        <v>353</v>
      </c>
      <c r="J34" s="96">
        <v>512</v>
      </c>
      <c r="K34" s="77"/>
      <c r="L34" s="93" t="s">
        <v>74</v>
      </c>
      <c r="M34" s="94">
        <v>11623</v>
      </c>
      <c r="N34" s="95">
        <v>4401</v>
      </c>
      <c r="O34" s="96">
        <v>7222</v>
      </c>
    </row>
    <row r="35" spans="1:15" s="83" customFormat="1" ht="13.5" customHeight="1" x14ac:dyDescent="0.4">
      <c r="A35" s="77"/>
      <c r="B35" s="93">
        <v>28</v>
      </c>
      <c r="C35" s="94">
        <v>869</v>
      </c>
      <c r="D35" s="95">
        <v>455</v>
      </c>
      <c r="E35" s="96">
        <v>414</v>
      </c>
      <c r="F35" s="88"/>
      <c r="G35" s="93">
        <v>80</v>
      </c>
      <c r="H35" s="94">
        <v>805</v>
      </c>
      <c r="I35" s="95">
        <v>314</v>
      </c>
      <c r="J35" s="96">
        <v>491</v>
      </c>
      <c r="K35" s="77"/>
      <c r="L35" s="116" t="s">
        <v>75</v>
      </c>
      <c r="M35" s="106">
        <v>3890</v>
      </c>
      <c r="N35" s="107">
        <v>1121</v>
      </c>
      <c r="O35" s="117">
        <v>2769</v>
      </c>
    </row>
    <row r="36" spans="1:15" s="83" customFormat="1" ht="13.5" customHeight="1" x14ac:dyDescent="0.4">
      <c r="A36" s="77"/>
      <c r="B36" s="93">
        <v>29</v>
      </c>
      <c r="C36" s="94">
        <v>877</v>
      </c>
      <c r="D36" s="95">
        <v>442</v>
      </c>
      <c r="E36" s="96">
        <v>435</v>
      </c>
      <c r="F36" s="88"/>
      <c r="G36" s="93">
        <v>81</v>
      </c>
      <c r="H36" s="94">
        <v>731</v>
      </c>
      <c r="I36" s="95">
        <v>310</v>
      </c>
      <c r="J36" s="96">
        <v>421</v>
      </c>
      <c r="K36" s="77"/>
      <c r="L36" s="118"/>
      <c r="M36" s="118"/>
      <c r="N36" s="118"/>
      <c r="O36" s="118"/>
    </row>
    <row r="37" spans="1:15" s="83" customFormat="1" ht="13.5" customHeight="1" x14ac:dyDescent="0.4">
      <c r="A37" s="77"/>
      <c r="B37" s="93">
        <v>30</v>
      </c>
      <c r="C37" s="94">
        <v>937</v>
      </c>
      <c r="D37" s="95">
        <v>443</v>
      </c>
      <c r="E37" s="96">
        <v>494</v>
      </c>
      <c r="F37" s="88"/>
      <c r="G37" s="93">
        <v>82</v>
      </c>
      <c r="H37" s="94">
        <v>759</v>
      </c>
      <c r="I37" s="95">
        <v>300</v>
      </c>
      <c r="J37" s="96">
        <v>459</v>
      </c>
      <c r="K37" s="88"/>
      <c r="L37" s="88"/>
      <c r="M37" s="88"/>
      <c r="N37" s="88"/>
      <c r="O37" s="88"/>
    </row>
    <row r="38" spans="1:15" s="83" customFormat="1" ht="13.5" customHeight="1" x14ac:dyDescent="0.4">
      <c r="A38" s="77"/>
      <c r="B38" s="93">
        <v>31</v>
      </c>
      <c r="C38" s="94">
        <v>904</v>
      </c>
      <c r="D38" s="95">
        <v>464</v>
      </c>
      <c r="E38" s="96">
        <v>440</v>
      </c>
      <c r="F38" s="88"/>
      <c r="G38" s="93">
        <v>83</v>
      </c>
      <c r="H38" s="94">
        <v>716</v>
      </c>
      <c r="I38" s="95">
        <v>280</v>
      </c>
      <c r="J38" s="96">
        <v>436</v>
      </c>
      <c r="K38" s="119">
        <v>4</v>
      </c>
      <c r="L38" s="77" t="s">
        <v>76</v>
      </c>
      <c r="M38" s="111"/>
      <c r="N38" s="112"/>
      <c r="O38" s="112"/>
    </row>
    <row r="39" spans="1:15" s="83" customFormat="1" ht="13.5" customHeight="1" x14ac:dyDescent="0.4">
      <c r="A39" s="77"/>
      <c r="B39" s="93">
        <v>32</v>
      </c>
      <c r="C39" s="94">
        <v>993</v>
      </c>
      <c r="D39" s="95">
        <v>489</v>
      </c>
      <c r="E39" s="96">
        <v>504</v>
      </c>
      <c r="F39" s="88"/>
      <c r="G39" s="93">
        <v>84</v>
      </c>
      <c r="H39" s="94">
        <v>647</v>
      </c>
      <c r="I39" s="95">
        <v>264</v>
      </c>
      <c r="J39" s="96">
        <v>383</v>
      </c>
      <c r="K39" s="77"/>
      <c r="L39" s="78" t="s">
        <v>44</v>
      </c>
      <c r="M39" s="120" t="s">
        <v>45</v>
      </c>
      <c r="N39" s="114" t="s">
        <v>77</v>
      </c>
      <c r="O39" s="115" t="s">
        <v>78</v>
      </c>
    </row>
    <row r="40" spans="1:15" s="83" customFormat="1" ht="13.5" customHeight="1" x14ac:dyDescent="0.4">
      <c r="A40" s="77"/>
      <c r="B40" s="93">
        <v>33</v>
      </c>
      <c r="C40" s="94">
        <v>934</v>
      </c>
      <c r="D40" s="95">
        <v>468</v>
      </c>
      <c r="E40" s="96">
        <v>466</v>
      </c>
      <c r="F40" s="88"/>
      <c r="G40" s="93">
        <v>85</v>
      </c>
      <c r="H40" s="94">
        <v>574</v>
      </c>
      <c r="I40" s="95">
        <v>205</v>
      </c>
      <c r="J40" s="96">
        <v>369</v>
      </c>
      <c r="K40" s="77"/>
      <c r="L40" s="89" t="s">
        <v>71</v>
      </c>
      <c r="M40" s="121">
        <v>14.21</v>
      </c>
      <c r="N40" s="122">
        <v>15.09</v>
      </c>
      <c r="O40" s="123">
        <v>13.38</v>
      </c>
    </row>
    <row r="41" spans="1:15" s="83" customFormat="1" ht="13.5" customHeight="1" x14ac:dyDescent="0.4">
      <c r="A41" s="77"/>
      <c r="B41" s="93">
        <v>34</v>
      </c>
      <c r="C41" s="94">
        <v>976</v>
      </c>
      <c r="D41" s="95">
        <v>506</v>
      </c>
      <c r="E41" s="96">
        <v>470</v>
      </c>
      <c r="F41" s="88"/>
      <c r="G41" s="93">
        <v>86</v>
      </c>
      <c r="H41" s="94">
        <v>542</v>
      </c>
      <c r="I41" s="95">
        <v>179</v>
      </c>
      <c r="J41" s="96">
        <v>363</v>
      </c>
      <c r="K41" s="77"/>
      <c r="L41" s="93" t="s">
        <v>72</v>
      </c>
      <c r="M41" s="124">
        <v>59.48</v>
      </c>
      <c r="N41" s="125">
        <v>61.35</v>
      </c>
      <c r="O41" s="126">
        <v>57.75</v>
      </c>
    </row>
    <row r="42" spans="1:15" s="83" customFormat="1" ht="13.5" customHeight="1" x14ac:dyDescent="0.4">
      <c r="A42" s="77"/>
      <c r="B42" s="93">
        <v>35</v>
      </c>
      <c r="C42" s="94">
        <v>1005</v>
      </c>
      <c r="D42" s="95">
        <v>511</v>
      </c>
      <c r="E42" s="96">
        <v>494</v>
      </c>
      <c r="F42" s="88"/>
      <c r="G42" s="93">
        <v>87</v>
      </c>
      <c r="H42" s="94">
        <v>504</v>
      </c>
      <c r="I42" s="95">
        <v>168</v>
      </c>
      <c r="J42" s="96">
        <v>336</v>
      </c>
      <c r="K42" s="77"/>
      <c r="L42" s="93" t="s">
        <v>73</v>
      </c>
      <c r="M42" s="124">
        <v>26.29</v>
      </c>
      <c r="N42" s="125">
        <v>23.54</v>
      </c>
      <c r="O42" s="126">
        <v>28.85</v>
      </c>
    </row>
    <row r="43" spans="1:15" s="83" customFormat="1" ht="13.5" customHeight="1" x14ac:dyDescent="0.4">
      <c r="A43" s="77"/>
      <c r="B43" s="93">
        <v>36</v>
      </c>
      <c r="C43" s="94">
        <v>1045</v>
      </c>
      <c r="D43" s="95">
        <v>529</v>
      </c>
      <c r="E43" s="96">
        <v>516</v>
      </c>
      <c r="F43" s="88"/>
      <c r="G43" s="93">
        <v>88</v>
      </c>
      <c r="H43" s="94">
        <v>425</v>
      </c>
      <c r="I43" s="95">
        <v>130</v>
      </c>
      <c r="J43" s="96">
        <v>295</v>
      </c>
      <c r="K43" s="77"/>
      <c r="L43" s="93" t="s">
        <v>74</v>
      </c>
      <c r="M43" s="124">
        <v>12.95</v>
      </c>
      <c r="N43" s="125">
        <v>10.18</v>
      </c>
      <c r="O43" s="126">
        <v>15.53</v>
      </c>
    </row>
    <row r="44" spans="1:15" s="83" customFormat="1" ht="13.5" customHeight="1" x14ac:dyDescent="0.4">
      <c r="A44" s="77"/>
      <c r="B44" s="93">
        <v>37</v>
      </c>
      <c r="C44" s="94">
        <v>1118</v>
      </c>
      <c r="D44" s="95">
        <v>541</v>
      </c>
      <c r="E44" s="96">
        <v>577</v>
      </c>
      <c r="F44" s="88"/>
      <c r="G44" s="93">
        <v>89</v>
      </c>
      <c r="H44" s="94">
        <v>422</v>
      </c>
      <c r="I44" s="95">
        <v>120</v>
      </c>
      <c r="J44" s="96">
        <v>302</v>
      </c>
      <c r="K44" s="77"/>
      <c r="L44" s="116" t="s">
        <v>75</v>
      </c>
      <c r="M44" s="127">
        <v>4.33</v>
      </c>
      <c r="N44" s="128">
        <v>2.59</v>
      </c>
      <c r="O44" s="129">
        <v>5.95</v>
      </c>
    </row>
    <row r="45" spans="1:15" s="83" customFormat="1" ht="13.5" customHeight="1" x14ac:dyDescent="0.4">
      <c r="A45" s="77"/>
      <c r="B45" s="93">
        <v>38</v>
      </c>
      <c r="C45" s="94">
        <v>1107</v>
      </c>
      <c r="D45" s="95">
        <v>557</v>
      </c>
      <c r="E45" s="96">
        <v>550</v>
      </c>
      <c r="F45" s="88"/>
      <c r="G45" s="93">
        <v>90</v>
      </c>
      <c r="H45" s="94">
        <v>323</v>
      </c>
      <c r="I45" s="95">
        <v>88</v>
      </c>
      <c r="J45" s="96">
        <v>235</v>
      </c>
      <c r="K45" s="77"/>
    </row>
    <row r="46" spans="1:15" s="83" customFormat="1" ht="13.5" customHeight="1" x14ac:dyDescent="0.4">
      <c r="A46" s="77"/>
      <c r="B46" s="93">
        <v>39</v>
      </c>
      <c r="C46" s="94">
        <v>1254</v>
      </c>
      <c r="D46" s="95">
        <v>646</v>
      </c>
      <c r="E46" s="96">
        <v>608</v>
      </c>
      <c r="F46" s="88"/>
      <c r="G46" s="93">
        <v>91</v>
      </c>
      <c r="H46" s="94">
        <v>276</v>
      </c>
      <c r="I46" s="95">
        <v>69</v>
      </c>
      <c r="J46" s="96">
        <v>207</v>
      </c>
      <c r="K46" s="119">
        <v>5</v>
      </c>
      <c r="L46" s="77" t="s">
        <v>79</v>
      </c>
      <c r="M46" s="130"/>
      <c r="N46" s="131"/>
      <c r="O46" s="131"/>
    </row>
    <row r="47" spans="1:15" s="83" customFormat="1" ht="13.5" customHeight="1" x14ac:dyDescent="0.4">
      <c r="A47" s="77"/>
      <c r="B47" s="93">
        <v>40</v>
      </c>
      <c r="C47" s="94">
        <v>1300</v>
      </c>
      <c r="D47" s="95">
        <v>644</v>
      </c>
      <c r="E47" s="96">
        <v>656</v>
      </c>
      <c r="F47" s="88"/>
      <c r="G47" s="93">
        <v>92</v>
      </c>
      <c r="H47" s="94">
        <v>196</v>
      </c>
      <c r="I47" s="95">
        <v>40</v>
      </c>
      <c r="J47" s="96">
        <v>156</v>
      </c>
      <c r="K47" s="77"/>
      <c r="L47" s="132"/>
      <c r="M47" s="79" t="s">
        <v>45</v>
      </c>
      <c r="N47" s="80" t="s">
        <v>77</v>
      </c>
      <c r="O47" s="81" t="s">
        <v>78</v>
      </c>
    </row>
    <row r="48" spans="1:15" s="83" customFormat="1" ht="13.5" customHeight="1" x14ac:dyDescent="0.4">
      <c r="A48" s="77"/>
      <c r="B48" s="93">
        <v>41</v>
      </c>
      <c r="C48" s="94">
        <v>1388</v>
      </c>
      <c r="D48" s="95">
        <v>702</v>
      </c>
      <c r="E48" s="96">
        <v>686</v>
      </c>
      <c r="F48" s="88"/>
      <c r="G48" s="93">
        <v>93</v>
      </c>
      <c r="H48" s="94">
        <v>162</v>
      </c>
      <c r="I48" s="95">
        <v>36</v>
      </c>
      <c r="J48" s="96">
        <v>126</v>
      </c>
      <c r="K48" s="77"/>
      <c r="L48" s="132"/>
      <c r="M48" s="133">
        <v>46.01</v>
      </c>
      <c r="N48" s="134">
        <v>44.38</v>
      </c>
      <c r="O48" s="135">
        <v>47.52</v>
      </c>
    </row>
    <row r="49" spans="1:15" s="83" customFormat="1" ht="13.5" customHeight="1" x14ac:dyDescent="0.4">
      <c r="A49" s="77"/>
      <c r="B49" s="93">
        <v>42</v>
      </c>
      <c r="C49" s="94">
        <v>1449</v>
      </c>
      <c r="D49" s="95">
        <v>719</v>
      </c>
      <c r="E49" s="96">
        <v>730</v>
      </c>
      <c r="F49" s="88"/>
      <c r="G49" s="93">
        <v>94</v>
      </c>
      <c r="H49" s="94">
        <v>132</v>
      </c>
      <c r="I49" s="95">
        <v>28</v>
      </c>
      <c r="J49" s="96">
        <v>104</v>
      </c>
    </row>
    <row r="50" spans="1:15" s="83" customFormat="1" ht="13.5" customHeight="1" x14ac:dyDescent="0.4">
      <c r="A50" s="77"/>
      <c r="B50" s="93">
        <v>43</v>
      </c>
      <c r="C50" s="94">
        <v>1378</v>
      </c>
      <c r="D50" s="95">
        <v>684</v>
      </c>
      <c r="E50" s="96">
        <v>694</v>
      </c>
      <c r="F50" s="88"/>
      <c r="G50" s="93">
        <v>95</v>
      </c>
      <c r="H50" s="94">
        <v>112</v>
      </c>
      <c r="I50" s="95">
        <v>22</v>
      </c>
      <c r="J50" s="96">
        <v>90</v>
      </c>
      <c r="K50" s="119">
        <v>6</v>
      </c>
      <c r="L50" s="77" t="s">
        <v>80</v>
      </c>
      <c r="M50" s="130"/>
      <c r="N50" s="131"/>
      <c r="O50" s="131"/>
    </row>
    <row r="51" spans="1:15" s="83" customFormat="1" ht="13.5" customHeight="1" x14ac:dyDescent="0.4">
      <c r="A51" s="77"/>
      <c r="B51" s="93">
        <v>44</v>
      </c>
      <c r="C51" s="94">
        <v>1286</v>
      </c>
      <c r="D51" s="95">
        <v>643</v>
      </c>
      <c r="E51" s="96">
        <v>643</v>
      </c>
      <c r="F51" s="88"/>
      <c r="G51" s="93">
        <v>96</v>
      </c>
      <c r="H51" s="94">
        <v>67</v>
      </c>
      <c r="I51" s="95">
        <v>12</v>
      </c>
      <c r="J51" s="96">
        <v>55</v>
      </c>
      <c r="K51" s="77"/>
      <c r="L51" s="132"/>
      <c r="M51" s="79" t="s">
        <v>45</v>
      </c>
      <c r="N51" s="80" t="s">
        <v>77</v>
      </c>
      <c r="O51" s="81" t="s">
        <v>78</v>
      </c>
    </row>
    <row r="52" spans="1:15" s="83" customFormat="1" ht="13.5" customHeight="1" x14ac:dyDescent="0.4">
      <c r="A52" s="77"/>
      <c r="B52" s="93">
        <v>45</v>
      </c>
      <c r="C52" s="94">
        <v>1236</v>
      </c>
      <c r="D52" s="95">
        <v>627</v>
      </c>
      <c r="E52" s="96">
        <v>609</v>
      </c>
      <c r="F52" s="88"/>
      <c r="G52" s="93">
        <v>97</v>
      </c>
      <c r="H52" s="94">
        <v>44</v>
      </c>
      <c r="I52" s="95">
        <v>7</v>
      </c>
      <c r="J52" s="96">
        <v>37</v>
      </c>
      <c r="K52" s="77"/>
      <c r="L52" s="132"/>
      <c r="M52" s="133">
        <v>46.73</v>
      </c>
      <c r="N52" s="134">
        <v>45.07</v>
      </c>
      <c r="O52" s="135">
        <v>48.39</v>
      </c>
    </row>
    <row r="53" spans="1:15" s="83" customFormat="1" ht="13.5" customHeight="1" x14ac:dyDescent="0.4">
      <c r="A53" s="77"/>
      <c r="B53" s="93">
        <v>46</v>
      </c>
      <c r="C53" s="94">
        <v>1245</v>
      </c>
      <c r="D53" s="95">
        <v>604</v>
      </c>
      <c r="E53" s="96">
        <v>641</v>
      </c>
      <c r="F53" s="88"/>
      <c r="G53" s="93">
        <v>98</v>
      </c>
      <c r="H53" s="94">
        <v>36</v>
      </c>
      <c r="I53" s="95">
        <v>6</v>
      </c>
      <c r="J53" s="96">
        <v>30</v>
      </c>
      <c r="O53" s="136"/>
    </row>
    <row r="54" spans="1:15" s="83" customFormat="1" ht="13.5" customHeight="1" x14ac:dyDescent="0.4">
      <c r="A54" s="77"/>
      <c r="B54" s="93">
        <v>47</v>
      </c>
      <c r="C54" s="94">
        <v>1182</v>
      </c>
      <c r="D54" s="95">
        <v>583</v>
      </c>
      <c r="E54" s="96">
        <v>599</v>
      </c>
      <c r="F54" s="88"/>
      <c r="G54" s="93">
        <v>99</v>
      </c>
      <c r="H54" s="94">
        <v>32</v>
      </c>
      <c r="I54" s="95">
        <v>7</v>
      </c>
      <c r="J54" s="96">
        <v>25</v>
      </c>
    </row>
    <row r="55" spans="1:15" s="83" customFormat="1" ht="13.5" customHeight="1" x14ac:dyDescent="0.4">
      <c r="A55" s="77"/>
      <c r="B55" s="93">
        <v>48</v>
      </c>
      <c r="C55" s="94">
        <v>1248</v>
      </c>
      <c r="D55" s="95">
        <v>600</v>
      </c>
      <c r="E55" s="96">
        <v>648</v>
      </c>
      <c r="F55" s="88"/>
      <c r="G55" s="93" t="s">
        <v>69</v>
      </c>
      <c r="H55" s="94">
        <v>43</v>
      </c>
      <c r="I55" s="95">
        <v>4</v>
      </c>
      <c r="J55" s="96">
        <v>39</v>
      </c>
    </row>
    <row r="56" spans="1:15" s="83" customFormat="1" ht="13.5" customHeight="1" x14ac:dyDescent="0.4">
      <c r="A56" s="77"/>
      <c r="B56" s="93">
        <v>49</v>
      </c>
      <c r="C56" s="94">
        <v>877</v>
      </c>
      <c r="D56" s="95">
        <v>415</v>
      </c>
      <c r="E56" s="96">
        <v>462</v>
      </c>
      <c r="F56" s="88"/>
      <c r="G56" s="116" t="s">
        <v>81</v>
      </c>
      <c r="H56" s="106">
        <v>581</v>
      </c>
      <c r="I56" s="107">
        <v>317</v>
      </c>
      <c r="J56" s="117">
        <v>264</v>
      </c>
      <c r="K56" s="118"/>
      <c r="L56" s="137"/>
    </row>
    <row r="57" spans="1:15" s="83" customFormat="1" ht="13.5" customHeight="1" x14ac:dyDescent="0.4">
      <c r="A57" s="77"/>
      <c r="B57" s="116">
        <v>50</v>
      </c>
      <c r="C57" s="106">
        <v>1237</v>
      </c>
      <c r="D57" s="107">
        <v>612</v>
      </c>
      <c r="E57" s="117">
        <v>625</v>
      </c>
      <c r="F57" s="88"/>
      <c r="K57" s="88"/>
      <c r="L57" s="88"/>
      <c r="M57" s="88"/>
      <c r="N57" s="88"/>
      <c r="O57" s="88"/>
    </row>
    <row r="58" spans="1:15" ht="13.5" customHeight="1" x14ac:dyDescent="0.15">
      <c r="B58" s="138" t="s">
        <v>82</v>
      </c>
      <c r="O58" s="139"/>
    </row>
  </sheetData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Ｐゴシック,標準"&amp;11 2.人      口</oddHeader>
    <oddFooter>&amp;C&amp;"ＭＳ Ｐゴシック,標準"&amp;11-12-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"/>
  <sheetViews>
    <sheetView showGridLines="0" zoomScaleNormal="100" workbookViewId="0">
      <selection activeCell="K136" sqref="K136"/>
    </sheetView>
  </sheetViews>
  <sheetFormatPr defaultRowHeight="11.25" x14ac:dyDescent="0.15"/>
  <cols>
    <col min="1" max="1" width="1.25" style="143" customWidth="1"/>
    <col min="2" max="2" width="2.875" style="143" customWidth="1"/>
    <col min="3" max="3" width="9.625" style="141" customWidth="1"/>
    <col min="4" max="4" width="3.25" style="141" customWidth="1"/>
    <col min="5" max="8" width="16.25" style="142" customWidth="1"/>
    <col min="9" max="256" width="9" style="143"/>
    <col min="257" max="257" width="1.25" style="143" customWidth="1"/>
    <col min="258" max="258" width="2.875" style="143" customWidth="1"/>
    <col min="259" max="259" width="9.625" style="143" customWidth="1"/>
    <col min="260" max="260" width="3.25" style="143" customWidth="1"/>
    <col min="261" max="264" width="16.25" style="143" customWidth="1"/>
    <col min="265" max="512" width="9" style="143"/>
    <col min="513" max="513" width="1.25" style="143" customWidth="1"/>
    <col min="514" max="514" width="2.875" style="143" customWidth="1"/>
    <col min="515" max="515" width="9.625" style="143" customWidth="1"/>
    <col min="516" max="516" width="3.25" style="143" customWidth="1"/>
    <col min="517" max="520" width="16.25" style="143" customWidth="1"/>
    <col min="521" max="768" width="9" style="143"/>
    <col min="769" max="769" width="1.25" style="143" customWidth="1"/>
    <col min="770" max="770" width="2.875" style="143" customWidth="1"/>
    <col min="771" max="771" width="9.625" style="143" customWidth="1"/>
    <col min="772" max="772" width="3.25" style="143" customWidth="1"/>
    <col min="773" max="776" width="16.25" style="143" customWidth="1"/>
    <col min="777" max="1024" width="9" style="143"/>
    <col min="1025" max="1025" width="1.25" style="143" customWidth="1"/>
    <col min="1026" max="1026" width="2.875" style="143" customWidth="1"/>
    <col min="1027" max="1027" width="9.625" style="143" customWidth="1"/>
    <col min="1028" max="1028" width="3.25" style="143" customWidth="1"/>
    <col min="1029" max="1032" width="16.25" style="143" customWidth="1"/>
    <col min="1033" max="1280" width="9" style="143"/>
    <col min="1281" max="1281" width="1.25" style="143" customWidth="1"/>
    <col min="1282" max="1282" width="2.875" style="143" customWidth="1"/>
    <col min="1283" max="1283" width="9.625" style="143" customWidth="1"/>
    <col min="1284" max="1284" width="3.25" style="143" customWidth="1"/>
    <col min="1285" max="1288" width="16.25" style="143" customWidth="1"/>
    <col min="1289" max="1536" width="9" style="143"/>
    <col min="1537" max="1537" width="1.25" style="143" customWidth="1"/>
    <col min="1538" max="1538" width="2.875" style="143" customWidth="1"/>
    <col min="1539" max="1539" width="9.625" style="143" customWidth="1"/>
    <col min="1540" max="1540" width="3.25" style="143" customWidth="1"/>
    <col min="1541" max="1544" width="16.25" style="143" customWidth="1"/>
    <col min="1545" max="1792" width="9" style="143"/>
    <col min="1793" max="1793" width="1.25" style="143" customWidth="1"/>
    <col min="1794" max="1794" width="2.875" style="143" customWidth="1"/>
    <col min="1795" max="1795" width="9.625" style="143" customWidth="1"/>
    <col min="1796" max="1796" width="3.25" style="143" customWidth="1"/>
    <col min="1797" max="1800" width="16.25" style="143" customWidth="1"/>
    <col min="1801" max="2048" width="9" style="143"/>
    <col min="2049" max="2049" width="1.25" style="143" customWidth="1"/>
    <col min="2050" max="2050" width="2.875" style="143" customWidth="1"/>
    <col min="2051" max="2051" width="9.625" style="143" customWidth="1"/>
    <col min="2052" max="2052" width="3.25" style="143" customWidth="1"/>
    <col min="2053" max="2056" width="16.25" style="143" customWidth="1"/>
    <col min="2057" max="2304" width="9" style="143"/>
    <col min="2305" max="2305" width="1.25" style="143" customWidth="1"/>
    <col min="2306" max="2306" width="2.875" style="143" customWidth="1"/>
    <col min="2307" max="2307" width="9.625" style="143" customWidth="1"/>
    <col min="2308" max="2308" width="3.25" style="143" customWidth="1"/>
    <col min="2309" max="2312" width="16.25" style="143" customWidth="1"/>
    <col min="2313" max="2560" width="9" style="143"/>
    <col min="2561" max="2561" width="1.25" style="143" customWidth="1"/>
    <col min="2562" max="2562" width="2.875" style="143" customWidth="1"/>
    <col min="2563" max="2563" width="9.625" style="143" customWidth="1"/>
    <col min="2564" max="2564" width="3.25" style="143" customWidth="1"/>
    <col min="2565" max="2568" width="16.25" style="143" customWidth="1"/>
    <col min="2569" max="2816" width="9" style="143"/>
    <col min="2817" max="2817" width="1.25" style="143" customWidth="1"/>
    <col min="2818" max="2818" width="2.875" style="143" customWidth="1"/>
    <col min="2819" max="2819" width="9.625" style="143" customWidth="1"/>
    <col min="2820" max="2820" width="3.25" style="143" customWidth="1"/>
    <col min="2821" max="2824" width="16.25" style="143" customWidth="1"/>
    <col min="2825" max="3072" width="9" style="143"/>
    <col min="3073" max="3073" width="1.25" style="143" customWidth="1"/>
    <col min="3074" max="3074" width="2.875" style="143" customWidth="1"/>
    <col min="3075" max="3075" width="9.625" style="143" customWidth="1"/>
    <col min="3076" max="3076" width="3.25" style="143" customWidth="1"/>
    <col min="3077" max="3080" width="16.25" style="143" customWidth="1"/>
    <col min="3081" max="3328" width="9" style="143"/>
    <col min="3329" max="3329" width="1.25" style="143" customWidth="1"/>
    <col min="3330" max="3330" width="2.875" style="143" customWidth="1"/>
    <col min="3331" max="3331" width="9.625" style="143" customWidth="1"/>
    <col min="3332" max="3332" width="3.25" style="143" customWidth="1"/>
    <col min="3333" max="3336" width="16.25" style="143" customWidth="1"/>
    <col min="3337" max="3584" width="9" style="143"/>
    <col min="3585" max="3585" width="1.25" style="143" customWidth="1"/>
    <col min="3586" max="3586" width="2.875" style="143" customWidth="1"/>
    <col min="3587" max="3587" width="9.625" style="143" customWidth="1"/>
    <col min="3588" max="3588" width="3.25" style="143" customWidth="1"/>
    <col min="3589" max="3592" width="16.25" style="143" customWidth="1"/>
    <col min="3593" max="3840" width="9" style="143"/>
    <col min="3841" max="3841" width="1.25" style="143" customWidth="1"/>
    <col min="3842" max="3842" width="2.875" style="143" customWidth="1"/>
    <col min="3843" max="3843" width="9.625" style="143" customWidth="1"/>
    <col min="3844" max="3844" width="3.25" style="143" customWidth="1"/>
    <col min="3845" max="3848" width="16.25" style="143" customWidth="1"/>
    <col min="3849" max="4096" width="9" style="143"/>
    <col min="4097" max="4097" width="1.25" style="143" customWidth="1"/>
    <col min="4098" max="4098" width="2.875" style="143" customWidth="1"/>
    <col min="4099" max="4099" width="9.625" style="143" customWidth="1"/>
    <col min="4100" max="4100" width="3.25" style="143" customWidth="1"/>
    <col min="4101" max="4104" width="16.25" style="143" customWidth="1"/>
    <col min="4105" max="4352" width="9" style="143"/>
    <col min="4353" max="4353" width="1.25" style="143" customWidth="1"/>
    <col min="4354" max="4354" width="2.875" style="143" customWidth="1"/>
    <col min="4355" max="4355" width="9.625" style="143" customWidth="1"/>
    <col min="4356" max="4356" width="3.25" style="143" customWidth="1"/>
    <col min="4357" max="4360" width="16.25" style="143" customWidth="1"/>
    <col min="4361" max="4608" width="9" style="143"/>
    <col min="4609" max="4609" width="1.25" style="143" customWidth="1"/>
    <col min="4610" max="4610" width="2.875" style="143" customWidth="1"/>
    <col min="4611" max="4611" width="9.625" style="143" customWidth="1"/>
    <col min="4612" max="4612" width="3.25" style="143" customWidth="1"/>
    <col min="4613" max="4616" width="16.25" style="143" customWidth="1"/>
    <col min="4617" max="4864" width="9" style="143"/>
    <col min="4865" max="4865" width="1.25" style="143" customWidth="1"/>
    <col min="4866" max="4866" width="2.875" style="143" customWidth="1"/>
    <col min="4867" max="4867" width="9.625" style="143" customWidth="1"/>
    <col min="4868" max="4868" width="3.25" style="143" customWidth="1"/>
    <col min="4869" max="4872" width="16.25" style="143" customWidth="1"/>
    <col min="4873" max="5120" width="9" style="143"/>
    <col min="5121" max="5121" width="1.25" style="143" customWidth="1"/>
    <col min="5122" max="5122" width="2.875" style="143" customWidth="1"/>
    <col min="5123" max="5123" width="9.625" style="143" customWidth="1"/>
    <col min="5124" max="5124" width="3.25" style="143" customWidth="1"/>
    <col min="5125" max="5128" width="16.25" style="143" customWidth="1"/>
    <col min="5129" max="5376" width="9" style="143"/>
    <col min="5377" max="5377" width="1.25" style="143" customWidth="1"/>
    <col min="5378" max="5378" width="2.875" style="143" customWidth="1"/>
    <col min="5379" max="5379" width="9.625" style="143" customWidth="1"/>
    <col min="5380" max="5380" width="3.25" style="143" customWidth="1"/>
    <col min="5381" max="5384" width="16.25" style="143" customWidth="1"/>
    <col min="5385" max="5632" width="9" style="143"/>
    <col min="5633" max="5633" width="1.25" style="143" customWidth="1"/>
    <col min="5634" max="5634" width="2.875" style="143" customWidth="1"/>
    <col min="5635" max="5635" width="9.625" style="143" customWidth="1"/>
    <col min="5636" max="5636" width="3.25" style="143" customWidth="1"/>
    <col min="5637" max="5640" width="16.25" style="143" customWidth="1"/>
    <col min="5641" max="5888" width="9" style="143"/>
    <col min="5889" max="5889" width="1.25" style="143" customWidth="1"/>
    <col min="5890" max="5890" width="2.875" style="143" customWidth="1"/>
    <col min="5891" max="5891" width="9.625" style="143" customWidth="1"/>
    <col min="5892" max="5892" width="3.25" style="143" customWidth="1"/>
    <col min="5893" max="5896" width="16.25" style="143" customWidth="1"/>
    <col min="5897" max="6144" width="9" style="143"/>
    <col min="6145" max="6145" width="1.25" style="143" customWidth="1"/>
    <col min="6146" max="6146" width="2.875" style="143" customWidth="1"/>
    <col min="6147" max="6147" width="9.625" style="143" customWidth="1"/>
    <col min="6148" max="6148" width="3.25" style="143" customWidth="1"/>
    <col min="6149" max="6152" width="16.25" style="143" customWidth="1"/>
    <col min="6153" max="6400" width="9" style="143"/>
    <col min="6401" max="6401" width="1.25" style="143" customWidth="1"/>
    <col min="6402" max="6402" width="2.875" style="143" customWidth="1"/>
    <col min="6403" max="6403" width="9.625" style="143" customWidth="1"/>
    <col min="6404" max="6404" width="3.25" style="143" customWidth="1"/>
    <col min="6405" max="6408" width="16.25" style="143" customWidth="1"/>
    <col min="6409" max="6656" width="9" style="143"/>
    <col min="6657" max="6657" width="1.25" style="143" customWidth="1"/>
    <col min="6658" max="6658" width="2.875" style="143" customWidth="1"/>
    <col min="6659" max="6659" width="9.625" style="143" customWidth="1"/>
    <col min="6660" max="6660" width="3.25" style="143" customWidth="1"/>
    <col min="6661" max="6664" width="16.25" style="143" customWidth="1"/>
    <col min="6665" max="6912" width="9" style="143"/>
    <col min="6913" max="6913" width="1.25" style="143" customWidth="1"/>
    <col min="6914" max="6914" width="2.875" style="143" customWidth="1"/>
    <col min="6915" max="6915" width="9.625" style="143" customWidth="1"/>
    <col min="6916" max="6916" width="3.25" style="143" customWidth="1"/>
    <col min="6917" max="6920" width="16.25" style="143" customWidth="1"/>
    <col min="6921" max="7168" width="9" style="143"/>
    <col min="7169" max="7169" width="1.25" style="143" customWidth="1"/>
    <col min="7170" max="7170" width="2.875" style="143" customWidth="1"/>
    <col min="7171" max="7171" width="9.625" style="143" customWidth="1"/>
    <col min="7172" max="7172" width="3.25" style="143" customWidth="1"/>
    <col min="7173" max="7176" width="16.25" style="143" customWidth="1"/>
    <col min="7177" max="7424" width="9" style="143"/>
    <col min="7425" max="7425" width="1.25" style="143" customWidth="1"/>
    <col min="7426" max="7426" width="2.875" style="143" customWidth="1"/>
    <col min="7427" max="7427" width="9.625" style="143" customWidth="1"/>
    <col min="7428" max="7428" width="3.25" style="143" customWidth="1"/>
    <col min="7429" max="7432" width="16.25" style="143" customWidth="1"/>
    <col min="7433" max="7680" width="9" style="143"/>
    <col min="7681" max="7681" width="1.25" style="143" customWidth="1"/>
    <col min="7682" max="7682" width="2.875" style="143" customWidth="1"/>
    <col min="7683" max="7683" width="9.625" style="143" customWidth="1"/>
    <col min="7684" max="7684" width="3.25" style="143" customWidth="1"/>
    <col min="7685" max="7688" width="16.25" style="143" customWidth="1"/>
    <col min="7689" max="7936" width="9" style="143"/>
    <col min="7937" max="7937" width="1.25" style="143" customWidth="1"/>
    <col min="7938" max="7938" width="2.875" style="143" customWidth="1"/>
    <col min="7939" max="7939" width="9.625" style="143" customWidth="1"/>
    <col min="7940" max="7940" width="3.25" style="143" customWidth="1"/>
    <col min="7941" max="7944" width="16.25" style="143" customWidth="1"/>
    <col min="7945" max="8192" width="9" style="143"/>
    <col min="8193" max="8193" width="1.25" style="143" customWidth="1"/>
    <col min="8194" max="8194" width="2.875" style="143" customWidth="1"/>
    <col min="8195" max="8195" width="9.625" style="143" customWidth="1"/>
    <col min="8196" max="8196" width="3.25" style="143" customWidth="1"/>
    <col min="8197" max="8200" width="16.25" style="143" customWidth="1"/>
    <col min="8201" max="8448" width="9" style="143"/>
    <col min="8449" max="8449" width="1.25" style="143" customWidth="1"/>
    <col min="8450" max="8450" width="2.875" style="143" customWidth="1"/>
    <col min="8451" max="8451" width="9.625" style="143" customWidth="1"/>
    <col min="8452" max="8452" width="3.25" style="143" customWidth="1"/>
    <col min="8453" max="8456" width="16.25" style="143" customWidth="1"/>
    <col min="8457" max="8704" width="9" style="143"/>
    <col min="8705" max="8705" width="1.25" style="143" customWidth="1"/>
    <col min="8706" max="8706" width="2.875" style="143" customWidth="1"/>
    <col min="8707" max="8707" width="9.625" style="143" customWidth="1"/>
    <col min="8708" max="8708" width="3.25" style="143" customWidth="1"/>
    <col min="8709" max="8712" width="16.25" style="143" customWidth="1"/>
    <col min="8713" max="8960" width="9" style="143"/>
    <col min="8961" max="8961" width="1.25" style="143" customWidth="1"/>
    <col min="8962" max="8962" width="2.875" style="143" customWidth="1"/>
    <col min="8963" max="8963" width="9.625" style="143" customWidth="1"/>
    <col min="8964" max="8964" width="3.25" style="143" customWidth="1"/>
    <col min="8965" max="8968" width="16.25" style="143" customWidth="1"/>
    <col min="8969" max="9216" width="9" style="143"/>
    <col min="9217" max="9217" width="1.25" style="143" customWidth="1"/>
    <col min="9218" max="9218" width="2.875" style="143" customWidth="1"/>
    <col min="9219" max="9219" width="9.625" style="143" customWidth="1"/>
    <col min="9220" max="9220" width="3.25" style="143" customWidth="1"/>
    <col min="9221" max="9224" width="16.25" style="143" customWidth="1"/>
    <col min="9225" max="9472" width="9" style="143"/>
    <col min="9473" max="9473" width="1.25" style="143" customWidth="1"/>
    <col min="9474" max="9474" width="2.875" style="143" customWidth="1"/>
    <col min="9475" max="9475" width="9.625" style="143" customWidth="1"/>
    <col min="9476" max="9476" width="3.25" style="143" customWidth="1"/>
    <col min="9477" max="9480" width="16.25" style="143" customWidth="1"/>
    <col min="9481" max="9728" width="9" style="143"/>
    <col min="9729" max="9729" width="1.25" style="143" customWidth="1"/>
    <col min="9730" max="9730" width="2.875" style="143" customWidth="1"/>
    <col min="9731" max="9731" width="9.625" style="143" customWidth="1"/>
    <col min="9732" max="9732" width="3.25" style="143" customWidth="1"/>
    <col min="9733" max="9736" width="16.25" style="143" customWidth="1"/>
    <col min="9737" max="9984" width="9" style="143"/>
    <col min="9985" max="9985" width="1.25" style="143" customWidth="1"/>
    <col min="9986" max="9986" width="2.875" style="143" customWidth="1"/>
    <col min="9987" max="9987" width="9.625" style="143" customWidth="1"/>
    <col min="9988" max="9988" width="3.25" style="143" customWidth="1"/>
    <col min="9989" max="9992" width="16.25" style="143" customWidth="1"/>
    <col min="9993" max="10240" width="9" style="143"/>
    <col min="10241" max="10241" width="1.25" style="143" customWidth="1"/>
    <col min="10242" max="10242" width="2.875" style="143" customWidth="1"/>
    <col min="10243" max="10243" width="9.625" style="143" customWidth="1"/>
    <col min="10244" max="10244" width="3.25" style="143" customWidth="1"/>
    <col min="10245" max="10248" width="16.25" style="143" customWidth="1"/>
    <col min="10249" max="10496" width="9" style="143"/>
    <col min="10497" max="10497" width="1.25" style="143" customWidth="1"/>
    <col min="10498" max="10498" width="2.875" style="143" customWidth="1"/>
    <col min="10499" max="10499" width="9.625" style="143" customWidth="1"/>
    <col min="10500" max="10500" width="3.25" style="143" customWidth="1"/>
    <col min="10501" max="10504" width="16.25" style="143" customWidth="1"/>
    <col min="10505" max="10752" width="9" style="143"/>
    <col min="10753" max="10753" width="1.25" style="143" customWidth="1"/>
    <col min="10754" max="10754" width="2.875" style="143" customWidth="1"/>
    <col min="10755" max="10755" width="9.625" style="143" customWidth="1"/>
    <col min="10756" max="10756" width="3.25" style="143" customWidth="1"/>
    <col min="10757" max="10760" width="16.25" style="143" customWidth="1"/>
    <col min="10761" max="11008" width="9" style="143"/>
    <col min="11009" max="11009" width="1.25" style="143" customWidth="1"/>
    <col min="11010" max="11010" width="2.875" style="143" customWidth="1"/>
    <col min="11011" max="11011" width="9.625" style="143" customWidth="1"/>
    <col min="11012" max="11012" width="3.25" style="143" customWidth="1"/>
    <col min="11013" max="11016" width="16.25" style="143" customWidth="1"/>
    <col min="11017" max="11264" width="9" style="143"/>
    <col min="11265" max="11265" width="1.25" style="143" customWidth="1"/>
    <col min="11266" max="11266" width="2.875" style="143" customWidth="1"/>
    <col min="11267" max="11267" width="9.625" style="143" customWidth="1"/>
    <col min="11268" max="11268" width="3.25" style="143" customWidth="1"/>
    <col min="11269" max="11272" width="16.25" style="143" customWidth="1"/>
    <col min="11273" max="11520" width="9" style="143"/>
    <col min="11521" max="11521" width="1.25" style="143" customWidth="1"/>
    <col min="11522" max="11522" width="2.875" style="143" customWidth="1"/>
    <col min="11523" max="11523" width="9.625" style="143" customWidth="1"/>
    <col min="11524" max="11524" width="3.25" style="143" customWidth="1"/>
    <col min="11525" max="11528" width="16.25" style="143" customWidth="1"/>
    <col min="11529" max="11776" width="9" style="143"/>
    <col min="11777" max="11777" width="1.25" style="143" customWidth="1"/>
    <col min="11778" max="11778" width="2.875" style="143" customWidth="1"/>
    <col min="11779" max="11779" width="9.625" style="143" customWidth="1"/>
    <col min="11780" max="11780" width="3.25" style="143" customWidth="1"/>
    <col min="11781" max="11784" width="16.25" style="143" customWidth="1"/>
    <col min="11785" max="12032" width="9" style="143"/>
    <col min="12033" max="12033" width="1.25" style="143" customWidth="1"/>
    <col min="12034" max="12034" width="2.875" style="143" customWidth="1"/>
    <col min="12035" max="12035" width="9.625" style="143" customWidth="1"/>
    <col min="12036" max="12036" width="3.25" style="143" customWidth="1"/>
    <col min="12037" max="12040" width="16.25" style="143" customWidth="1"/>
    <col min="12041" max="12288" width="9" style="143"/>
    <col min="12289" max="12289" width="1.25" style="143" customWidth="1"/>
    <col min="12290" max="12290" width="2.875" style="143" customWidth="1"/>
    <col min="12291" max="12291" width="9.625" style="143" customWidth="1"/>
    <col min="12292" max="12292" width="3.25" style="143" customWidth="1"/>
    <col min="12293" max="12296" width="16.25" style="143" customWidth="1"/>
    <col min="12297" max="12544" width="9" style="143"/>
    <col min="12545" max="12545" width="1.25" style="143" customWidth="1"/>
    <col min="12546" max="12546" width="2.875" style="143" customWidth="1"/>
    <col min="12547" max="12547" width="9.625" style="143" customWidth="1"/>
    <col min="12548" max="12548" width="3.25" style="143" customWidth="1"/>
    <col min="12549" max="12552" width="16.25" style="143" customWidth="1"/>
    <col min="12553" max="12800" width="9" style="143"/>
    <col min="12801" max="12801" width="1.25" style="143" customWidth="1"/>
    <col min="12802" max="12802" width="2.875" style="143" customWidth="1"/>
    <col min="12803" max="12803" width="9.625" style="143" customWidth="1"/>
    <col min="12804" max="12804" width="3.25" style="143" customWidth="1"/>
    <col min="12805" max="12808" width="16.25" style="143" customWidth="1"/>
    <col min="12809" max="13056" width="9" style="143"/>
    <col min="13057" max="13057" width="1.25" style="143" customWidth="1"/>
    <col min="13058" max="13058" width="2.875" style="143" customWidth="1"/>
    <col min="13059" max="13059" width="9.625" style="143" customWidth="1"/>
    <col min="13060" max="13060" width="3.25" style="143" customWidth="1"/>
    <col min="13061" max="13064" width="16.25" style="143" customWidth="1"/>
    <col min="13065" max="13312" width="9" style="143"/>
    <col min="13313" max="13313" width="1.25" style="143" customWidth="1"/>
    <col min="13314" max="13314" width="2.875" style="143" customWidth="1"/>
    <col min="13315" max="13315" width="9.625" style="143" customWidth="1"/>
    <col min="13316" max="13316" width="3.25" style="143" customWidth="1"/>
    <col min="13317" max="13320" width="16.25" style="143" customWidth="1"/>
    <col min="13321" max="13568" width="9" style="143"/>
    <col min="13569" max="13569" width="1.25" style="143" customWidth="1"/>
    <col min="13570" max="13570" width="2.875" style="143" customWidth="1"/>
    <col min="13571" max="13571" width="9.625" style="143" customWidth="1"/>
    <col min="13572" max="13572" width="3.25" style="143" customWidth="1"/>
    <col min="13573" max="13576" width="16.25" style="143" customWidth="1"/>
    <col min="13577" max="13824" width="9" style="143"/>
    <col min="13825" max="13825" width="1.25" style="143" customWidth="1"/>
    <col min="13826" max="13826" width="2.875" style="143" customWidth="1"/>
    <col min="13827" max="13827" width="9.625" style="143" customWidth="1"/>
    <col min="13828" max="13828" width="3.25" style="143" customWidth="1"/>
    <col min="13829" max="13832" width="16.25" style="143" customWidth="1"/>
    <col min="13833" max="14080" width="9" style="143"/>
    <col min="14081" max="14081" width="1.25" style="143" customWidth="1"/>
    <col min="14082" max="14082" width="2.875" style="143" customWidth="1"/>
    <col min="14083" max="14083" width="9.625" style="143" customWidth="1"/>
    <col min="14084" max="14084" width="3.25" style="143" customWidth="1"/>
    <col min="14085" max="14088" width="16.25" style="143" customWidth="1"/>
    <col min="14089" max="14336" width="9" style="143"/>
    <col min="14337" max="14337" width="1.25" style="143" customWidth="1"/>
    <col min="14338" max="14338" width="2.875" style="143" customWidth="1"/>
    <col min="14339" max="14339" width="9.625" style="143" customWidth="1"/>
    <col min="14340" max="14340" width="3.25" style="143" customWidth="1"/>
    <col min="14341" max="14344" width="16.25" style="143" customWidth="1"/>
    <col min="14345" max="14592" width="9" style="143"/>
    <col min="14593" max="14593" width="1.25" style="143" customWidth="1"/>
    <col min="14594" max="14594" width="2.875" style="143" customWidth="1"/>
    <col min="14595" max="14595" width="9.625" style="143" customWidth="1"/>
    <col min="14596" max="14596" width="3.25" style="143" customWidth="1"/>
    <col min="14597" max="14600" width="16.25" style="143" customWidth="1"/>
    <col min="14601" max="14848" width="9" style="143"/>
    <col min="14849" max="14849" width="1.25" style="143" customWidth="1"/>
    <col min="14850" max="14850" width="2.875" style="143" customWidth="1"/>
    <col min="14851" max="14851" width="9.625" style="143" customWidth="1"/>
    <col min="14852" max="14852" width="3.25" style="143" customWidth="1"/>
    <col min="14853" max="14856" width="16.25" style="143" customWidth="1"/>
    <col min="14857" max="15104" width="9" style="143"/>
    <col min="15105" max="15105" width="1.25" style="143" customWidth="1"/>
    <col min="15106" max="15106" width="2.875" style="143" customWidth="1"/>
    <col min="15107" max="15107" width="9.625" style="143" customWidth="1"/>
    <col min="15108" max="15108" width="3.25" style="143" customWidth="1"/>
    <col min="15109" max="15112" width="16.25" style="143" customWidth="1"/>
    <col min="15113" max="15360" width="9" style="143"/>
    <col min="15361" max="15361" width="1.25" style="143" customWidth="1"/>
    <col min="15362" max="15362" width="2.875" style="143" customWidth="1"/>
    <col min="15363" max="15363" width="9.625" style="143" customWidth="1"/>
    <col min="15364" max="15364" width="3.25" style="143" customWidth="1"/>
    <col min="15365" max="15368" width="16.25" style="143" customWidth="1"/>
    <col min="15369" max="15616" width="9" style="143"/>
    <col min="15617" max="15617" width="1.25" style="143" customWidth="1"/>
    <col min="15618" max="15618" width="2.875" style="143" customWidth="1"/>
    <col min="15619" max="15619" width="9.625" style="143" customWidth="1"/>
    <col min="15620" max="15620" width="3.25" style="143" customWidth="1"/>
    <col min="15621" max="15624" width="16.25" style="143" customWidth="1"/>
    <col min="15625" max="15872" width="9" style="143"/>
    <col min="15873" max="15873" width="1.25" style="143" customWidth="1"/>
    <col min="15874" max="15874" width="2.875" style="143" customWidth="1"/>
    <col min="15875" max="15875" width="9.625" style="143" customWidth="1"/>
    <col min="15876" max="15876" width="3.25" style="143" customWidth="1"/>
    <col min="15877" max="15880" width="16.25" style="143" customWidth="1"/>
    <col min="15881" max="16128" width="9" style="143"/>
    <col min="16129" max="16129" width="1.25" style="143" customWidth="1"/>
    <col min="16130" max="16130" width="2.875" style="143" customWidth="1"/>
    <col min="16131" max="16131" width="9.625" style="143" customWidth="1"/>
    <col min="16132" max="16132" width="3.25" style="143" customWidth="1"/>
    <col min="16133" max="16136" width="16.25" style="143" customWidth="1"/>
    <col min="16137" max="16384" width="9" style="143"/>
  </cols>
  <sheetData>
    <row r="1" spans="1:16" ht="30" customHeight="1" x14ac:dyDescent="0.15">
      <c r="A1" s="140" t="s">
        <v>83</v>
      </c>
      <c r="B1" s="140"/>
    </row>
    <row r="2" spans="1:16" ht="7.5" customHeight="1" x14ac:dyDescent="0.15">
      <c r="A2" s="140"/>
      <c r="B2" s="140"/>
    </row>
    <row r="3" spans="1:16" s="148" customFormat="1" ht="22.5" customHeight="1" x14ac:dyDescent="0.15">
      <c r="A3" s="144"/>
      <c r="B3" s="75" t="s">
        <v>84</v>
      </c>
      <c r="C3" s="75"/>
      <c r="D3" s="75"/>
      <c r="E3" s="145"/>
      <c r="F3" s="146"/>
      <c r="G3" s="146"/>
      <c r="H3" s="147" t="s">
        <v>85</v>
      </c>
      <c r="N3" s="148" ph="1"/>
      <c r="P3" s="148" ph="1"/>
    </row>
    <row r="4" spans="1:16" ht="18.75" customHeight="1" x14ac:dyDescent="0.15">
      <c r="A4" s="110"/>
      <c r="B4" s="812" t="s">
        <v>86</v>
      </c>
      <c r="C4" s="812"/>
      <c r="D4" s="812"/>
      <c r="E4" s="813" t="s">
        <v>87</v>
      </c>
      <c r="F4" s="814"/>
      <c r="G4" s="815" t="s">
        <v>88</v>
      </c>
      <c r="H4" s="815"/>
    </row>
    <row r="5" spans="1:16" s="153" customFormat="1" ht="18.75" customHeight="1" x14ac:dyDescent="0.4">
      <c r="A5" s="149"/>
      <c r="B5" s="812"/>
      <c r="C5" s="812"/>
      <c r="D5" s="812"/>
      <c r="E5" s="150" t="s">
        <v>89</v>
      </c>
      <c r="F5" s="151" t="s">
        <v>90</v>
      </c>
      <c r="G5" s="152" t="s">
        <v>91</v>
      </c>
      <c r="H5" s="151" t="s">
        <v>92</v>
      </c>
    </row>
    <row r="6" spans="1:16" ht="12" hidden="1" customHeight="1" x14ac:dyDescent="0.15">
      <c r="A6" s="110"/>
      <c r="B6" s="154"/>
      <c r="C6" s="155" t="s">
        <v>93</v>
      </c>
      <c r="D6" s="156"/>
      <c r="E6" s="157">
        <f>+E7+E8+E9+E10</f>
        <v>1031</v>
      </c>
      <c r="F6" s="157">
        <f>+F7+F8+F9+F10</f>
        <v>571</v>
      </c>
      <c r="G6" s="158">
        <f>+G7+G8+G9+G10</f>
        <v>2967</v>
      </c>
      <c r="H6" s="159">
        <f>+H7+H8+H9+H10</f>
        <v>2634</v>
      </c>
    </row>
    <row r="7" spans="1:16" hidden="1" x14ac:dyDescent="0.15">
      <c r="A7" s="110"/>
      <c r="B7" s="160"/>
      <c r="C7" s="808" t="s">
        <v>94</v>
      </c>
      <c r="D7" s="809"/>
      <c r="E7" s="161">
        <v>277</v>
      </c>
      <c r="F7" s="162">
        <v>162</v>
      </c>
      <c r="G7" s="163">
        <v>701</v>
      </c>
      <c r="H7" s="162">
        <v>809</v>
      </c>
    </row>
    <row r="8" spans="1:16" hidden="1" x14ac:dyDescent="0.15">
      <c r="A8" s="110"/>
      <c r="B8" s="160"/>
      <c r="C8" s="808" t="s">
        <v>95</v>
      </c>
      <c r="D8" s="809"/>
      <c r="E8" s="161">
        <v>369</v>
      </c>
      <c r="F8" s="162">
        <v>213</v>
      </c>
      <c r="G8" s="163">
        <v>1212</v>
      </c>
      <c r="H8" s="162">
        <v>822</v>
      </c>
    </row>
    <row r="9" spans="1:16" hidden="1" x14ac:dyDescent="0.15">
      <c r="A9" s="110"/>
      <c r="B9" s="160"/>
      <c r="C9" s="808" t="s">
        <v>96</v>
      </c>
      <c r="D9" s="809"/>
      <c r="E9" s="161">
        <v>240</v>
      </c>
      <c r="F9" s="162">
        <v>116</v>
      </c>
      <c r="G9" s="163">
        <v>786</v>
      </c>
      <c r="H9" s="162">
        <v>681</v>
      </c>
    </row>
    <row r="10" spans="1:16" hidden="1" x14ac:dyDescent="0.15">
      <c r="A10" s="110"/>
      <c r="B10" s="164"/>
      <c r="C10" s="810" t="s">
        <v>97</v>
      </c>
      <c r="D10" s="811"/>
      <c r="E10" s="165">
        <v>145</v>
      </c>
      <c r="F10" s="166">
        <v>80</v>
      </c>
      <c r="G10" s="167">
        <v>268</v>
      </c>
      <c r="H10" s="166">
        <v>322</v>
      </c>
    </row>
    <row r="11" spans="1:16" ht="12" hidden="1" customHeight="1" x14ac:dyDescent="0.15">
      <c r="A11" s="110"/>
      <c r="B11" s="154"/>
      <c r="C11" s="155" t="s">
        <v>98</v>
      </c>
      <c r="D11" s="156"/>
      <c r="E11" s="157">
        <f>+E12+E13+E14+E15</f>
        <v>1128</v>
      </c>
      <c r="F11" s="157">
        <f>+F12+F13+F14+F15</f>
        <v>604</v>
      </c>
      <c r="G11" s="158">
        <f>+G12+G13+G14+G15</f>
        <v>3270</v>
      </c>
      <c r="H11" s="159">
        <f>+H12+H13+H14+H15</f>
        <v>2845</v>
      </c>
    </row>
    <row r="12" spans="1:16" hidden="1" x14ac:dyDescent="0.15">
      <c r="A12" s="110"/>
      <c r="B12" s="160"/>
      <c r="C12" s="808" t="s">
        <v>94</v>
      </c>
      <c r="D12" s="809"/>
      <c r="E12" s="161">
        <v>309</v>
      </c>
      <c r="F12" s="162">
        <v>175</v>
      </c>
      <c r="G12" s="163">
        <v>981</v>
      </c>
      <c r="H12" s="162">
        <v>805</v>
      </c>
    </row>
    <row r="13" spans="1:16" hidden="1" x14ac:dyDescent="0.15">
      <c r="A13" s="110"/>
      <c r="B13" s="160"/>
      <c r="C13" s="808" t="s">
        <v>95</v>
      </c>
      <c r="D13" s="809"/>
      <c r="E13" s="161">
        <v>421</v>
      </c>
      <c r="F13" s="162">
        <v>209</v>
      </c>
      <c r="G13" s="163">
        <v>1140</v>
      </c>
      <c r="H13" s="162">
        <v>970</v>
      </c>
    </row>
    <row r="14" spans="1:16" hidden="1" x14ac:dyDescent="0.15">
      <c r="A14" s="110"/>
      <c r="B14" s="160"/>
      <c r="C14" s="808" t="s">
        <v>96</v>
      </c>
      <c r="D14" s="809"/>
      <c r="E14" s="161">
        <v>251</v>
      </c>
      <c r="F14" s="162">
        <v>134</v>
      </c>
      <c r="G14" s="163">
        <v>853</v>
      </c>
      <c r="H14" s="162">
        <v>715</v>
      </c>
    </row>
    <row r="15" spans="1:16" hidden="1" x14ac:dyDescent="0.15">
      <c r="A15" s="110"/>
      <c r="B15" s="164"/>
      <c r="C15" s="810" t="s">
        <v>97</v>
      </c>
      <c r="D15" s="811"/>
      <c r="E15" s="165">
        <v>147</v>
      </c>
      <c r="F15" s="166">
        <v>86</v>
      </c>
      <c r="G15" s="167">
        <v>296</v>
      </c>
      <c r="H15" s="166">
        <v>355</v>
      </c>
    </row>
    <row r="16" spans="1:16" ht="12" hidden="1" customHeight="1" x14ac:dyDescent="0.15">
      <c r="A16" s="110"/>
      <c r="B16" s="154"/>
      <c r="C16" s="155" t="s">
        <v>99</v>
      </c>
      <c r="D16" s="156"/>
      <c r="E16" s="157">
        <f>+E17+E18+E19+E20</f>
        <v>1022</v>
      </c>
      <c r="F16" s="157">
        <f>+F17+F18+F19+F20</f>
        <v>596</v>
      </c>
      <c r="G16" s="158">
        <f>+G17+G18+G19+G20</f>
        <v>2662</v>
      </c>
      <c r="H16" s="159">
        <f>+H17+H18+H19+H20</f>
        <v>2562</v>
      </c>
    </row>
    <row r="17" spans="1:8" hidden="1" x14ac:dyDescent="0.15">
      <c r="A17" s="110"/>
      <c r="B17" s="160"/>
      <c r="C17" s="808" t="s">
        <v>94</v>
      </c>
      <c r="D17" s="809"/>
      <c r="E17" s="161">
        <v>294</v>
      </c>
      <c r="F17" s="162">
        <v>186</v>
      </c>
      <c r="G17" s="163">
        <v>676</v>
      </c>
      <c r="H17" s="162">
        <v>752</v>
      </c>
    </row>
    <row r="18" spans="1:8" hidden="1" x14ac:dyDescent="0.15">
      <c r="A18" s="110"/>
      <c r="B18" s="160"/>
      <c r="C18" s="808" t="s">
        <v>95</v>
      </c>
      <c r="D18" s="809"/>
      <c r="E18" s="161">
        <v>366</v>
      </c>
      <c r="F18" s="162">
        <v>203</v>
      </c>
      <c r="G18" s="163">
        <v>1006</v>
      </c>
      <c r="H18" s="162">
        <v>846</v>
      </c>
    </row>
    <row r="19" spans="1:8" hidden="1" x14ac:dyDescent="0.15">
      <c r="A19" s="110"/>
      <c r="B19" s="160"/>
      <c r="C19" s="808" t="s">
        <v>96</v>
      </c>
      <c r="D19" s="809"/>
      <c r="E19" s="161">
        <v>216</v>
      </c>
      <c r="F19" s="162">
        <v>125</v>
      </c>
      <c r="G19" s="163">
        <v>730</v>
      </c>
      <c r="H19" s="162">
        <v>703</v>
      </c>
    </row>
    <row r="20" spans="1:8" hidden="1" x14ac:dyDescent="0.15">
      <c r="A20" s="110"/>
      <c r="B20" s="160"/>
      <c r="C20" s="810" t="s">
        <v>97</v>
      </c>
      <c r="D20" s="811"/>
      <c r="E20" s="165">
        <v>146</v>
      </c>
      <c r="F20" s="166">
        <v>82</v>
      </c>
      <c r="G20" s="167">
        <v>250</v>
      </c>
      <c r="H20" s="166">
        <v>261</v>
      </c>
    </row>
    <row r="21" spans="1:8" ht="12" hidden="1" customHeight="1" x14ac:dyDescent="0.15">
      <c r="A21" s="110"/>
      <c r="B21" s="154"/>
      <c r="C21" s="155" t="s">
        <v>100</v>
      </c>
      <c r="D21" s="156"/>
      <c r="E21" s="157">
        <f>+E22+E23+E24+E25</f>
        <v>1033</v>
      </c>
      <c r="F21" s="157">
        <f>+F22+F23+F24+F25</f>
        <v>566</v>
      </c>
      <c r="G21" s="158">
        <f>+G22+G23+G24+G25</f>
        <v>2599</v>
      </c>
      <c r="H21" s="159">
        <f>+H22+H23+H24+H25</f>
        <v>2593</v>
      </c>
    </row>
    <row r="22" spans="1:8" hidden="1" x14ac:dyDescent="0.15">
      <c r="A22" s="110"/>
      <c r="B22" s="160"/>
      <c r="C22" s="808" t="s">
        <v>94</v>
      </c>
      <c r="D22" s="809"/>
      <c r="E22" s="161">
        <v>270</v>
      </c>
      <c r="F22" s="162">
        <v>184</v>
      </c>
      <c r="G22" s="163">
        <v>695</v>
      </c>
      <c r="H22" s="162">
        <v>775</v>
      </c>
    </row>
    <row r="23" spans="1:8" hidden="1" x14ac:dyDescent="0.15">
      <c r="A23" s="110"/>
      <c r="B23" s="160"/>
      <c r="C23" s="808" t="s">
        <v>95</v>
      </c>
      <c r="D23" s="809"/>
      <c r="E23" s="161">
        <v>369</v>
      </c>
      <c r="F23" s="162">
        <v>205</v>
      </c>
      <c r="G23" s="163">
        <v>1030</v>
      </c>
      <c r="H23" s="162">
        <v>910</v>
      </c>
    </row>
    <row r="24" spans="1:8" hidden="1" x14ac:dyDescent="0.15">
      <c r="A24" s="110"/>
      <c r="B24" s="160"/>
      <c r="C24" s="808" t="s">
        <v>96</v>
      </c>
      <c r="D24" s="809"/>
      <c r="E24" s="161">
        <v>247</v>
      </c>
      <c r="F24" s="162">
        <v>103</v>
      </c>
      <c r="G24" s="163">
        <v>646</v>
      </c>
      <c r="H24" s="162">
        <v>645</v>
      </c>
    </row>
    <row r="25" spans="1:8" hidden="1" x14ac:dyDescent="0.15">
      <c r="A25" s="110"/>
      <c r="B25" s="160"/>
      <c r="C25" s="810" t="s">
        <v>97</v>
      </c>
      <c r="D25" s="811"/>
      <c r="E25" s="165">
        <v>147</v>
      </c>
      <c r="F25" s="166">
        <v>74</v>
      </c>
      <c r="G25" s="167">
        <v>228</v>
      </c>
      <c r="H25" s="166">
        <v>263</v>
      </c>
    </row>
    <row r="26" spans="1:8" ht="12" hidden="1" customHeight="1" x14ac:dyDescent="0.15">
      <c r="A26" s="110"/>
      <c r="B26" s="154"/>
      <c r="C26" s="155" t="s">
        <v>101</v>
      </c>
      <c r="D26" s="156"/>
      <c r="E26" s="157">
        <f>+E27+E28+E29+E30</f>
        <v>1000</v>
      </c>
      <c r="F26" s="157">
        <f>+F27+F28+F29+F30</f>
        <v>627</v>
      </c>
      <c r="G26" s="158">
        <f>+G27+G28+G29+G30</f>
        <v>2889</v>
      </c>
      <c r="H26" s="159">
        <f>+H27+H28+H29+H30</f>
        <v>2584</v>
      </c>
    </row>
    <row r="27" spans="1:8" hidden="1" x14ac:dyDescent="0.15">
      <c r="A27" s="110"/>
      <c r="B27" s="160"/>
      <c r="C27" s="808" t="s">
        <v>94</v>
      </c>
      <c r="D27" s="809"/>
      <c r="E27" s="161">
        <v>257</v>
      </c>
      <c r="F27" s="162">
        <v>175</v>
      </c>
      <c r="G27" s="163">
        <v>873</v>
      </c>
      <c r="H27" s="162">
        <v>761</v>
      </c>
    </row>
    <row r="28" spans="1:8" hidden="1" x14ac:dyDescent="0.15">
      <c r="A28" s="110"/>
      <c r="B28" s="160"/>
      <c r="C28" s="808" t="s">
        <v>95</v>
      </c>
      <c r="D28" s="809"/>
      <c r="E28" s="161">
        <v>358</v>
      </c>
      <c r="F28" s="162">
        <v>207</v>
      </c>
      <c r="G28" s="163">
        <v>936</v>
      </c>
      <c r="H28" s="162">
        <v>894</v>
      </c>
    </row>
    <row r="29" spans="1:8" hidden="1" x14ac:dyDescent="0.15">
      <c r="A29" s="110"/>
      <c r="B29" s="160"/>
      <c r="C29" s="808" t="s">
        <v>96</v>
      </c>
      <c r="D29" s="809"/>
      <c r="E29" s="161">
        <v>229</v>
      </c>
      <c r="F29" s="162">
        <v>163</v>
      </c>
      <c r="G29" s="163">
        <v>835</v>
      </c>
      <c r="H29" s="162">
        <v>662</v>
      </c>
    </row>
    <row r="30" spans="1:8" hidden="1" x14ac:dyDescent="0.15">
      <c r="A30" s="110"/>
      <c r="B30" s="160"/>
      <c r="C30" s="810" t="s">
        <v>97</v>
      </c>
      <c r="D30" s="811"/>
      <c r="E30" s="165">
        <v>156</v>
      </c>
      <c r="F30" s="166">
        <v>82</v>
      </c>
      <c r="G30" s="167">
        <v>245</v>
      </c>
      <c r="H30" s="166">
        <v>267</v>
      </c>
    </row>
    <row r="31" spans="1:8" ht="12" hidden="1" customHeight="1" x14ac:dyDescent="0.15">
      <c r="A31" s="110"/>
      <c r="B31" s="154"/>
      <c r="C31" s="155" t="s">
        <v>102</v>
      </c>
      <c r="D31" s="156"/>
      <c r="E31" s="157">
        <f>+E32+E33+E34+E35</f>
        <v>974</v>
      </c>
      <c r="F31" s="157">
        <f>+F32+F33+F34+F35</f>
        <v>612</v>
      </c>
      <c r="G31" s="158">
        <f>+G32+G33+G34+G35</f>
        <v>2910</v>
      </c>
      <c r="H31" s="159">
        <f>+H32+H33+H34+H35</f>
        <v>2547</v>
      </c>
    </row>
    <row r="32" spans="1:8" hidden="1" x14ac:dyDescent="0.15">
      <c r="A32" s="110"/>
      <c r="B32" s="160"/>
      <c r="C32" s="808" t="s">
        <v>94</v>
      </c>
      <c r="D32" s="809"/>
      <c r="E32" s="161">
        <v>252</v>
      </c>
      <c r="F32" s="162">
        <v>180</v>
      </c>
      <c r="G32" s="163">
        <v>780</v>
      </c>
      <c r="H32" s="162">
        <v>764</v>
      </c>
    </row>
    <row r="33" spans="1:8" hidden="1" x14ac:dyDescent="0.15">
      <c r="A33" s="110"/>
      <c r="B33" s="160"/>
      <c r="C33" s="808" t="s">
        <v>95</v>
      </c>
      <c r="D33" s="809"/>
      <c r="E33" s="161">
        <v>358</v>
      </c>
      <c r="F33" s="162">
        <v>203</v>
      </c>
      <c r="G33" s="163">
        <v>1061</v>
      </c>
      <c r="H33" s="162">
        <v>819</v>
      </c>
    </row>
    <row r="34" spans="1:8" hidden="1" x14ac:dyDescent="0.15">
      <c r="A34" s="110"/>
      <c r="B34" s="160"/>
      <c r="C34" s="808" t="s">
        <v>96</v>
      </c>
      <c r="D34" s="809"/>
      <c r="E34" s="161">
        <v>235</v>
      </c>
      <c r="F34" s="162">
        <v>131</v>
      </c>
      <c r="G34" s="163">
        <v>802</v>
      </c>
      <c r="H34" s="162">
        <v>670</v>
      </c>
    </row>
    <row r="35" spans="1:8" hidden="1" x14ac:dyDescent="0.15">
      <c r="A35" s="110"/>
      <c r="B35" s="160"/>
      <c r="C35" s="810" t="s">
        <v>97</v>
      </c>
      <c r="D35" s="811"/>
      <c r="E35" s="165">
        <v>129</v>
      </c>
      <c r="F35" s="166">
        <v>98</v>
      </c>
      <c r="G35" s="167">
        <v>267</v>
      </c>
      <c r="H35" s="166">
        <v>294</v>
      </c>
    </row>
    <row r="36" spans="1:8" ht="12" hidden="1" customHeight="1" x14ac:dyDescent="0.15">
      <c r="A36" s="110"/>
      <c r="B36" s="154"/>
      <c r="C36" s="155" t="s">
        <v>103</v>
      </c>
      <c r="D36" s="156"/>
      <c r="E36" s="157">
        <f>+E37+E38+E39+E40</f>
        <v>935</v>
      </c>
      <c r="F36" s="157">
        <f>+F37+F38+F39+F40</f>
        <v>575</v>
      </c>
      <c r="G36" s="158">
        <f>+G37+G38+G39+G40</f>
        <v>2904</v>
      </c>
      <c r="H36" s="159">
        <f>+H37+H38+H39+H40</f>
        <v>2666</v>
      </c>
    </row>
    <row r="37" spans="1:8" hidden="1" x14ac:dyDescent="0.15">
      <c r="A37" s="110"/>
      <c r="B37" s="160"/>
      <c r="C37" s="808" t="s">
        <v>94</v>
      </c>
      <c r="D37" s="809"/>
      <c r="E37" s="161">
        <v>263</v>
      </c>
      <c r="F37" s="162">
        <v>177</v>
      </c>
      <c r="G37" s="163">
        <v>849</v>
      </c>
      <c r="H37" s="162">
        <v>720</v>
      </c>
    </row>
    <row r="38" spans="1:8" hidden="1" x14ac:dyDescent="0.15">
      <c r="A38" s="110"/>
      <c r="B38" s="160"/>
      <c r="C38" s="808" t="s">
        <v>95</v>
      </c>
      <c r="D38" s="809"/>
      <c r="E38" s="161">
        <v>350</v>
      </c>
      <c r="F38" s="162">
        <v>194</v>
      </c>
      <c r="G38" s="163">
        <v>931</v>
      </c>
      <c r="H38" s="162">
        <v>977</v>
      </c>
    </row>
    <row r="39" spans="1:8" hidden="1" x14ac:dyDescent="0.15">
      <c r="A39" s="110"/>
      <c r="B39" s="160"/>
      <c r="C39" s="808" t="s">
        <v>96</v>
      </c>
      <c r="D39" s="809"/>
      <c r="E39" s="161">
        <v>218</v>
      </c>
      <c r="F39" s="162">
        <v>101</v>
      </c>
      <c r="G39" s="163">
        <v>807</v>
      </c>
      <c r="H39" s="162">
        <v>702</v>
      </c>
    </row>
    <row r="40" spans="1:8" hidden="1" x14ac:dyDescent="0.15">
      <c r="A40" s="110"/>
      <c r="B40" s="160"/>
      <c r="C40" s="810" t="s">
        <v>97</v>
      </c>
      <c r="D40" s="811"/>
      <c r="E40" s="165">
        <v>104</v>
      </c>
      <c r="F40" s="166">
        <v>103</v>
      </c>
      <c r="G40" s="167">
        <v>317</v>
      </c>
      <c r="H40" s="166">
        <v>267</v>
      </c>
    </row>
    <row r="41" spans="1:8" ht="12" hidden="1" customHeight="1" x14ac:dyDescent="0.15">
      <c r="A41" s="110"/>
      <c r="B41" s="154"/>
      <c r="C41" s="155" t="s">
        <v>104</v>
      </c>
      <c r="D41" s="156"/>
      <c r="E41" s="157">
        <f>+E42+E43+E44+E45</f>
        <v>887</v>
      </c>
      <c r="F41" s="157">
        <f>+F42+F43+F44+F45</f>
        <v>684</v>
      </c>
      <c r="G41" s="158">
        <f>+G42+G43+G44+G45</f>
        <v>2868</v>
      </c>
      <c r="H41" s="159">
        <f>+H42+H43+H44+H45</f>
        <v>2624</v>
      </c>
    </row>
    <row r="42" spans="1:8" hidden="1" x14ac:dyDescent="0.15">
      <c r="A42" s="110"/>
      <c r="B42" s="160"/>
      <c r="C42" s="808" t="s">
        <v>94</v>
      </c>
      <c r="D42" s="809"/>
      <c r="E42" s="161">
        <v>281</v>
      </c>
      <c r="F42" s="162">
        <v>215</v>
      </c>
      <c r="G42" s="163">
        <v>794</v>
      </c>
      <c r="H42" s="162">
        <v>809</v>
      </c>
    </row>
    <row r="43" spans="1:8" hidden="1" x14ac:dyDescent="0.15">
      <c r="A43" s="110"/>
      <c r="B43" s="160"/>
      <c r="C43" s="808" t="s">
        <v>95</v>
      </c>
      <c r="D43" s="809"/>
      <c r="E43" s="161">
        <v>300</v>
      </c>
      <c r="F43" s="162">
        <v>232</v>
      </c>
      <c r="G43" s="163">
        <v>977</v>
      </c>
      <c r="H43" s="162">
        <v>908</v>
      </c>
    </row>
    <row r="44" spans="1:8" hidden="1" x14ac:dyDescent="0.15">
      <c r="A44" s="110"/>
      <c r="B44" s="160"/>
      <c r="C44" s="808" t="s">
        <v>96</v>
      </c>
      <c r="D44" s="809"/>
      <c r="E44" s="161">
        <v>203</v>
      </c>
      <c r="F44" s="162">
        <v>141</v>
      </c>
      <c r="G44" s="163">
        <v>880</v>
      </c>
      <c r="H44" s="162">
        <v>675</v>
      </c>
    </row>
    <row r="45" spans="1:8" hidden="1" x14ac:dyDescent="0.15">
      <c r="A45" s="110"/>
      <c r="B45" s="160"/>
      <c r="C45" s="810" t="s">
        <v>97</v>
      </c>
      <c r="D45" s="811"/>
      <c r="E45" s="165">
        <v>103</v>
      </c>
      <c r="F45" s="166">
        <v>96</v>
      </c>
      <c r="G45" s="167">
        <v>217</v>
      </c>
      <c r="H45" s="166">
        <v>232</v>
      </c>
    </row>
    <row r="46" spans="1:8" ht="12" hidden="1" customHeight="1" x14ac:dyDescent="0.15">
      <c r="A46" s="110"/>
      <c r="B46" s="154"/>
      <c r="C46" s="155" t="s">
        <v>105</v>
      </c>
      <c r="D46" s="156"/>
      <c r="E46" s="157">
        <f>+E47+E48+E49+E50</f>
        <v>903</v>
      </c>
      <c r="F46" s="157">
        <f>+F47+F48+F49+F50</f>
        <v>636</v>
      </c>
      <c r="G46" s="158">
        <f>+G47+G48+G49+G50</f>
        <v>3081</v>
      </c>
      <c r="H46" s="159">
        <f>+H47+H48+H49+H50</f>
        <v>2648</v>
      </c>
    </row>
    <row r="47" spans="1:8" hidden="1" x14ac:dyDescent="0.15">
      <c r="A47" s="110"/>
      <c r="B47" s="160"/>
      <c r="C47" s="808" t="s">
        <v>94</v>
      </c>
      <c r="D47" s="809"/>
      <c r="E47" s="161">
        <v>220</v>
      </c>
      <c r="F47" s="162">
        <v>191</v>
      </c>
      <c r="G47" s="163">
        <v>715</v>
      </c>
      <c r="H47" s="162">
        <v>757</v>
      </c>
    </row>
    <row r="48" spans="1:8" hidden="1" x14ac:dyDescent="0.15">
      <c r="A48" s="110"/>
      <c r="B48" s="160"/>
      <c r="C48" s="808" t="s">
        <v>95</v>
      </c>
      <c r="D48" s="809"/>
      <c r="E48" s="161">
        <v>331</v>
      </c>
      <c r="F48" s="162">
        <v>202</v>
      </c>
      <c r="G48" s="163">
        <v>1096</v>
      </c>
      <c r="H48" s="162">
        <v>929</v>
      </c>
    </row>
    <row r="49" spans="1:8" hidden="1" x14ac:dyDescent="0.15">
      <c r="A49" s="110"/>
      <c r="B49" s="160"/>
      <c r="C49" s="808" t="s">
        <v>96</v>
      </c>
      <c r="D49" s="809"/>
      <c r="E49" s="161">
        <v>233</v>
      </c>
      <c r="F49" s="162">
        <v>148</v>
      </c>
      <c r="G49" s="163">
        <v>971</v>
      </c>
      <c r="H49" s="162">
        <v>689</v>
      </c>
    </row>
    <row r="50" spans="1:8" hidden="1" x14ac:dyDescent="0.15">
      <c r="A50" s="110"/>
      <c r="B50" s="160"/>
      <c r="C50" s="810" t="s">
        <v>97</v>
      </c>
      <c r="D50" s="811"/>
      <c r="E50" s="165">
        <v>119</v>
      </c>
      <c r="F50" s="166">
        <v>95</v>
      </c>
      <c r="G50" s="167">
        <v>299</v>
      </c>
      <c r="H50" s="166">
        <v>273</v>
      </c>
    </row>
    <row r="51" spans="1:8" ht="12" hidden="1" customHeight="1" x14ac:dyDescent="0.15">
      <c r="A51" s="110"/>
      <c r="B51" s="154"/>
      <c r="C51" s="155" t="s">
        <v>106</v>
      </c>
      <c r="D51" s="156"/>
      <c r="E51" s="157">
        <f>+E52+E53+E54+E55</f>
        <v>900</v>
      </c>
      <c r="F51" s="157">
        <f>+F52+F53+F54+F55</f>
        <v>697</v>
      </c>
      <c r="G51" s="158">
        <f>+G52+G53+G54+G55</f>
        <v>3482</v>
      </c>
      <c r="H51" s="159">
        <f>+H52+H53+H54+H55</f>
        <v>2763</v>
      </c>
    </row>
    <row r="52" spans="1:8" hidden="1" x14ac:dyDescent="0.15">
      <c r="A52" s="110"/>
      <c r="B52" s="160"/>
      <c r="C52" s="808" t="s">
        <v>94</v>
      </c>
      <c r="D52" s="809"/>
      <c r="E52" s="168">
        <v>242</v>
      </c>
      <c r="F52" s="169">
        <v>202</v>
      </c>
      <c r="G52" s="170">
        <v>846</v>
      </c>
      <c r="H52" s="169">
        <v>838</v>
      </c>
    </row>
    <row r="53" spans="1:8" hidden="1" x14ac:dyDescent="0.15">
      <c r="A53" s="110"/>
      <c r="B53" s="160"/>
      <c r="C53" s="808" t="s">
        <v>95</v>
      </c>
      <c r="D53" s="809"/>
      <c r="E53" s="168">
        <v>314</v>
      </c>
      <c r="F53" s="169">
        <v>240</v>
      </c>
      <c r="G53" s="170">
        <v>1236</v>
      </c>
      <c r="H53" s="169">
        <v>975</v>
      </c>
    </row>
    <row r="54" spans="1:8" hidden="1" x14ac:dyDescent="0.15">
      <c r="A54" s="110"/>
      <c r="B54" s="160"/>
      <c r="C54" s="808" t="s">
        <v>96</v>
      </c>
      <c r="D54" s="809"/>
      <c r="E54" s="168">
        <v>234</v>
      </c>
      <c r="F54" s="169">
        <v>153</v>
      </c>
      <c r="G54" s="170">
        <v>972</v>
      </c>
      <c r="H54" s="169">
        <v>672</v>
      </c>
    </row>
    <row r="55" spans="1:8" hidden="1" x14ac:dyDescent="0.15">
      <c r="A55" s="110"/>
      <c r="B55" s="160"/>
      <c r="C55" s="810" t="s">
        <v>97</v>
      </c>
      <c r="D55" s="811"/>
      <c r="E55" s="171">
        <v>110</v>
      </c>
      <c r="F55" s="172">
        <v>102</v>
      </c>
      <c r="G55" s="173">
        <v>428</v>
      </c>
      <c r="H55" s="172">
        <v>278</v>
      </c>
    </row>
    <row r="56" spans="1:8" ht="12" hidden="1" customHeight="1" x14ac:dyDescent="0.15">
      <c r="A56" s="110"/>
      <c r="B56" s="154"/>
      <c r="C56" s="155" t="s">
        <v>107</v>
      </c>
      <c r="D56" s="156"/>
      <c r="E56" s="157">
        <f>+E57+E58+E59+E60</f>
        <v>948</v>
      </c>
      <c r="F56" s="157">
        <f>+F57+F58+F59+F60</f>
        <v>681</v>
      </c>
      <c r="G56" s="158">
        <f>+G57+G58+G59+G60</f>
        <v>3472</v>
      </c>
      <c r="H56" s="159">
        <f>+H57+H58+H59+H60</f>
        <v>2674</v>
      </c>
    </row>
    <row r="57" spans="1:8" hidden="1" x14ac:dyDescent="0.15">
      <c r="A57" s="110"/>
      <c r="B57" s="160"/>
      <c r="C57" s="808" t="s">
        <v>94</v>
      </c>
      <c r="D57" s="809"/>
      <c r="E57" s="161">
        <v>221</v>
      </c>
      <c r="F57" s="162">
        <v>247</v>
      </c>
      <c r="G57" s="163">
        <v>831</v>
      </c>
      <c r="H57" s="162">
        <v>745</v>
      </c>
    </row>
    <row r="58" spans="1:8" hidden="1" x14ac:dyDescent="0.15">
      <c r="A58" s="110"/>
      <c r="B58" s="160"/>
      <c r="C58" s="808" t="s">
        <v>95</v>
      </c>
      <c r="D58" s="809"/>
      <c r="E58" s="161">
        <v>358</v>
      </c>
      <c r="F58" s="162">
        <v>197</v>
      </c>
      <c r="G58" s="163">
        <v>1220</v>
      </c>
      <c r="H58" s="162">
        <v>945</v>
      </c>
    </row>
    <row r="59" spans="1:8" hidden="1" x14ac:dyDescent="0.15">
      <c r="A59" s="110"/>
      <c r="B59" s="160"/>
      <c r="C59" s="808" t="s">
        <v>96</v>
      </c>
      <c r="D59" s="809"/>
      <c r="E59" s="161">
        <v>252</v>
      </c>
      <c r="F59" s="162">
        <v>148</v>
      </c>
      <c r="G59" s="163">
        <v>1006</v>
      </c>
      <c r="H59" s="162">
        <v>716</v>
      </c>
    </row>
    <row r="60" spans="1:8" hidden="1" x14ac:dyDescent="0.15">
      <c r="A60" s="110"/>
      <c r="B60" s="160"/>
      <c r="C60" s="810" t="s">
        <v>97</v>
      </c>
      <c r="D60" s="811"/>
      <c r="E60" s="165">
        <v>117</v>
      </c>
      <c r="F60" s="166">
        <v>89</v>
      </c>
      <c r="G60" s="167">
        <v>415</v>
      </c>
      <c r="H60" s="166">
        <v>268</v>
      </c>
    </row>
    <row r="61" spans="1:8" ht="12" hidden="1" customHeight="1" x14ac:dyDescent="0.15">
      <c r="A61" s="110"/>
      <c r="B61" s="154"/>
      <c r="C61" s="155" t="s">
        <v>108</v>
      </c>
      <c r="D61" s="156"/>
      <c r="E61" s="157">
        <f>+E62+E63+E64+E65</f>
        <v>926</v>
      </c>
      <c r="F61" s="159">
        <f>+F62+F63+F64+F65</f>
        <v>740</v>
      </c>
      <c r="G61" s="158">
        <f>+G62+G63+G64+G65</f>
        <v>3517</v>
      </c>
      <c r="H61" s="159">
        <f>+H62+H63+H64+H65</f>
        <v>2750</v>
      </c>
    </row>
    <row r="62" spans="1:8" hidden="1" x14ac:dyDescent="0.15">
      <c r="A62" s="110"/>
      <c r="B62" s="160"/>
      <c r="C62" s="808" t="s">
        <v>94</v>
      </c>
      <c r="D62" s="809"/>
      <c r="E62" s="161">
        <v>241</v>
      </c>
      <c r="F62" s="162">
        <v>241</v>
      </c>
      <c r="G62" s="163">
        <f>475+368</f>
        <v>843</v>
      </c>
      <c r="H62" s="162">
        <v>734</v>
      </c>
    </row>
    <row r="63" spans="1:8" hidden="1" x14ac:dyDescent="0.15">
      <c r="A63" s="110"/>
      <c r="B63" s="160"/>
      <c r="C63" s="808" t="s">
        <v>95</v>
      </c>
      <c r="D63" s="809"/>
      <c r="E63" s="161">
        <v>309</v>
      </c>
      <c r="F63" s="162">
        <v>248</v>
      </c>
      <c r="G63" s="163">
        <f>668+510</f>
        <v>1178</v>
      </c>
      <c r="H63" s="162">
        <v>1001</v>
      </c>
    </row>
    <row r="64" spans="1:8" hidden="1" x14ac:dyDescent="0.15">
      <c r="A64" s="110"/>
      <c r="B64" s="160"/>
      <c r="C64" s="808" t="s">
        <v>96</v>
      </c>
      <c r="D64" s="809"/>
      <c r="E64" s="161">
        <v>271</v>
      </c>
      <c r="F64" s="162">
        <v>152</v>
      </c>
      <c r="G64" s="163">
        <f>778+277</f>
        <v>1055</v>
      </c>
      <c r="H64" s="162">
        <v>740</v>
      </c>
    </row>
    <row r="65" spans="1:8" hidden="1" x14ac:dyDescent="0.15">
      <c r="A65" s="110"/>
      <c r="B65" s="160"/>
      <c r="C65" s="810" t="s">
        <v>97</v>
      </c>
      <c r="D65" s="811"/>
      <c r="E65" s="165">
        <v>105</v>
      </c>
      <c r="F65" s="166">
        <v>99</v>
      </c>
      <c r="G65" s="167">
        <f>329+112</f>
        <v>441</v>
      </c>
      <c r="H65" s="166">
        <v>275</v>
      </c>
    </row>
    <row r="66" spans="1:8" ht="12" hidden="1" customHeight="1" x14ac:dyDescent="0.15">
      <c r="A66" s="110"/>
      <c r="B66" s="154"/>
      <c r="C66" s="155" t="s">
        <v>109</v>
      </c>
      <c r="D66" s="156"/>
      <c r="E66" s="157">
        <f>+E67+E68+E69+E70</f>
        <v>990</v>
      </c>
      <c r="F66" s="157">
        <f>+F67+F68+F69+F70</f>
        <v>677</v>
      </c>
      <c r="G66" s="158">
        <f>+G67+G68+G69+G70</f>
        <v>3680</v>
      </c>
      <c r="H66" s="159">
        <f>+H67+H68+H69+H70</f>
        <v>2867</v>
      </c>
    </row>
    <row r="67" spans="1:8" hidden="1" x14ac:dyDescent="0.15">
      <c r="A67" s="110"/>
      <c r="B67" s="160"/>
      <c r="C67" s="808" t="s">
        <v>94</v>
      </c>
      <c r="D67" s="809"/>
      <c r="E67" s="161">
        <v>238</v>
      </c>
      <c r="F67" s="162">
        <v>201</v>
      </c>
      <c r="G67" s="163">
        <f>400+371</f>
        <v>771</v>
      </c>
      <c r="H67" s="162">
        <v>704</v>
      </c>
    </row>
    <row r="68" spans="1:8" hidden="1" x14ac:dyDescent="0.15">
      <c r="A68" s="110"/>
      <c r="B68" s="160"/>
      <c r="C68" s="808" t="s">
        <v>95</v>
      </c>
      <c r="D68" s="809"/>
      <c r="E68" s="161">
        <v>375</v>
      </c>
      <c r="F68" s="162">
        <v>202</v>
      </c>
      <c r="G68" s="163">
        <f>859+477</f>
        <v>1336</v>
      </c>
      <c r="H68" s="162">
        <v>1060</v>
      </c>
    </row>
    <row r="69" spans="1:8" hidden="1" x14ac:dyDescent="0.15">
      <c r="A69" s="110"/>
      <c r="B69" s="160"/>
      <c r="C69" s="808" t="s">
        <v>96</v>
      </c>
      <c r="D69" s="809"/>
      <c r="E69" s="161">
        <v>249</v>
      </c>
      <c r="F69" s="162">
        <v>172</v>
      </c>
      <c r="G69" s="163">
        <f>777+253</f>
        <v>1030</v>
      </c>
      <c r="H69" s="162">
        <v>799</v>
      </c>
    </row>
    <row r="70" spans="1:8" hidden="1" x14ac:dyDescent="0.15">
      <c r="A70" s="110"/>
      <c r="B70" s="160"/>
      <c r="C70" s="810" t="s">
        <v>97</v>
      </c>
      <c r="D70" s="811"/>
      <c r="E70" s="165">
        <v>128</v>
      </c>
      <c r="F70" s="166">
        <v>102</v>
      </c>
      <c r="G70" s="167">
        <f>426+117</f>
        <v>543</v>
      </c>
      <c r="H70" s="166">
        <v>304</v>
      </c>
    </row>
    <row r="71" spans="1:8" ht="12" hidden="1" customHeight="1" x14ac:dyDescent="0.15">
      <c r="A71" s="110"/>
      <c r="B71" s="154"/>
      <c r="C71" s="155" t="s">
        <v>110</v>
      </c>
      <c r="D71" s="156"/>
      <c r="E71" s="157">
        <f>+E72+E73+E74+E75</f>
        <v>1032</v>
      </c>
      <c r="F71" s="157">
        <f>+F72+F73+F74+F75</f>
        <v>667</v>
      </c>
      <c r="G71" s="158">
        <f>+G72+G73+G74+G75</f>
        <v>3576</v>
      </c>
      <c r="H71" s="159">
        <f>+H72+H73+H74+H75</f>
        <v>2901</v>
      </c>
    </row>
    <row r="72" spans="1:8" ht="12" hidden="1" customHeight="1" x14ac:dyDescent="0.15">
      <c r="A72" s="110"/>
      <c r="B72" s="160"/>
      <c r="C72" s="808" t="s">
        <v>94</v>
      </c>
      <c r="D72" s="809"/>
      <c r="E72" s="161">
        <v>247</v>
      </c>
      <c r="F72" s="162">
        <v>202</v>
      </c>
      <c r="G72" s="163">
        <f>404+384</f>
        <v>788</v>
      </c>
      <c r="H72" s="162">
        <v>802</v>
      </c>
    </row>
    <row r="73" spans="1:8" ht="12" hidden="1" customHeight="1" x14ac:dyDescent="0.15">
      <c r="A73" s="110"/>
      <c r="B73" s="160"/>
      <c r="C73" s="808" t="s">
        <v>95</v>
      </c>
      <c r="D73" s="809"/>
      <c r="E73" s="161">
        <v>352</v>
      </c>
      <c r="F73" s="162">
        <v>211</v>
      </c>
      <c r="G73" s="163">
        <f>842+453</f>
        <v>1295</v>
      </c>
      <c r="H73" s="162">
        <v>1003</v>
      </c>
    </row>
    <row r="74" spans="1:8" ht="12" hidden="1" customHeight="1" x14ac:dyDescent="0.15">
      <c r="A74" s="110"/>
      <c r="B74" s="160"/>
      <c r="C74" s="808" t="s">
        <v>96</v>
      </c>
      <c r="D74" s="809"/>
      <c r="E74" s="161">
        <v>285</v>
      </c>
      <c r="F74" s="162">
        <v>151</v>
      </c>
      <c r="G74" s="163">
        <f>635+262</f>
        <v>897</v>
      </c>
      <c r="H74" s="162">
        <v>776</v>
      </c>
    </row>
    <row r="75" spans="1:8" ht="12" hidden="1" customHeight="1" x14ac:dyDescent="0.15">
      <c r="A75" s="110"/>
      <c r="B75" s="160"/>
      <c r="C75" s="810" t="s">
        <v>97</v>
      </c>
      <c r="D75" s="811"/>
      <c r="E75" s="165">
        <v>148</v>
      </c>
      <c r="F75" s="166">
        <v>103</v>
      </c>
      <c r="G75" s="167">
        <f>464+132</f>
        <v>596</v>
      </c>
      <c r="H75" s="166">
        <v>320</v>
      </c>
    </row>
    <row r="76" spans="1:8" ht="12" hidden="1" customHeight="1" x14ac:dyDescent="0.15">
      <c r="A76" s="110"/>
      <c r="B76" s="154"/>
      <c r="C76" s="174" t="s">
        <v>111</v>
      </c>
      <c r="D76" s="175"/>
      <c r="E76" s="176">
        <f>+E77+E78+E79+E80</f>
        <v>981</v>
      </c>
      <c r="F76" s="177">
        <f>+F77+F78+F79+F80</f>
        <v>713</v>
      </c>
      <c r="G76" s="176">
        <f>+G77+G78+G79+G80</f>
        <v>3399</v>
      </c>
      <c r="H76" s="178">
        <f>+H77+H78+H79+H80</f>
        <v>2893</v>
      </c>
    </row>
    <row r="77" spans="1:8" ht="12" hidden="1" customHeight="1" x14ac:dyDescent="0.15">
      <c r="A77" s="110"/>
      <c r="B77" s="160"/>
      <c r="C77" s="808" t="s">
        <v>94</v>
      </c>
      <c r="D77" s="809"/>
      <c r="E77" s="161">
        <v>236</v>
      </c>
      <c r="F77" s="162">
        <v>216</v>
      </c>
      <c r="G77" s="163">
        <f>365+406</f>
        <v>771</v>
      </c>
      <c r="H77" s="162">
        <v>799</v>
      </c>
    </row>
    <row r="78" spans="1:8" ht="12" hidden="1" customHeight="1" x14ac:dyDescent="0.15">
      <c r="A78" s="110"/>
      <c r="B78" s="160"/>
      <c r="C78" s="808" t="s">
        <v>95</v>
      </c>
      <c r="D78" s="809"/>
      <c r="E78" s="161">
        <v>357</v>
      </c>
      <c r="F78" s="162">
        <v>223</v>
      </c>
      <c r="G78" s="163">
        <f>879+479</f>
        <v>1358</v>
      </c>
      <c r="H78" s="162">
        <v>1013</v>
      </c>
    </row>
    <row r="79" spans="1:8" ht="12" hidden="1" customHeight="1" x14ac:dyDescent="0.15">
      <c r="A79" s="110"/>
      <c r="B79" s="160"/>
      <c r="C79" s="808" t="s">
        <v>96</v>
      </c>
      <c r="D79" s="809"/>
      <c r="E79" s="161">
        <v>268</v>
      </c>
      <c r="F79" s="162">
        <v>156</v>
      </c>
      <c r="G79" s="163">
        <f>597+267</f>
        <v>864</v>
      </c>
      <c r="H79" s="162">
        <v>795</v>
      </c>
    </row>
    <row r="80" spans="1:8" ht="12" hidden="1" customHeight="1" x14ac:dyDescent="0.15">
      <c r="A80" s="110"/>
      <c r="B80" s="160"/>
      <c r="C80" s="810" t="s">
        <v>97</v>
      </c>
      <c r="D80" s="811"/>
      <c r="E80" s="165">
        <v>120</v>
      </c>
      <c r="F80" s="166">
        <v>118</v>
      </c>
      <c r="G80" s="167">
        <f>278+128</f>
        <v>406</v>
      </c>
      <c r="H80" s="166">
        <v>286</v>
      </c>
    </row>
    <row r="81" spans="1:8" ht="15" hidden="1" customHeight="1" x14ac:dyDescent="0.15">
      <c r="A81" s="110"/>
      <c r="B81" s="154"/>
      <c r="C81" s="174" t="s">
        <v>112</v>
      </c>
      <c r="D81" s="175"/>
      <c r="E81" s="177">
        <f>+E82+E83+E84+E85</f>
        <v>970</v>
      </c>
      <c r="F81" s="177">
        <f>+F82+F83+F84+F85</f>
        <v>714</v>
      </c>
      <c r="G81" s="176">
        <f>+G82+G83+G84+G85</f>
        <v>3252</v>
      </c>
      <c r="H81" s="178">
        <f>+H82+H83+H84+H85</f>
        <v>2788</v>
      </c>
    </row>
    <row r="82" spans="1:8" ht="12" hidden="1" customHeight="1" x14ac:dyDescent="0.15">
      <c r="A82" s="110"/>
      <c r="B82" s="160"/>
      <c r="C82" s="808" t="s">
        <v>94</v>
      </c>
      <c r="D82" s="809"/>
      <c r="E82" s="161">
        <v>236</v>
      </c>
      <c r="F82" s="162">
        <v>215</v>
      </c>
      <c r="G82" s="163">
        <f>330+323</f>
        <v>653</v>
      </c>
      <c r="H82" s="162">
        <v>737</v>
      </c>
    </row>
    <row r="83" spans="1:8" ht="12" hidden="1" customHeight="1" x14ac:dyDescent="0.15">
      <c r="A83" s="110"/>
      <c r="B83" s="160"/>
      <c r="C83" s="808" t="s">
        <v>95</v>
      </c>
      <c r="D83" s="809"/>
      <c r="E83" s="161">
        <v>348</v>
      </c>
      <c r="F83" s="162">
        <v>237</v>
      </c>
      <c r="G83" s="163">
        <f>848+415</f>
        <v>1263</v>
      </c>
      <c r="H83" s="162">
        <v>951</v>
      </c>
    </row>
    <row r="84" spans="1:8" ht="12" hidden="1" customHeight="1" x14ac:dyDescent="0.15">
      <c r="A84" s="110"/>
      <c r="B84" s="160"/>
      <c r="C84" s="808" t="s">
        <v>96</v>
      </c>
      <c r="D84" s="809"/>
      <c r="E84" s="161">
        <v>243</v>
      </c>
      <c r="F84" s="162">
        <v>156</v>
      </c>
      <c r="G84" s="163">
        <f>644+282</f>
        <v>926</v>
      </c>
      <c r="H84" s="162">
        <v>789</v>
      </c>
    </row>
    <row r="85" spans="1:8" ht="12" hidden="1" customHeight="1" x14ac:dyDescent="0.15">
      <c r="A85" s="110"/>
      <c r="B85" s="160"/>
      <c r="C85" s="810" t="s">
        <v>97</v>
      </c>
      <c r="D85" s="811"/>
      <c r="E85" s="165">
        <v>143</v>
      </c>
      <c r="F85" s="166">
        <v>106</v>
      </c>
      <c r="G85" s="167">
        <f>278+132</f>
        <v>410</v>
      </c>
      <c r="H85" s="166">
        <v>311</v>
      </c>
    </row>
    <row r="86" spans="1:8" ht="15" hidden="1" customHeight="1" x14ac:dyDescent="0.15">
      <c r="A86" s="110"/>
      <c r="B86" s="154"/>
      <c r="C86" s="174" t="s">
        <v>113</v>
      </c>
      <c r="D86" s="175"/>
      <c r="E86" s="177">
        <f>+E87+E88+E89+E90</f>
        <v>968</v>
      </c>
      <c r="F86" s="177">
        <f>+F87+F88+F89+F90</f>
        <v>660</v>
      </c>
      <c r="G86" s="176">
        <f>+G87+G88+G89+G90</f>
        <v>3588</v>
      </c>
      <c r="H86" s="178">
        <f>+H87+H88+H89+H90</f>
        <v>2946</v>
      </c>
    </row>
    <row r="87" spans="1:8" ht="12" hidden="1" customHeight="1" x14ac:dyDescent="0.15">
      <c r="A87" s="110"/>
      <c r="B87" s="160"/>
      <c r="C87" s="808" t="s">
        <v>94</v>
      </c>
      <c r="D87" s="809"/>
      <c r="E87" s="161">
        <v>234</v>
      </c>
      <c r="F87" s="162">
        <v>217</v>
      </c>
      <c r="G87" s="163">
        <f>369+393</f>
        <v>762</v>
      </c>
      <c r="H87" s="162">
        <v>754</v>
      </c>
    </row>
    <row r="88" spans="1:8" ht="12" hidden="1" customHeight="1" x14ac:dyDescent="0.15">
      <c r="A88" s="110"/>
      <c r="B88" s="160"/>
      <c r="C88" s="808" t="s">
        <v>95</v>
      </c>
      <c r="D88" s="809"/>
      <c r="E88" s="161">
        <v>319</v>
      </c>
      <c r="F88" s="162">
        <v>216</v>
      </c>
      <c r="G88" s="163">
        <f>868+411</f>
        <v>1279</v>
      </c>
      <c r="H88" s="162">
        <v>1007</v>
      </c>
    </row>
    <row r="89" spans="1:8" ht="12" hidden="1" customHeight="1" x14ac:dyDescent="0.15">
      <c r="A89" s="110"/>
      <c r="B89" s="160"/>
      <c r="C89" s="808" t="s">
        <v>96</v>
      </c>
      <c r="D89" s="809"/>
      <c r="E89" s="161">
        <v>274</v>
      </c>
      <c r="F89" s="162">
        <v>141</v>
      </c>
      <c r="G89" s="163">
        <f>725+382</f>
        <v>1107</v>
      </c>
      <c r="H89" s="162">
        <v>858</v>
      </c>
    </row>
    <row r="90" spans="1:8" ht="12" hidden="1" customHeight="1" x14ac:dyDescent="0.15">
      <c r="A90" s="110"/>
      <c r="B90" s="160"/>
      <c r="C90" s="810" t="s">
        <v>97</v>
      </c>
      <c r="D90" s="811"/>
      <c r="E90" s="165">
        <v>141</v>
      </c>
      <c r="F90" s="166">
        <v>86</v>
      </c>
      <c r="G90" s="167">
        <f>330+110</f>
        <v>440</v>
      </c>
      <c r="H90" s="166">
        <v>327</v>
      </c>
    </row>
    <row r="91" spans="1:8" ht="15" hidden="1" customHeight="1" x14ac:dyDescent="0.15">
      <c r="A91" s="110"/>
      <c r="B91" s="154"/>
      <c r="C91" s="179" t="s">
        <v>114</v>
      </c>
      <c r="D91" s="180"/>
      <c r="E91" s="181">
        <f>+E92+E93+E94+E95</f>
        <v>1001</v>
      </c>
      <c r="F91" s="181">
        <f>+F92+F93+F94+F95</f>
        <v>695</v>
      </c>
      <c r="G91" s="182">
        <f>SUM(G92:G95)</f>
        <v>3421</v>
      </c>
      <c r="H91" s="183">
        <f>+H92+H93+H94+H95</f>
        <v>3009</v>
      </c>
    </row>
    <row r="92" spans="1:8" ht="15" hidden="1" customHeight="1" x14ac:dyDescent="0.15">
      <c r="A92" s="110"/>
      <c r="B92" s="160"/>
      <c r="C92" s="808" t="s">
        <v>94</v>
      </c>
      <c r="D92" s="809"/>
      <c r="E92" s="161">
        <v>245</v>
      </c>
      <c r="F92" s="162">
        <v>201</v>
      </c>
      <c r="G92" s="163">
        <f>362+412</f>
        <v>774</v>
      </c>
      <c r="H92" s="162">
        <v>748</v>
      </c>
    </row>
    <row r="93" spans="1:8" ht="15" hidden="1" customHeight="1" x14ac:dyDescent="0.15">
      <c r="A93" s="110"/>
      <c r="B93" s="160"/>
      <c r="C93" s="808" t="s">
        <v>95</v>
      </c>
      <c r="D93" s="809"/>
      <c r="E93" s="161">
        <v>349</v>
      </c>
      <c r="F93" s="162">
        <v>235</v>
      </c>
      <c r="G93" s="163">
        <f>667+435</f>
        <v>1102</v>
      </c>
      <c r="H93" s="162">
        <v>1080</v>
      </c>
    </row>
    <row r="94" spans="1:8" ht="15" hidden="1" customHeight="1" x14ac:dyDescent="0.15">
      <c r="A94" s="110"/>
      <c r="B94" s="160"/>
      <c r="C94" s="808" t="s">
        <v>96</v>
      </c>
      <c r="D94" s="809"/>
      <c r="E94" s="161">
        <v>286</v>
      </c>
      <c r="F94" s="162">
        <v>163</v>
      </c>
      <c r="G94" s="163">
        <f>702+394</f>
        <v>1096</v>
      </c>
      <c r="H94" s="162">
        <v>828</v>
      </c>
    </row>
    <row r="95" spans="1:8" ht="15" hidden="1" customHeight="1" x14ac:dyDescent="0.15">
      <c r="A95" s="110"/>
      <c r="B95" s="160"/>
      <c r="C95" s="808" t="s">
        <v>97</v>
      </c>
      <c r="D95" s="809"/>
      <c r="E95" s="165">
        <v>121</v>
      </c>
      <c r="F95" s="166">
        <v>96</v>
      </c>
      <c r="G95" s="167">
        <f>339+110</f>
        <v>449</v>
      </c>
      <c r="H95" s="166">
        <v>353</v>
      </c>
    </row>
    <row r="96" spans="1:8" ht="15" hidden="1" customHeight="1" x14ac:dyDescent="0.15">
      <c r="A96" s="110"/>
      <c r="B96" s="184"/>
      <c r="C96" s="174" t="s">
        <v>115</v>
      </c>
      <c r="D96" s="175"/>
      <c r="E96" s="177">
        <f>+E97+E98+E99+E100</f>
        <v>959</v>
      </c>
      <c r="F96" s="177">
        <f>+F97+F98+F99+F100</f>
        <v>709</v>
      </c>
      <c r="G96" s="176">
        <f>SUM(G97:G100)</f>
        <v>3234</v>
      </c>
      <c r="H96" s="178">
        <f>+H97+H98+H99+H100</f>
        <v>3091</v>
      </c>
    </row>
    <row r="97" spans="1:8" ht="15" hidden="1" customHeight="1" x14ac:dyDescent="0.15">
      <c r="A97" s="110"/>
      <c r="B97" s="160"/>
      <c r="C97" s="808" t="s">
        <v>94</v>
      </c>
      <c r="D97" s="809"/>
      <c r="E97" s="161">
        <v>209</v>
      </c>
      <c r="F97" s="162">
        <v>221</v>
      </c>
      <c r="G97" s="163">
        <f>275+379</f>
        <v>654</v>
      </c>
      <c r="H97" s="162">
        <v>818</v>
      </c>
    </row>
    <row r="98" spans="1:8" ht="15" hidden="1" customHeight="1" x14ac:dyDescent="0.15">
      <c r="A98" s="110"/>
      <c r="B98" s="160"/>
      <c r="C98" s="808" t="s">
        <v>95</v>
      </c>
      <c r="D98" s="809"/>
      <c r="E98" s="161">
        <v>345</v>
      </c>
      <c r="F98" s="162">
        <v>236</v>
      </c>
      <c r="G98" s="163">
        <f>684+483</f>
        <v>1167</v>
      </c>
      <c r="H98" s="162">
        <v>1040</v>
      </c>
    </row>
    <row r="99" spans="1:8" ht="15" hidden="1" customHeight="1" x14ac:dyDescent="0.15">
      <c r="A99" s="110"/>
      <c r="B99" s="160"/>
      <c r="C99" s="808" t="s">
        <v>96</v>
      </c>
      <c r="D99" s="809"/>
      <c r="E99" s="161">
        <v>264</v>
      </c>
      <c r="F99" s="162">
        <v>152</v>
      </c>
      <c r="G99" s="163">
        <f>651+331</f>
        <v>982</v>
      </c>
      <c r="H99" s="162">
        <v>869</v>
      </c>
    </row>
    <row r="100" spans="1:8" ht="15" hidden="1" customHeight="1" x14ac:dyDescent="0.15">
      <c r="A100" s="110"/>
      <c r="B100" s="160"/>
      <c r="C100" s="810" t="s">
        <v>97</v>
      </c>
      <c r="D100" s="811"/>
      <c r="E100" s="165">
        <v>141</v>
      </c>
      <c r="F100" s="166">
        <v>100</v>
      </c>
      <c r="G100" s="167">
        <f>293+138</f>
        <v>431</v>
      </c>
      <c r="H100" s="166">
        <v>364</v>
      </c>
    </row>
    <row r="101" spans="1:8" s="187" customFormat="1" ht="15" customHeight="1" x14ac:dyDescent="0.15">
      <c r="A101" s="185"/>
      <c r="B101" s="186"/>
      <c r="C101" s="174" t="s">
        <v>116</v>
      </c>
      <c r="D101" s="175"/>
      <c r="E101" s="177">
        <f>+E102+E103+E104+E105</f>
        <v>875</v>
      </c>
      <c r="F101" s="177">
        <f>+F102+F103+F104+F105</f>
        <v>772</v>
      </c>
      <c r="G101" s="176">
        <f>+G102+G103+G104+G105</f>
        <v>3235</v>
      </c>
      <c r="H101" s="178">
        <f>+H102+H103+H104+H105</f>
        <v>2957</v>
      </c>
    </row>
    <row r="102" spans="1:8" ht="15" hidden="1" customHeight="1" x14ac:dyDescent="0.15">
      <c r="A102" s="110"/>
      <c r="B102" s="160"/>
      <c r="C102" s="808" t="s">
        <v>94</v>
      </c>
      <c r="D102" s="809"/>
      <c r="E102" s="161">
        <v>192</v>
      </c>
      <c r="F102" s="162">
        <v>249</v>
      </c>
      <c r="G102" s="163">
        <f>336+327</f>
        <v>663</v>
      </c>
      <c r="H102" s="162">
        <v>729</v>
      </c>
    </row>
    <row r="103" spans="1:8" ht="15" hidden="1" customHeight="1" x14ac:dyDescent="0.15">
      <c r="A103" s="110"/>
      <c r="B103" s="160"/>
      <c r="C103" s="808" t="s">
        <v>95</v>
      </c>
      <c r="D103" s="809"/>
      <c r="E103" s="161">
        <v>310</v>
      </c>
      <c r="F103" s="162">
        <v>243</v>
      </c>
      <c r="G103" s="163">
        <f>831+481</f>
        <v>1312</v>
      </c>
      <c r="H103" s="162">
        <v>1074</v>
      </c>
    </row>
    <row r="104" spans="1:8" ht="15" hidden="1" customHeight="1" x14ac:dyDescent="0.15">
      <c r="A104" s="110"/>
      <c r="B104" s="160"/>
      <c r="C104" s="808" t="s">
        <v>96</v>
      </c>
      <c r="D104" s="809"/>
      <c r="E104" s="161">
        <v>250</v>
      </c>
      <c r="F104" s="162">
        <v>179</v>
      </c>
      <c r="G104" s="163">
        <f>559+345</f>
        <v>904</v>
      </c>
      <c r="H104" s="162">
        <v>824</v>
      </c>
    </row>
    <row r="105" spans="1:8" ht="15" hidden="1" customHeight="1" x14ac:dyDescent="0.15">
      <c r="A105" s="110"/>
      <c r="B105" s="160"/>
      <c r="C105" s="808" t="s">
        <v>97</v>
      </c>
      <c r="D105" s="809"/>
      <c r="E105" s="165">
        <v>123</v>
      </c>
      <c r="F105" s="166">
        <v>101</v>
      </c>
      <c r="G105" s="167">
        <f>241+115</f>
        <v>356</v>
      </c>
      <c r="H105" s="166">
        <v>330</v>
      </c>
    </row>
    <row r="106" spans="1:8" s="187" customFormat="1" ht="15" customHeight="1" x14ac:dyDescent="0.15">
      <c r="A106" s="185"/>
      <c r="B106" s="188"/>
      <c r="C106" s="155" t="s">
        <v>117</v>
      </c>
      <c r="D106" s="156"/>
      <c r="E106" s="181">
        <f>+E107+E108+E109+E110</f>
        <v>848</v>
      </c>
      <c r="F106" s="181">
        <f>+F107+F108+F109+F110</f>
        <v>790</v>
      </c>
      <c r="G106" s="182">
        <f>+G107+G108+G109+G110</f>
        <v>3124</v>
      </c>
      <c r="H106" s="183">
        <f>+H107+H108+H109+H110</f>
        <v>2952</v>
      </c>
    </row>
    <row r="107" spans="1:8" ht="15" hidden="1" customHeight="1" x14ac:dyDescent="0.15">
      <c r="A107" s="110"/>
      <c r="B107" s="160"/>
      <c r="C107" s="808" t="s">
        <v>94</v>
      </c>
      <c r="D107" s="809"/>
      <c r="E107" s="161">
        <v>178</v>
      </c>
      <c r="F107" s="162">
        <v>231</v>
      </c>
      <c r="G107" s="163">
        <v>623</v>
      </c>
      <c r="H107" s="162">
        <v>812</v>
      </c>
    </row>
    <row r="108" spans="1:8" ht="15" hidden="1" customHeight="1" x14ac:dyDescent="0.15">
      <c r="A108" s="110"/>
      <c r="B108" s="160"/>
      <c r="C108" s="808" t="s">
        <v>95</v>
      </c>
      <c r="D108" s="809"/>
      <c r="E108" s="161">
        <v>321</v>
      </c>
      <c r="F108" s="162">
        <v>260</v>
      </c>
      <c r="G108" s="163">
        <v>1180</v>
      </c>
      <c r="H108" s="162">
        <v>979</v>
      </c>
    </row>
    <row r="109" spans="1:8" ht="15" hidden="1" customHeight="1" x14ac:dyDescent="0.15">
      <c r="A109" s="110"/>
      <c r="B109" s="160"/>
      <c r="C109" s="808" t="s">
        <v>96</v>
      </c>
      <c r="D109" s="809"/>
      <c r="E109" s="161">
        <v>235</v>
      </c>
      <c r="F109" s="162">
        <v>203</v>
      </c>
      <c r="G109" s="163">
        <v>984</v>
      </c>
      <c r="H109" s="162">
        <v>856</v>
      </c>
    </row>
    <row r="110" spans="1:8" ht="15" hidden="1" customHeight="1" x14ac:dyDescent="0.15">
      <c r="A110" s="110"/>
      <c r="B110" s="160"/>
      <c r="C110" s="810" t="s">
        <v>97</v>
      </c>
      <c r="D110" s="811"/>
      <c r="E110" s="165">
        <v>114</v>
      </c>
      <c r="F110" s="166">
        <v>96</v>
      </c>
      <c r="G110" s="167">
        <v>337</v>
      </c>
      <c r="H110" s="166">
        <v>305</v>
      </c>
    </row>
    <row r="111" spans="1:8" s="187" customFormat="1" ht="15" customHeight="1" x14ac:dyDescent="0.15">
      <c r="A111" s="185"/>
      <c r="B111" s="188"/>
      <c r="C111" s="155" t="s">
        <v>118</v>
      </c>
      <c r="D111" s="156"/>
      <c r="E111" s="157">
        <f>+E112+E113+E114+E115</f>
        <v>827</v>
      </c>
      <c r="F111" s="157">
        <f>+F112+F113+F114+F115</f>
        <v>837</v>
      </c>
      <c r="G111" s="158">
        <f>+G112+G113+G114+G115</f>
        <v>3096</v>
      </c>
      <c r="H111" s="159">
        <f>+H112+H113+H114+H115</f>
        <v>3057</v>
      </c>
    </row>
    <row r="112" spans="1:8" ht="15" hidden="1" customHeight="1" x14ac:dyDescent="0.15">
      <c r="A112" s="110"/>
      <c r="B112" s="160"/>
      <c r="C112" s="808" t="s">
        <v>94</v>
      </c>
      <c r="D112" s="809"/>
      <c r="E112" s="161">
        <v>175</v>
      </c>
      <c r="F112" s="162">
        <v>263</v>
      </c>
      <c r="G112" s="163">
        <f>296+336</f>
        <v>632</v>
      </c>
      <c r="H112" s="162">
        <v>713</v>
      </c>
    </row>
    <row r="113" spans="1:8" ht="15" hidden="1" customHeight="1" x14ac:dyDescent="0.15">
      <c r="A113" s="110"/>
      <c r="B113" s="160"/>
      <c r="C113" s="808" t="s">
        <v>95</v>
      </c>
      <c r="D113" s="809"/>
      <c r="E113" s="161">
        <v>306</v>
      </c>
      <c r="F113" s="162">
        <v>274</v>
      </c>
      <c r="G113" s="163">
        <f>724+482</f>
        <v>1206</v>
      </c>
      <c r="H113" s="162">
        <v>1075</v>
      </c>
    </row>
    <row r="114" spans="1:8" ht="15" hidden="1" customHeight="1" x14ac:dyDescent="0.15">
      <c r="A114" s="110"/>
      <c r="B114" s="160"/>
      <c r="C114" s="808" t="s">
        <v>96</v>
      </c>
      <c r="D114" s="809"/>
      <c r="E114" s="161">
        <v>238</v>
      </c>
      <c r="F114" s="162">
        <v>191</v>
      </c>
      <c r="G114" s="163">
        <f>519+359</f>
        <v>878</v>
      </c>
      <c r="H114" s="162">
        <v>905</v>
      </c>
    </row>
    <row r="115" spans="1:8" ht="15" hidden="1" customHeight="1" x14ac:dyDescent="0.15">
      <c r="A115" s="110"/>
      <c r="B115" s="160"/>
      <c r="C115" s="808" t="s">
        <v>97</v>
      </c>
      <c r="D115" s="809"/>
      <c r="E115" s="165">
        <v>108</v>
      </c>
      <c r="F115" s="166">
        <v>109</v>
      </c>
      <c r="G115" s="167">
        <f>227+153</f>
        <v>380</v>
      </c>
      <c r="H115" s="166">
        <v>364</v>
      </c>
    </row>
    <row r="116" spans="1:8" s="187" customFormat="1" ht="15" customHeight="1" x14ac:dyDescent="0.15">
      <c r="A116" s="185"/>
      <c r="B116" s="186"/>
      <c r="C116" s="174" t="s">
        <v>119</v>
      </c>
      <c r="D116" s="175"/>
      <c r="E116" s="177">
        <v>839</v>
      </c>
      <c r="F116" s="177">
        <v>777</v>
      </c>
      <c r="G116" s="176">
        <v>2755</v>
      </c>
      <c r="H116" s="178">
        <v>2667</v>
      </c>
    </row>
    <row r="117" spans="1:8" s="187" customFormat="1" ht="15" customHeight="1" x14ac:dyDescent="0.15">
      <c r="A117" s="185"/>
      <c r="B117" s="186"/>
      <c r="C117" s="174" t="s">
        <v>120</v>
      </c>
      <c r="D117" s="175"/>
      <c r="E117" s="177">
        <v>821</v>
      </c>
      <c r="F117" s="177">
        <v>819</v>
      </c>
      <c r="G117" s="176">
        <v>2756</v>
      </c>
      <c r="H117" s="178">
        <v>2792</v>
      </c>
    </row>
    <row r="118" spans="1:8" s="187" customFormat="1" ht="15" customHeight="1" x14ac:dyDescent="0.15">
      <c r="A118" s="185"/>
      <c r="B118" s="186"/>
      <c r="C118" s="174" t="s">
        <v>121</v>
      </c>
      <c r="D118" s="175"/>
      <c r="E118" s="177">
        <v>829</v>
      </c>
      <c r="F118" s="177">
        <v>844</v>
      </c>
      <c r="G118" s="176">
        <v>2686</v>
      </c>
      <c r="H118" s="178">
        <v>2805</v>
      </c>
    </row>
    <row r="119" spans="1:8" s="187" customFormat="1" ht="15" customHeight="1" x14ac:dyDescent="0.15">
      <c r="A119" s="185"/>
      <c r="B119" s="186"/>
      <c r="C119" s="174" t="s">
        <v>122</v>
      </c>
      <c r="D119" s="175"/>
      <c r="E119" s="177">
        <v>869</v>
      </c>
      <c r="F119" s="177">
        <v>805</v>
      </c>
      <c r="G119" s="176">
        <v>2599</v>
      </c>
      <c r="H119" s="178">
        <v>2853</v>
      </c>
    </row>
    <row r="120" spans="1:8" s="187" customFormat="1" ht="15" customHeight="1" x14ac:dyDescent="0.15">
      <c r="A120" s="185"/>
      <c r="B120" s="186"/>
      <c r="C120" s="174" t="s">
        <v>123</v>
      </c>
      <c r="D120" s="175"/>
      <c r="E120" s="177">
        <v>763</v>
      </c>
      <c r="F120" s="177">
        <v>878</v>
      </c>
      <c r="G120" s="176">
        <v>2360</v>
      </c>
      <c r="H120" s="178">
        <v>2543</v>
      </c>
    </row>
    <row r="121" spans="1:8" s="187" customFormat="1" ht="15" customHeight="1" x14ac:dyDescent="0.15">
      <c r="A121" s="185"/>
      <c r="B121" s="186"/>
      <c r="C121" s="174" t="s">
        <v>124</v>
      </c>
      <c r="D121" s="175"/>
      <c r="E121" s="177">
        <v>758</v>
      </c>
      <c r="F121" s="177">
        <v>923</v>
      </c>
      <c r="G121" s="176">
        <v>2546</v>
      </c>
      <c r="H121" s="178">
        <v>2581</v>
      </c>
    </row>
    <row r="122" spans="1:8" s="187" customFormat="1" ht="15" customHeight="1" x14ac:dyDescent="0.15">
      <c r="A122" s="185"/>
      <c r="B122" s="186"/>
      <c r="C122" s="174" t="s">
        <v>125</v>
      </c>
      <c r="D122" s="175"/>
      <c r="E122" s="177">
        <v>741</v>
      </c>
      <c r="F122" s="177">
        <v>928</v>
      </c>
      <c r="G122" s="176">
        <v>2351</v>
      </c>
      <c r="H122" s="178">
        <v>2350</v>
      </c>
    </row>
    <row r="123" spans="1:8" s="187" customFormat="1" ht="15" customHeight="1" x14ac:dyDescent="0.15">
      <c r="A123" s="185"/>
      <c r="B123" s="188"/>
      <c r="C123" s="155" t="s">
        <v>126</v>
      </c>
      <c r="D123" s="175"/>
      <c r="E123" s="177">
        <f>+E124+E125+E126+E127</f>
        <v>788</v>
      </c>
      <c r="F123" s="177">
        <f>+F124+F125+F126+F127</f>
        <v>933</v>
      </c>
      <c r="G123" s="189">
        <f>+G124+G125+G126+G127</f>
        <v>2390</v>
      </c>
      <c r="H123" s="190">
        <f>+H124+H125+H126+H127</f>
        <v>2573</v>
      </c>
    </row>
    <row r="124" spans="1:8" s="187" customFormat="1" ht="15" hidden="1" customHeight="1" x14ac:dyDescent="0.15">
      <c r="A124" s="185"/>
      <c r="B124" s="160"/>
      <c r="C124" s="808" t="s">
        <v>94</v>
      </c>
      <c r="D124" s="809"/>
      <c r="E124" s="161">
        <v>162</v>
      </c>
      <c r="F124" s="162">
        <v>265</v>
      </c>
      <c r="G124" s="191">
        <v>530</v>
      </c>
      <c r="H124" s="192">
        <v>595</v>
      </c>
    </row>
    <row r="125" spans="1:8" s="187" customFormat="1" ht="15" hidden="1" customHeight="1" x14ac:dyDescent="0.15">
      <c r="A125" s="185"/>
      <c r="B125" s="160"/>
      <c r="C125" s="808" t="s">
        <v>95</v>
      </c>
      <c r="D125" s="809"/>
      <c r="E125" s="161">
        <v>303</v>
      </c>
      <c r="F125" s="162">
        <v>310</v>
      </c>
      <c r="G125" s="191">
        <v>853</v>
      </c>
      <c r="H125" s="192">
        <v>963</v>
      </c>
    </row>
    <row r="126" spans="1:8" s="187" customFormat="1" ht="15" hidden="1" customHeight="1" x14ac:dyDescent="0.15">
      <c r="A126" s="185"/>
      <c r="B126" s="160"/>
      <c r="C126" s="808" t="s">
        <v>96</v>
      </c>
      <c r="D126" s="809"/>
      <c r="E126" s="161">
        <v>229</v>
      </c>
      <c r="F126" s="162">
        <v>237</v>
      </c>
      <c r="G126" s="191">
        <v>748</v>
      </c>
      <c r="H126" s="192">
        <v>737</v>
      </c>
    </row>
    <row r="127" spans="1:8" s="187" customFormat="1" ht="15" hidden="1" customHeight="1" x14ac:dyDescent="0.15">
      <c r="A127" s="185"/>
      <c r="B127" s="160"/>
      <c r="C127" s="808" t="s">
        <v>97</v>
      </c>
      <c r="D127" s="809"/>
      <c r="E127" s="165">
        <v>94</v>
      </c>
      <c r="F127" s="166">
        <v>121</v>
      </c>
      <c r="G127" s="193">
        <v>259</v>
      </c>
      <c r="H127" s="194">
        <v>278</v>
      </c>
    </row>
    <row r="128" spans="1:8" s="187" customFormat="1" ht="15" customHeight="1" x14ac:dyDescent="0.15">
      <c r="A128" s="185"/>
      <c r="B128" s="188"/>
      <c r="C128" s="155" t="s">
        <v>127</v>
      </c>
      <c r="D128" s="156"/>
      <c r="E128" s="181">
        <f>+E129+E130+E131+E132</f>
        <v>776</v>
      </c>
      <c r="F128" s="181">
        <f>+F129+F130+F131+F132</f>
        <v>926</v>
      </c>
      <c r="G128" s="182">
        <f>+G129+G130+G131+G132</f>
        <v>2306</v>
      </c>
      <c r="H128" s="195">
        <f>+H129+H130+H131+H132</f>
        <v>2496</v>
      </c>
    </row>
    <row r="129" spans="1:8" s="187" customFormat="1" ht="15" customHeight="1" x14ac:dyDescent="0.15">
      <c r="A129" s="185"/>
      <c r="B129" s="160"/>
      <c r="C129" s="808" t="s">
        <v>94</v>
      </c>
      <c r="D129" s="809"/>
      <c r="E129" s="161">
        <v>162</v>
      </c>
      <c r="F129" s="162">
        <v>271</v>
      </c>
      <c r="G129" s="191">
        <v>440</v>
      </c>
      <c r="H129" s="192">
        <v>534</v>
      </c>
    </row>
    <row r="130" spans="1:8" s="187" customFormat="1" ht="15" customHeight="1" x14ac:dyDescent="0.15">
      <c r="A130" s="185"/>
      <c r="B130" s="160"/>
      <c r="C130" s="808" t="s">
        <v>95</v>
      </c>
      <c r="D130" s="809"/>
      <c r="E130" s="161">
        <v>301</v>
      </c>
      <c r="F130" s="162">
        <v>278</v>
      </c>
      <c r="G130" s="191">
        <v>817</v>
      </c>
      <c r="H130" s="192">
        <v>956</v>
      </c>
    </row>
    <row r="131" spans="1:8" s="187" customFormat="1" ht="15" customHeight="1" x14ac:dyDescent="0.15">
      <c r="A131" s="185"/>
      <c r="B131" s="160"/>
      <c r="C131" s="808" t="s">
        <v>96</v>
      </c>
      <c r="D131" s="809"/>
      <c r="E131" s="161">
        <v>217</v>
      </c>
      <c r="F131" s="162">
        <v>232</v>
      </c>
      <c r="G131" s="191">
        <v>734</v>
      </c>
      <c r="H131" s="192">
        <v>766</v>
      </c>
    </row>
    <row r="132" spans="1:8" s="187" customFormat="1" ht="15" customHeight="1" x14ac:dyDescent="0.15">
      <c r="A132" s="185"/>
      <c r="B132" s="160"/>
      <c r="C132" s="808" t="s">
        <v>97</v>
      </c>
      <c r="D132" s="809"/>
      <c r="E132" s="165">
        <v>96</v>
      </c>
      <c r="F132" s="166">
        <v>145</v>
      </c>
      <c r="G132" s="193">
        <v>315</v>
      </c>
      <c r="H132" s="194">
        <v>240</v>
      </c>
    </row>
    <row r="133" spans="1:8" s="187" customFormat="1" ht="15" customHeight="1" x14ac:dyDescent="0.15">
      <c r="A133" s="185"/>
      <c r="B133" s="188"/>
      <c r="C133" s="155" t="s">
        <v>128</v>
      </c>
      <c r="D133" s="156"/>
      <c r="E133" s="181">
        <f>+E134+E135+E136+E137</f>
        <v>685</v>
      </c>
      <c r="F133" s="181">
        <f>+F134+F135+F136+F137</f>
        <v>936</v>
      </c>
      <c r="G133" s="182">
        <f>+G134+G135+G136+G137</f>
        <v>2196</v>
      </c>
      <c r="H133" s="195">
        <f>+H134+H135+H136+H137</f>
        <v>2549</v>
      </c>
    </row>
    <row r="134" spans="1:8" s="187" customFormat="1" ht="15" customHeight="1" x14ac:dyDescent="0.15">
      <c r="A134" s="185"/>
      <c r="B134" s="160"/>
      <c r="C134" s="808" t="s">
        <v>94</v>
      </c>
      <c r="D134" s="809"/>
      <c r="E134" s="161">
        <v>145</v>
      </c>
      <c r="F134" s="162">
        <v>278</v>
      </c>
      <c r="G134" s="191">
        <v>438</v>
      </c>
      <c r="H134" s="192">
        <v>506</v>
      </c>
    </row>
    <row r="135" spans="1:8" s="187" customFormat="1" ht="15" customHeight="1" x14ac:dyDescent="0.15">
      <c r="A135" s="185"/>
      <c r="B135" s="160"/>
      <c r="C135" s="808" t="s">
        <v>95</v>
      </c>
      <c r="D135" s="809"/>
      <c r="E135" s="161">
        <v>221</v>
      </c>
      <c r="F135" s="162">
        <v>295</v>
      </c>
      <c r="G135" s="191">
        <v>828</v>
      </c>
      <c r="H135" s="192">
        <v>1042</v>
      </c>
    </row>
    <row r="136" spans="1:8" s="187" customFormat="1" ht="15" customHeight="1" x14ac:dyDescent="0.15">
      <c r="A136" s="185"/>
      <c r="B136" s="160"/>
      <c r="C136" s="808" t="s">
        <v>96</v>
      </c>
      <c r="D136" s="809"/>
      <c r="E136" s="161">
        <v>220</v>
      </c>
      <c r="F136" s="162">
        <v>233</v>
      </c>
      <c r="G136" s="191">
        <v>684</v>
      </c>
      <c r="H136" s="192">
        <v>720</v>
      </c>
    </row>
    <row r="137" spans="1:8" s="187" customFormat="1" ht="15" customHeight="1" x14ac:dyDescent="0.15">
      <c r="A137" s="185"/>
      <c r="B137" s="160"/>
      <c r="C137" s="808" t="s">
        <v>97</v>
      </c>
      <c r="D137" s="809"/>
      <c r="E137" s="165">
        <v>99</v>
      </c>
      <c r="F137" s="166">
        <v>130</v>
      </c>
      <c r="G137" s="193">
        <v>246</v>
      </c>
      <c r="H137" s="194">
        <v>281</v>
      </c>
    </row>
    <row r="138" spans="1:8" s="187" customFormat="1" ht="15" customHeight="1" x14ac:dyDescent="0.15">
      <c r="A138" s="185"/>
      <c r="B138" s="188"/>
      <c r="C138" s="155" t="s">
        <v>129</v>
      </c>
      <c r="D138" s="156"/>
      <c r="E138" s="181">
        <f>+E139+E140+E141+E142</f>
        <v>701</v>
      </c>
      <c r="F138" s="181">
        <f>+F139+F140+F141+F142</f>
        <v>952</v>
      </c>
      <c r="G138" s="182">
        <f>+G139+G140+G141+G142</f>
        <v>2287</v>
      </c>
      <c r="H138" s="195">
        <f>+H139+H140+H141+H142</f>
        <v>2336</v>
      </c>
    </row>
    <row r="139" spans="1:8" s="187" customFormat="1" ht="15" customHeight="1" x14ac:dyDescent="0.15">
      <c r="A139" s="185"/>
      <c r="B139" s="160"/>
      <c r="C139" s="808" t="s">
        <v>94</v>
      </c>
      <c r="D139" s="809"/>
      <c r="E139" s="161">
        <v>158</v>
      </c>
      <c r="F139" s="162">
        <v>230</v>
      </c>
      <c r="G139" s="191">
        <v>442</v>
      </c>
      <c r="H139" s="192">
        <v>508</v>
      </c>
    </row>
    <row r="140" spans="1:8" s="187" customFormat="1" ht="15" customHeight="1" x14ac:dyDescent="0.15">
      <c r="A140" s="185"/>
      <c r="B140" s="160"/>
      <c r="C140" s="808" t="s">
        <v>95</v>
      </c>
      <c r="D140" s="809"/>
      <c r="E140" s="161">
        <v>234</v>
      </c>
      <c r="F140" s="162">
        <v>351</v>
      </c>
      <c r="G140" s="191">
        <v>739</v>
      </c>
      <c r="H140" s="192">
        <v>900</v>
      </c>
    </row>
    <row r="141" spans="1:8" s="187" customFormat="1" ht="15" customHeight="1" x14ac:dyDescent="0.15">
      <c r="A141" s="185"/>
      <c r="B141" s="160"/>
      <c r="C141" s="808" t="s">
        <v>96</v>
      </c>
      <c r="D141" s="809"/>
      <c r="E141" s="161">
        <v>212</v>
      </c>
      <c r="F141" s="162">
        <v>229</v>
      </c>
      <c r="G141" s="191">
        <v>821</v>
      </c>
      <c r="H141" s="192">
        <v>675</v>
      </c>
    </row>
    <row r="142" spans="1:8" s="187" customFormat="1" ht="15" customHeight="1" x14ac:dyDescent="0.15">
      <c r="A142" s="185"/>
      <c r="B142" s="160"/>
      <c r="C142" s="808" t="s">
        <v>97</v>
      </c>
      <c r="D142" s="809"/>
      <c r="E142" s="165">
        <v>97</v>
      </c>
      <c r="F142" s="166">
        <v>142</v>
      </c>
      <c r="G142" s="193">
        <v>285</v>
      </c>
      <c r="H142" s="194">
        <v>253</v>
      </c>
    </row>
    <row r="143" spans="1:8" s="187" customFormat="1" ht="15" customHeight="1" x14ac:dyDescent="0.15">
      <c r="A143" s="185"/>
      <c r="B143" s="188"/>
      <c r="C143" s="155" t="s">
        <v>130</v>
      </c>
      <c r="D143" s="156"/>
      <c r="E143" s="181">
        <f>+E144+E145+E146+E147</f>
        <v>646</v>
      </c>
      <c r="F143" s="181">
        <f>+F144+F145+F146+F147</f>
        <v>973</v>
      </c>
      <c r="G143" s="182">
        <f>+G144+G145+G146+G147</f>
        <v>2425</v>
      </c>
      <c r="H143" s="196">
        <f>+H144+H145+H146+H147</f>
        <v>2331</v>
      </c>
    </row>
    <row r="144" spans="1:8" s="187" customFormat="1" ht="15" customHeight="1" x14ac:dyDescent="0.15">
      <c r="A144" s="185"/>
      <c r="B144" s="160"/>
      <c r="C144" s="808" t="s">
        <v>94</v>
      </c>
      <c r="D144" s="809"/>
      <c r="E144" s="161">
        <v>142</v>
      </c>
      <c r="F144" s="162">
        <v>261</v>
      </c>
      <c r="G144" s="191">
        <v>485</v>
      </c>
      <c r="H144" s="192">
        <v>451</v>
      </c>
    </row>
    <row r="145" spans="1:8" s="187" customFormat="1" ht="15" customHeight="1" x14ac:dyDescent="0.15">
      <c r="A145" s="185"/>
      <c r="B145" s="160"/>
      <c r="C145" s="808" t="s">
        <v>95</v>
      </c>
      <c r="D145" s="809"/>
      <c r="E145" s="161">
        <v>221</v>
      </c>
      <c r="F145" s="162">
        <v>338</v>
      </c>
      <c r="G145" s="191">
        <v>858</v>
      </c>
      <c r="H145" s="192">
        <v>860</v>
      </c>
    </row>
    <row r="146" spans="1:8" s="187" customFormat="1" ht="15" customHeight="1" x14ac:dyDescent="0.15">
      <c r="A146" s="185"/>
      <c r="B146" s="160"/>
      <c r="C146" s="808" t="s">
        <v>96</v>
      </c>
      <c r="D146" s="809"/>
      <c r="E146" s="161">
        <v>189</v>
      </c>
      <c r="F146" s="162">
        <v>244</v>
      </c>
      <c r="G146" s="191">
        <v>833</v>
      </c>
      <c r="H146" s="192">
        <v>743</v>
      </c>
    </row>
    <row r="147" spans="1:8" s="187" customFormat="1" ht="15" customHeight="1" x14ac:dyDescent="0.15">
      <c r="A147" s="185"/>
      <c r="B147" s="164"/>
      <c r="C147" s="810" t="s">
        <v>97</v>
      </c>
      <c r="D147" s="811"/>
      <c r="E147" s="165">
        <v>94</v>
      </c>
      <c r="F147" s="166">
        <v>130</v>
      </c>
      <c r="G147" s="193">
        <v>249</v>
      </c>
      <c r="H147" s="194">
        <v>277</v>
      </c>
    </row>
    <row r="148" spans="1:8" s="187" customFormat="1" ht="15" customHeight="1" x14ac:dyDescent="0.15">
      <c r="A148" s="185"/>
      <c r="B148" s="188"/>
      <c r="C148" s="155" t="s">
        <v>131</v>
      </c>
      <c r="D148" s="156"/>
      <c r="E148" s="181">
        <f>+E149+E150+E151+E152</f>
        <v>616</v>
      </c>
      <c r="F148" s="181">
        <f>+F149+F150+F151+F152</f>
        <v>957</v>
      </c>
      <c r="G148" s="182">
        <f>+G149+G150+G151+G152</f>
        <v>2342</v>
      </c>
      <c r="H148" s="196">
        <f>+H149+H150+H151+H152</f>
        <v>2453</v>
      </c>
    </row>
    <row r="149" spans="1:8" s="187" customFormat="1" ht="15" customHeight="1" x14ac:dyDescent="0.15">
      <c r="A149" s="185"/>
      <c r="B149" s="160"/>
      <c r="C149" s="808" t="s">
        <v>94</v>
      </c>
      <c r="D149" s="809"/>
      <c r="E149" s="161">
        <v>126</v>
      </c>
      <c r="F149" s="162">
        <v>271</v>
      </c>
      <c r="G149" s="191">
        <v>499</v>
      </c>
      <c r="H149" s="192">
        <v>549</v>
      </c>
    </row>
    <row r="150" spans="1:8" s="187" customFormat="1" ht="15" customHeight="1" x14ac:dyDescent="0.15">
      <c r="A150" s="185"/>
      <c r="B150" s="160"/>
      <c r="C150" s="808" t="s">
        <v>95</v>
      </c>
      <c r="D150" s="809"/>
      <c r="E150" s="161">
        <v>215</v>
      </c>
      <c r="F150" s="162">
        <v>324</v>
      </c>
      <c r="G150" s="191">
        <v>789</v>
      </c>
      <c r="H150" s="192">
        <v>899</v>
      </c>
    </row>
    <row r="151" spans="1:8" s="187" customFormat="1" ht="15" customHeight="1" x14ac:dyDescent="0.15">
      <c r="A151" s="185"/>
      <c r="B151" s="160"/>
      <c r="C151" s="808" t="s">
        <v>96</v>
      </c>
      <c r="D151" s="809"/>
      <c r="E151" s="161">
        <v>206</v>
      </c>
      <c r="F151" s="162">
        <v>233</v>
      </c>
      <c r="G151" s="191">
        <v>804</v>
      </c>
      <c r="H151" s="192">
        <v>748</v>
      </c>
    </row>
    <row r="152" spans="1:8" s="187" customFormat="1" ht="15" customHeight="1" x14ac:dyDescent="0.15">
      <c r="A152" s="185"/>
      <c r="B152" s="164"/>
      <c r="C152" s="810" t="s">
        <v>97</v>
      </c>
      <c r="D152" s="811"/>
      <c r="E152" s="165">
        <v>69</v>
      </c>
      <c r="F152" s="166">
        <v>129</v>
      </c>
      <c r="G152" s="193">
        <v>250</v>
      </c>
      <c r="H152" s="194">
        <v>257</v>
      </c>
    </row>
    <row r="153" spans="1:8" s="187" customFormat="1" ht="15" customHeight="1" x14ac:dyDescent="0.15">
      <c r="A153" s="185"/>
      <c r="B153" s="188"/>
      <c r="C153" s="155" t="s">
        <v>132</v>
      </c>
      <c r="D153" s="156"/>
      <c r="E153" s="181">
        <f>+E154+E155+E156+E157</f>
        <v>601</v>
      </c>
      <c r="F153" s="181">
        <f>+F154+F155+F156+F157</f>
        <v>930</v>
      </c>
      <c r="G153" s="182">
        <f>+G154+G155+G156+G157</f>
        <v>2678</v>
      </c>
      <c r="H153" s="196">
        <f>+H154+H155+H156+H157</f>
        <v>2851</v>
      </c>
    </row>
    <row r="154" spans="1:8" s="187" customFormat="1" ht="15" customHeight="1" x14ac:dyDescent="0.15">
      <c r="A154" s="185"/>
      <c r="B154" s="160"/>
      <c r="C154" s="808" t="s">
        <v>94</v>
      </c>
      <c r="D154" s="809"/>
      <c r="E154" s="161">
        <v>119</v>
      </c>
      <c r="F154" s="162">
        <v>239</v>
      </c>
      <c r="G154" s="191">
        <v>466</v>
      </c>
      <c r="H154" s="192">
        <v>584</v>
      </c>
    </row>
    <row r="155" spans="1:8" s="187" customFormat="1" ht="15" customHeight="1" x14ac:dyDescent="0.15">
      <c r="A155" s="185"/>
      <c r="B155" s="160"/>
      <c r="C155" s="808" t="s">
        <v>95</v>
      </c>
      <c r="D155" s="809"/>
      <c r="E155" s="161">
        <v>208</v>
      </c>
      <c r="F155" s="162">
        <v>305</v>
      </c>
      <c r="G155" s="191">
        <v>1095</v>
      </c>
      <c r="H155" s="192">
        <v>1205</v>
      </c>
    </row>
    <row r="156" spans="1:8" s="187" customFormat="1" ht="15" customHeight="1" x14ac:dyDescent="0.15">
      <c r="A156" s="185"/>
      <c r="B156" s="160"/>
      <c r="C156" s="808" t="s">
        <v>96</v>
      </c>
      <c r="D156" s="809"/>
      <c r="E156" s="161">
        <v>197</v>
      </c>
      <c r="F156" s="162">
        <v>234</v>
      </c>
      <c r="G156" s="191">
        <v>845</v>
      </c>
      <c r="H156" s="192">
        <v>772</v>
      </c>
    </row>
    <row r="157" spans="1:8" s="187" customFormat="1" ht="15" customHeight="1" x14ac:dyDescent="0.15">
      <c r="A157" s="185"/>
      <c r="B157" s="164"/>
      <c r="C157" s="810" t="s">
        <v>97</v>
      </c>
      <c r="D157" s="811"/>
      <c r="E157" s="165">
        <v>77</v>
      </c>
      <c r="F157" s="166">
        <v>152</v>
      </c>
      <c r="G157" s="193">
        <v>272</v>
      </c>
      <c r="H157" s="194">
        <v>290</v>
      </c>
    </row>
    <row r="158" spans="1:8" s="187" customFormat="1" ht="15" customHeight="1" x14ac:dyDescent="0.15">
      <c r="A158" s="185"/>
      <c r="B158" s="188"/>
      <c r="C158" s="155" t="s">
        <v>133</v>
      </c>
      <c r="D158" s="156"/>
      <c r="E158" s="181">
        <f>+E159+E160+E161+E162</f>
        <v>579</v>
      </c>
      <c r="F158" s="181">
        <f>+F159+F160+F161+F162</f>
        <v>975</v>
      </c>
      <c r="G158" s="182">
        <f>+G159+G160+G161+G162</f>
        <v>2478</v>
      </c>
      <c r="H158" s="196">
        <f>+H159+H160+H161+H162</f>
        <v>2702</v>
      </c>
    </row>
    <row r="159" spans="1:8" s="187" customFormat="1" ht="15" customHeight="1" x14ac:dyDescent="0.15">
      <c r="A159" s="185"/>
      <c r="B159" s="160"/>
      <c r="C159" s="808" t="s">
        <v>94</v>
      </c>
      <c r="D159" s="809"/>
      <c r="E159" s="161">
        <v>120</v>
      </c>
      <c r="F159" s="162">
        <v>276</v>
      </c>
      <c r="G159" s="191">
        <v>465</v>
      </c>
      <c r="H159" s="192">
        <v>554</v>
      </c>
    </row>
    <row r="160" spans="1:8" s="187" customFormat="1" ht="15" customHeight="1" x14ac:dyDescent="0.15">
      <c r="A160" s="185"/>
      <c r="B160" s="160"/>
      <c r="C160" s="808" t="s">
        <v>95</v>
      </c>
      <c r="D160" s="809"/>
      <c r="E160" s="161">
        <v>191</v>
      </c>
      <c r="F160" s="162">
        <v>336</v>
      </c>
      <c r="G160" s="191">
        <v>998</v>
      </c>
      <c r="H160" s="192">
        <v>1181</v>
      </c>
    </row>
    <row r="161" spans="1:8" s="187" customFormat="1" ht="15" customHeight="1" x14ac:dyDescent="0.15">
      <c r="A161" s="185"/>
      <c r="B161" s="160"/>
      <c r="C161" s="808" t="s">
        <v>96</v>
      </c>
      <c r="D161" s="809"/>
      <c r="E161" s="161">
        <v>196</v>
      </c>
      <c r="F161" s="162">
        <v>223</v>
      </c>
      <c r="G161" s="191">
        <v>811</v>
      </c>
      <c r="H161" s="192">
        <v>703</v>
      </c>
    </row>
    <row r="162" spans="1:8" s="187" customFormat="1" ht="15" customHeight="1" x14ac:dyDescent="0.15">
      <c r="A162" s="185"/>
      <c r="B162" s="164"/>
      <c r="C162" s="810" t="s">
        <v>97</v>
      </c>
      <c r="D162" s="811"/>
      <c r="E162" s="165">
        <v>72</v>
      </c>
      <c r="F162" s="166">
        <v>140</v>
      </c>
      <c r="G162" s="193">
        <v>204</v>
      </c>
      <c r="H162" s="194">
        <v>264</v>
      </c>
    </row>
    <row r="163" spans="1:8" ht="15" customHeight="1" x14ac:dyDescent="0.15">
      <c r="A163" s="110"/>
      <c r="B163" s="197" t="s">
        <v>134</v>
      </c>
      <c r="C163" s="198"/>
      <c r="D163" s="198"/>
      <c r="E163" s="199"/>
      <c r="F163" s="200"/>
      <c r="G163" s="200"/>
      <c r="H163" s="201"/>
    </row>
  </sheetData>
  <mergeCells count="123">
    <mergeCell ref="B4:D5"/>
    <mergeCell ref="E4:F4"/>
    <mergeCell ref="G4:H4"/>
    <mergeCell ref="C7:D7"/>
    <mergeCell ref="C8:D8"/>
    <mergeCell ref="C9:D9"/>
    <mergeCell ref="C18:D18"/>
    <mergeCell ref="C19:D19"/>
    <mergeCell ref="C20:D20"/>
    <mergeCell ref="C22:D22"/>
    <mergeCell ref="C23:D23"/>
    <mergeCell ref="C24:D24"/>
    <mergeCell ref="C10:D10"/>
    <mergeCell ref="C12:D12"/>
    <mergeCell ref="C13:D13"/>
    <mergeCell ref="C14:D14"/>
    <mergeCell ref="C15:D15"/>
    <mergeCell ref="C17:D17"/>
    <mergeCell ref="C33:D33"/>
    <mergeCell ref="C34:D34"/>
    <mergeCell ref="C35:D35"/>
    <mergeCell ref="C37:D37"/>
    <mergeCell ref="C38:D38"/>
    <mergeCell ref="C39:D39"/>
    <mergeCell ref="C25:D25"/>
    <mergeCell ref="C27:D27"/>
    <mergeCell ref="C28:D28"/>
    <mergeCell ref="C29:D29"/>
    <mergeCell ref="C30:D30"/>
    <mergeCell ref="C32:D32"/>
    <mergeCell ref="C48:D48"/>
    <mergeCell ref="C49:D49"/>
    <mergeCell ref="C50:D50"/>
    <mergeCell ref="C52:D52"/>
    <mergeCell ref="C53:D53"/>
    <mergeCell ref="C54:D54"/>
    <mergeCell ref="C40:D40"/>
    <mergeCell ref="C42:D42"/>
    <mergeCell ref="C43:D43"/>
    <mergeCell ref="C44:D44"/>
    <mergeCell ref="C45:D45"/>
    <mergeCell ref="C47:D47"/>
    <mergeCell ref="C63:D63"/>
    <mergeCell ref="C64:D64"/>
    <mergeCell ref="C65:D65"/>
    <mergeCell ref="C67:D67"/>
    <mergeCell ref="C68:D68"/>
    <mergeCell ref="C69:D69"/>
    <mergeCell ref="C55:D55"/>
    <mergeCell ref="C57:D57"/>
    <mergeCell ref="C58:D58"/>
    <mergeCell ref="C59:D59"/>
    <mergeCell ref="C60:D60"/>
    <mergeCell ref="C62:D62"/>
    <mergeCell ref="C78:D78"/>
    <mergeCell ref="C79:D79"/>
    <mergeCell ref="C80:D80"/>
    <mergeCell ref="C82:D82"/>
    <mergeCell ref="C83:D83"/>
    <mergeCell ref="C84:D84"/>
    <mergeCell ref="C70:D70"/>
    <mergeCell ref="C72:D72"/>
    <mergeCell ref="C73:D73"/>
    <mergeCell ref="C74:D74"/>
    <mergeCell ref="C75:D75"/>
    <mergeCell ref="C77:D77"/>
    <mergeCell ref="C93:D93"/>
    <mergeCell ref="C94:D94"/>
    <mergeCell ref="C95:D95"/>
    <mergeCell ref="C97:D97"/>
    <mergeCell ref="C98:D98"/>
    <mergeCell ref="C99:D99"/>
    <mergeCell ref="C85:D85"/>
    <mergeCell ref="C87:D87"/>
    <mergeCell ref="C88:D88"/>
    <mergeCell ref="C89:D89"/>
    <mergeCell ref="C90:D90"/>
    <mergeCell ref="C92:D92"/>
    <mergeCell ref="C108:D108"/>
    <mergeCell ref="C109:D109"/>
    <mergeCell ref="C110:D110"/>
    <mergeCell ref="C112:D112"/>
    <mergeCell ref="C113:D113"/>
    <mergeCell ref="C114:D114"/>
    <mergeCell ref="C100:D100"/>
    <mergeCell ref="C102:D102"/>
    <mergeCell ref="C103:D103"/>
    <mergeCell ref="C104:D104"/>
    <mergeCell ref="C105:D105"/>
    <mergeCell ref="C107:D107"/>
    <mergeCell ref="C130:D130"/>
    <mergeCell ref="C131:D131"/>
    <mergeCell ref="C132:D132"/>
    <mergeCell ref="C134:D134"/>
    <mergeCell ref="C135:D135"/>
    <mergeCell ref="C136:D136"/>
    <mergeCell ref="C115:D115"/>
    <mergeCell ref="C124:D124"/>
    <mergeCell ref="C125:D125"/>
    <mergeCell ref="C126:D126"/>
    <mergeCell ref="C127:D127"/>
    <mergeCell ref="C129:D129"/>
    <mergeCell ref="C145:D145"/>
    <mergeCell ref="C146:D146"/>
    <mergeCell ref="C147:D147"/>
    <mergeCell ref="C149:D149"/>
    <mergeCell ref="C150:D150"/>
    <mergeCell ref="C151:D151"/>
    <mergeCell ref="C137:D137"/>
    <mergeCell ref="C139:D139"/>
    <mergeCell ref="C140:D140"/>
    <mergeCell ref="C141:D141"/>
    <mergeCell ref="C142:D142"/>
    <mergeCell ref="C144:D144"/>
    <mergeCell ref="C160:D160"/>
    <mergeCell ref="C161:D161"/>
    <mergeCell ref="C162:D162"/>
    <mergeCell ref="C152:D152"/>
    <mergeCell ref="C154:D154"/>
    <mergeCell ref="C155:D155"/>
    <mergeCell ref="C156:D156"/>
    <mergeCell ref="C157:D157"/>
    <mergeCell ref="C159:D159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2.人      口</oddHeader>
    <oddFooter>&amp;C&amp;"ＭＳ Ｐゴシック,標準"&amp;11-13-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zoomScaleNormal="100" workbookViewId="0">
      <selection activeCell="P16" sqref="P16"/>
    </sheetView>
  </sheetViews>
  <sheetFormatPr defaultRowHeight="10.5" x14ac:dyDescent="0.4"/>
  <cols>
    <col min="1" max="2" width="1.625" style="230" customWidth="1"/>
    <col min="3" max="3" width="6.625" style="230" customWidth="1"/>
    <col min="4" max="7" width="5.375" style="301" customWidth="1"/>
    <col min="8" max="8" width="1.625" style="302" customWidth="1"/>
    <col min="9" max="9" width="6.625" style="230" customWidth="1"/>
    <col min="10" max="13" width="5.375" style="301" customWidth="1"/>
    <col min="14" max="14" width="1.625" style="230" customWidth="1"/>
    <col min="15" max="15" width="6.625" style="230" customWidth="1"/>
    <col min="16" max="19" width="5.375" style="230" customWidth="1"/>
    <col min="20" max="256" width="9" style="230"/>
    <col min="257" max="258" width="1.625" style="230" customWidth="1"/>
    <col min="259" max="259" width="6.625" style="230" customWidth="1"/>
    <col min="260" max="263" width="5.375" style="230" customWidth="1"/>
    <col min="264" max="264" width="1.625" style="230" customWidth="1"/>
    <col min="265" max="265" width="6.625" style="230" customWidth="1"/>
    <col min="266" max="269" width="5.375" style="230" customWidth="1"/>
    <col min="270" max="270" width="1.625" style="230" customWidth="1"/>
    <col min="271" max="271" width="6.625" style="230" customWidth="1"/>
    <col min="272" max="275" width="5.375" style="230" customWidth="1"/>
    <col min="276" max="512" width="9" style="230"/>
    <col min="513" max="514" width="1.625" style="230" customWidth="1"/>
    <col min="515" max="515" width="6.625" style="230" customWidth="1"/>
    <col min="516" max="519" width="5.375" style="230" customWidth="1"/>
    <col min="520" max="520" width="1.625" style="230" customWidth="1"/>
    <col min="521" max="521" width="6.625" style="230" customWidth="1"/>
    <col min="522" max="525" width="5.375" style="230" customWidth="1"/>
    <col min="526" max="526" width="1.625" style="230" customWidth="1"/>
    <col min="527" max="527" width="6.625" style="230" customWidth="1"/>
    <col min="528" max="531" width="5.375" style="230" customWidth="1"/>
    <col min="532" max="768" width="9" style="230"/>
    <col min="769" max="770" width="1.625" style="230" customWidth="1"/>
    <col min="771" max="771" width="6.625" style="230" customWidth="1"/>
    <col min="772" max="775" width="5.375" style="230" customWidth="1"/>
    <col min="776" max="776" width="1.625" style="230" customWidth="1"/>
    <col min="777" max="777" width="6.625" style="230" customWidth="1"/>
    <col min="778" max="781" width="5.375" style="230" customWidth="1"/>
    <col min="782" max="782" width="1.625" style="230" customWidth="1"/>
    <col min="783" max="783" width="6.625" style="230" customWidth="1"/>
    <col min="784" max="787" width="5.375" style="230" customWidth="1"/>
    <col min="788" max="1024" width="9" style="230"/>
    <col min="1025" max="1026" width="1.625" style="230" customWidth="1"/>
    <col min="1027" max="1027" width="6.625" style="230" customWidth="1"/>
    <col min="1028" max="1031" width="5.375" style="230" customWidth="1"/>
    <col min="1032" max="1032" width="1.625" style="230" customWidth="1"/>
    <col min="1033" max="1033" width="6.625" style="230" customWidth="1"/>
    <col min="1034" max="1037" width="5.375" style="230" customWidth="1"/>
    <col min="1038" max="1038" width="1.625" style="230" customWidth="1"/>
    <col min="1039" max="1039" width="6.625" style="230" customWidth="1"/>
    <col min="1040" max="1043" width="5.375" style="230" customWidth="1"/>
    <col min="1044" max="1280" width="9" style="230"/>
    <col min="1281" max="1282" width="1.625" style="230" customWidth="1"/>
    <col min="1283" max="1283" width="6.625" style="230" customWidth="1"/>
    <col min="1284" max="1287" width="5.375" style="230" customWidth="1"/>
    <col min="1288" max="1288" width="1.625" style="230" customWidth="1"/>
    <col min="1289" max="1289" width="6.625" style="230" customWidth="1"/>
    <col min="1290" max="1293" width="5.375" style="230" customWidth="1"/>
    <col min="1294" max="1294" width="1.625" style="230" customWidth="1"/>
    <col min="1295" max="1295" width="6.625" style="230" customWidth="1"/>
    <col min="1296" max="1299" width="5.375" style="230" customWidth="1"/>
    <col min="1300" max="1536" width="9" style="230"/>
    <col min="1537" max="1538" width="1.625" style="230" customWidth="1"/>
    <col min="1539" max="1539" width="6.625" style="230" customWidth="1"/>
    <col min="1540" max="1543" width="5.375" style="230" customWidth="1"/>
    <col min="1544" max="1544" width="1.625" style="230" customWidth="1"/>
    <col min="1545" max="1545" width="6.625" style="230" customWidth="1"/>
    <col min="1546" max="1549" width="5.375" style="230" customWidth="1"/>
    <col min="1550" max="1550" width="1.625" style="230" customWidth="1"/>
    <col min="1551" max="1551" width="6.625" style="230" customWidth="1"/>
    <col min="1552" max="1555" width="5.375" style="230" customWidth="1"/>
    <col min="1556" max="1792" width="9" style="230"/>
    <col min="1793" max="1794" width="1.625" style="230" customWidth="1"/>
    <col min="1795" max="1795" width="6.625" style="230" customWidth="1"/>
    <col min="1796" max="1799" width="5.375" style="230" customWidth="1"/>
    <col min="1800" max="1800" width="1.625" style="230" customWidth="1"/>
    <col min="1801" max="1801" width="6.625" style="230" customWidth="1"/>
    <col min="1802" max="1805" width="5.375" style="230" customWidth="1"/>
    <col min="1806" max="1806" width="1.625" style="230" customWidth="1"/>
    <col min="1807" max="1807" width="6.625" style="230" customWidth="1"/>
    <col min="1808" max="1811" width="5.375" style="230" customWidth="1"/>
    <col min="1812" max="2048" width="9" style="230"/>
    <col min="2049" max="2050" width="1.625" style="230" customWidth="1"/>
    <col min="2051" max="2051" width="6.625" style="230" customWidth="1"/>
    <col min="2052" max="2055" width="5.375" style="230" customWidth="1"/>
    <col min="2056" max="2056" width="1.625" style="230" customWidth="1"/>
    <col min="2057" max="2057" width="6.625" style="230" customWidth="1"/>
    <col min="2058" max="2061" width="5.375" style="230" customWidth="1"/>
    <col min="2062" max="2062" width="1.625" style="230" customWidth="1"/>
    <col min="2063" max="2063" width="6.625" style="230" customWidth="1"/>
    <col min="2064" max="2067" width="5.375" style="230" customWidth="1"/>
    <col min="2068" max="2304" width="9" style="230"/>
    <col min="2305" max="2306" width="1.625" style="230" customWidth="1"/>
    <col min="2307" max="2307" width="6.625" style="230" customWidth="1"/>
    <col min="2308" max="2311" width="5.375" style="230" customWidth="1"/>
    <col min="2312" max="2312" width="1.625" style="230" customWidth="1"/>
    <col min="2313" max="2313" width="6.625" style="230" customWidth="1"/>
    <col min="2314" max="2317" width="5.375" style="230" customWidth="1"/>
    <col min="2318" max="2318" width="1.625" style="230" customWidth="1"/>
    <col min="2319" max="2319" width="6.625" style="230" customWidth="1"/>
    <col min="2320" max="2323" width="5.375" style="230" customWidth="1"/>
    <col min="2324" max="2560" width="9" style="230"/>
    <col min="2561" max="2562" width="1.625" style="230" customWidth="1"/>
    <col min="2563" max="2563" width="6.625" style="230" customWidth="1"/>
    <col min="2564" max="2567" width="5.375" style="230" customWidth="1"/>
    <col min="2568" max="2568" width="1.625" style="230" customWidth="1"/>
    <col min="2569" max="2569" width="6.625" style="230" customWidth="1"/>
    <col min="2570" max="2573" width="5.375" style="230" customWidth="1"/>
    <col min="2574" max="2574" width="1.625" style="230" customWidth="1"/>
    <col min="2575" max="2575" width="6.625" style="230" customWidth="1"/>
    <col min="2576" max="2579" width="5.375" style="230" customWidth="1"/>
    <col min="2580" max="2816" width="9" style="230"/>
    <col min="2817" max="2818" width="1.625" style="230" customWidth="1"/>
    <col min="2819" max="2819" width="6.625" style="230" customWidth="1"/>
    <col min="2820" max="2823" width="5.375" style="230" customWidth="1"/>
    <col min="2824" max="2824" width="1.625" style="230" customWidth="1"/>
    <col min="2825" max="2825" width="6.625" style="230" customWidth="1"/>
    <col min="2826" max="2829" width="5.375" style="230" customWidth="1"/>
    <col min="2830" max="2830" width="1.625" style="230" customWidth="1"/>
    <col min="2831" max="2831" width="6.625" style="230" customWidth="1"/>
    <col min="2832" max="2835" width="5.375" style="230" customWidth="1"/>
    <col min="2836" max="3072" width="9" style="230"/>
    <col min="3073" max="3074" width="1.625" style="230" customWidth="1"/>
    <col min="3075" max="3075" width="6.625" style="230" customWidth="1"/>
    <col min="3076" max="3079" width="5.375" style="230" customWidth="1"/>
    <col min="3080" max="3080" width="1.625" style="230" customWidth="1"/>
    <col min="3081" max="3081" width="6.625" style="230" customWidth="1"/>
    <col min="3082" max="3085" width="5.375" style="230" customWidth="1"/>
    <col min="3086" max="3086" width="1.625" style="230" customWidth="1"/>
    <col min="3087" max="3087" width="6.625" style="230" customWidth="1"/>
    <col min="3088" max="3091" width="5.375" style="230" customWidth="1"/>
    <col min="3092" max="3328" width="9" style="230"/>
    <col min="3329" max="3330" width="1.625" style="230" customWidth="1"/>
    <col min="3331" max="3331" width="6.625" style="230" customWidth="1"/>
    <col min="3332" max="3335" width="5.375" style="230" customWidth="1"/>
    <col min="3336" max="3336" width="1.625" style="230" customWidth="1"/>
    <col min="3337" max="3337" width="6.625" style="230" customWidth="1"/>
    <col min="3338" max="3341" width="5.375" style="230" customWidth="1"/>
    <col min="3342" max="3342" width="1.625" style="230" customWidth="1"/>
    <col min="3343" max="3343" width="6.625" style="230" customWidth="1"/>
    <col min="3344" max="3347" width="5.375" style="230" customWidth="1"/>
    <col min="3348" max="3584" width="9" style="230"/>
    <col min="3585" max="3586" width="1.625" style="230" customWidth="1"/>
    <col min="3587" max="3587" width="6.625" style="230" customWidth="1"/>
    <col min="3588" max="3591" width="5.375" style="230" customWidth="1"/>
    <col min="3592" max="3592" width="1.625" style="230" customWidth="1"/>
    <col min="3593" max="3593" width="6.625" style="230" customWidth="1"/>
    <col min="3594" max="3597" width="5.375" style="230" customWidth="1"/>
    <col min="3598" max="3598" width="1.625" style="230" customWidth="1"/>
    <col min="3599" max="3599" width="6.625" style="230" customWidth="1"/>
    <col min="3600" max="3603" width="5.375" style="230" customWidth="1"/>
    <col min="3604" max="3840" width="9" style="230"/>
    <col min="3841" max="3842" width="1.625" style="230" customWidth="1"/>
    <col min="3843" max="3843" width="6.625" style="230" customWidth="1"/>
    <col min="3844" max="3847" width="5.375" style="230" customWidth="1"/>
    <col min="3848" max="3848" width="1.625" style="230" customWidth="1"/>
    <col min="3849" max="3849" width="6.625" style="230" customWidth="1"/>
    <col min="3850" max="3853" width="5.375" style="230" customWidth="1"/>
    <col min="3854" max="3854" width="1.625" style="230" customWidth="1"/>
    <col min="3855" max="3855" width="6.625" style="230" customWidth="1"/>
    <col min="3856" max="3859" width="5.375" style="230" customWidth="1"/>
    <col min="3860" max="4096" width="9" style="230"/>
    <col min="4097" max="4098" width="1.625" style="230" customWidth="1"/>
    <col min="4099" max="4099" width="6.625" style="230" customWidth="1"/>
    <col min="4100" max="4103" width="5.375" style="230" customWidth="1"/>
    <col min="4104" max="4104" width="1.625" style="230" customWidth="1"/>
    <col min="4105" max="4105" width="6.625" style="230" customWidth="1"/>
    <col min="4106" max="4109" width="5.375" style="230" customWidth="1"/>
    <col min="4110" max="4110" width="1.625" style="230" customWidth="1"/>
    <col min="4111" max="4111" width="6.625" style="230" customWidth="1"/>
    <col min="4112" max="4115" width="5.375" style="230" customWidth="1"/>
    <col min="4116" max="4352" width="9" style="230"/>
    <col min="4353" max="4354" width="1.625" style="230" customWidth="1"/>
    <col min="4355" max="4355" width="6.625" style="230" customWidth="1"/>
    <col min="4356" max="4359" width="5.375" style="230" customWidth="1"/>
    <col min="4360" max="4360" width="1.625" style="230" customWidth="1"/>
    <col min="4361" max="4361" width="6.625" style="230" customWidth="1"/>
    <col min="4362" max="4365" width="5.375" style="230" customWidth="1"/>
    <col min="4366" max="4366" width="1.625" style="230" customWidth="1"/>
    <col min="4367" max="4367" width="6.625" style="230" customWidth="1"/>
    <col min="4368" max="4371" width="5.375" style="230" customWidth="1"/>
    <col min="4372" max="4608" width="9" style="230"/>
    <col min="4609" max="4610" width="1.625" style="230" customWidth="1"/>
    <col min="4611" max="4611" width="6.625" style="230" customWidth="1"/>
    <col min="4612" max="4615" width="5.375" style="230" customWidth="1"/>
    <col min="4616" max="4616" width="1.625" style="230" customWidth="1"/>
    <col min="4617" max="4617" width="6.625" style="230" customWidth="1"/>
    <col min="4618" max="4621" width="5.375" style="230" customWidth="1"/>
    <col min="4622" max="4622" width="1.625" style="230" customWidth="1"/>
    <col min="4623" max="4623" width="6.625" style="230" customWidth="1"/>
    <col min="4624" max="4627" width="5.375" style="230" customWidth="1"/>
    <col min="4628" max="4864" width="9" style="230"/>
    <col min="4865" max="4866" width="1.625" style="230" customWidth="1"/>
    <col min="4867" max="4867" width="6.625" style="230" customWidth="1"/>
    <col min="4868" max="4871" width="5.375" style="230" customWidth="1"/>
    <col min="4872" max="4872" width="1.625" style="230" customWidth="1"/>
    <col min="4873" max="4873" width="6.625" style="230" customWidth="1"/>
    <col min="4874" max="4877" width="5.375" style="230" customWidth="1"/>
    <col min="4878" max="4878" width="1.625" style="230" customWidth="1"/>
    <col min="4879" max="4879" width="6.625" style="230" customWidth="1"/>
    <col min="4880" max="4883" width="5.375" style="230" customWidth="1"/>
    <col min="4884" max="5120" width="9" style="230"/>
    <col min="5121" max="5122" width="1.625" style="230" customWidth="1"/>
    <col min="5123" max="5123" width="6.625" style="230" customWidth="1"/>
    <col min="5124" max="5127" width="5.375" style="230" customWidth="1"/>
    <col min="5128" max="5128" width="1.625" style="230" customWidth="1"/>
    <col min="5129" max="5129" width="6.625" style="230" customWidth="1"/>
    <col min="5130" max="5133" width="5.375" style="230" customWidth="1"/>
    <col min="5134" max="5134" width="1.625" style="230" customWidth="1"/>
    <col min="5135" max="5135" width="6.625" style="230" customWidth="1"/>
    <col min="5136" max="5139" width="5.375" style="230" customWidth="1"/>
    <col min="5140" max="5376" width="9" style="230"/>
    <col min="5377" max="5378" width="1.625" style="230" customWidth="1"/>
    <col min="5379" max="5379" width="6.625" style="230" customWidth="1"/>
    <col min="5380" max="5383" width="5.375" style="230" customWidth="1"/>
    <col min="5384" max="5384" width="1.625" style="230" customWidth="1"/>
    <col min="5385" max="5385" width="6.625" style="230" customWidth="1"/>
    <col min="5386" max="5389" width="5.375" style="230" customWidth="1"/>
    <col min="5390" max="5390" width="1.625" style="230" customWidth="1"/>
    <col min="5391" max="5391" width="6.625" style="230" customWidth="1"/>
    <col min="5392" max="5395" width="5.375" style="230" customWidth="1"/>
    <col min="5396" max="5632" width="9" style="230"/>
    <col min="5633" max="5634" width="1.625" style="230" customWidth="1"/>
    <col min="5635" max="5635" width="6.625" style="230" customWidth="1"/>
    <col min="5636" max="5639" width="5.375" style="230" customWidth="1"/>
    <col min="5640" max="5640" width="1.625" style="230" customWidth="1"/>
    <col min="5641" max="5641" width="6.625" style="230" customWidth="1"/>
    <col min="5642" max="5645" width="5.375" style="230" customWidth="1"/>
    <col min="5646" max="5646" width="1.625" style="230" customWidth="1"/>
    <col min="5647" max="5647" width="6.625" style="230" customWidth="1"/>
    <col min="5648" max="5651" width="5.375" style="230" customWidth="1"/>
    <col min="5652" max="5888" width="9" style="230"/>
    <col min="5889" max="5890" width="1.625" style="230" customWidth="1"/>
    <col min="5891" max="5891" width="6.625" style="230" customWidth="1"/>
    <col min="5892" max="5895" width="5.375" style="230" customWidth="1"/>
    <col min="5896" max="5896" width="1.625" style="230" customWidth="1"/>
    <col min="5897" max="5897" width="6.625" style="230" customWidth="1"/>
    <col min="5898" max="5901" width="5.375" style="230" customWidth="1"/>
    <col min="5902" max="5902" width="1.625" style="230" customWidth="1"/>
    <col min="5903" max="5903" width="6.625" style="230" customWidth="1"/>
    <col min="5904" max="5907" width="5.375" style="230" customWidth="1"/>
    <col min="5908" max="6144" width="9" style="230"/>
    <col min="6145" max="6146" width="1.625" style="230" customWidth="1"/>
    <col min="6147" max="6147" width="6.625" style="230" customWidth="1"/>
    <col min="6148" max="6151" width="5.375" style="230" customWidth="1"/>
    <col min="6152" max="6152" width="1.625" style="230" customWidth="1"/>
    <col min="6153" max="6153" width="6.625" style="230" customWidth="1"/>
    <col min="6154" max="6157" width="5.375" style="230" customWidth="1"/>
    <col min="6158" max="6158" width="1.625" style="230" customWidth="1"/>
    <col min="6159" max="6159" width="6.625" style="230" customWidth="1"/>
    <col min="6160" max="6163" width="5.375" style="230" customWidth="1"/>
    <col min="6164" max="6400" width="9" style="230"/>
    <col min="6401" max="6402" width="1.625" style="230" customWidth="1"/>
    <col min="6403" max="6403" width="6.625" style="230" customWidth="1"/>
    <col min="6404" max="6407" width="5.375" style="230" customWidth="1"/>
    <col min="6408" max="6408" width="1.625" style="230" customWidth="1"/>
    <col min="6409" max="6409" width="6.625" style="230" customWidth="1"/>
    <col min="6410" max="6413" width="5.375" style="230" customWidth="1"/>
    <col min="6414" max="6414" width="1.625" style="230" customWidth="1"/>
    <col min="6415" max="6415" width="6.625" style="230" customWidth="1"/>
    <col min="6416" max="6419" width="5.375" style="230" customWidth="1"/>
    <col min="6420" max="6656" width="9" style="230"/>
    <col min="6657" max="6658" width="1.625" style="230" customWidth="1"/>
    <col min="6659" max="6659" width="6.625" style="230" customWidth="1"/>
    <col min="6660" max="6663" width="5.375" style="230" customWidth="1"/>
    <col min="6664" max="6664" width="1.625" style="230" customWidth="1"/>
    <col min="6665" max="6665" width="6.625" style="230" customWidth="1"/>
    <col min="6666" max="6669" width="5.375" style="230" customWidth="1"/>
    <col min="6670" max="6670" width="1.625" style="230" customWidth="1"/>
    <col min="6671" max="6671" width="6.625" style="230" customWidth="1"/>
    <col min="6672" max="6675" width="5.375" style="230" customWidth="1"/>
    <col min="6676" max="6912" width="9" style="230"/>
    <col min="6913" max="6914" width="1.625" style="230" customWidth="1"/>
    <col min="6915" max="6915" width="6.625" style="230" customWidth="1"/>
    <col min="6916" max="6919" width="5.375" style="230" customWidth="1"/>
    <col min="6920" max="6920" width="1.625" style="230" customWidth="1"/>
    <col min="6921" max="6921" width="6.625" style="230" customWidth="1"/>
    <col min="6922" max="6925" width="5.375" style="230" customWidth="1"/>
    <col min="6926" max="6926" width="1.625" style="230" customWidth="1"/>
    <col min="6927" max="6927" width="6.625" style="230" customWidth="1"/>
    <col min="6928" max="6931" width="5.375" style="230" customWidth="1"/>
    <col min="6932" max="7168" width="9" style="230"/>
    <col min="7169" max="7170" width="1.625" style="230" customWidth="1"/>
    <col min="7171" max="7171" width="6.625" style="230" customWidth="1"/>
    <col min="7172" max="7175" width="5.375" style="230" customWidth="1"/>
    <col min="7176" max="7176" width="1.625" style="230" customWidth="1"/>
    <col min="7177" max="7177" width="6.625" style="230" customWidth="1"/>
    <col min="7178" max="7181" width="5.375" style="230" customWidth="1"/>
    <col min="7182" max="7182" width="1.625" style="230" customWidth="1"/>
    <col min="7183" max="7183" width="6.625" style="230" customWidth="1"/>
    <col min="7184" max="7187" width="5.375" style="230" customWidth="1"/>
    <col min="7188" max="7424" width="9" style="230"/>
    <col min="7425" max="7426" width="1.625" style="230" customWidth="1"/>
    <col min="7427" max="7427" width="6.625" style="230" customWidth="1"/>
    <col min="7428" max="7431" width="5.375" style="230" customWidth="1"/>
    <col min="7432" max="7432" width="1.625" style="230" customWidth="1"/>
    <col min="7433" max="7433" width="6.625" style="230" customWidth="1"/>
    <col min="7434" max="7437" width="5.375" style="230" customWidth="1"/>
    <col min="7438" max="7438" width="1.625" style="230" customWidth="1"/>
    <col min="7439" max="7439" width="6.625" style="230" customWidth="1"/>
    <col min="7440" max="7443" width="5.375" style="230" customWidth="1"/>
    <col min="7444" max="7680" width="9" style="230"/>
    <col min="7681" max="7682" width="1.625" style="230" customWidth="1"/>
    <col min="7683" max="7683" width="6.625" style="230" customWidth="1"/>
    <col min="7684" max="7687" width="5.375" style="230" customWidth="1"/>
    <col min="7688" max="7688" width="1.625" style="230" customWidth="1"/>
    <col min="7689" max="7689" width="6.625" style="230" customWidth="1"/>
    <col min="7690" max="7693" width="5.375" style="230" customWidth="1"/>
    <col min="7694" max="7694" width="1.625" style="230" customWidth="1"/>
    <col min="7695" max="7695" width="6.625" style="230" customWidth="1"/>
    <col min="7696" max="7699" width="5.375" style="230" customWidth="1"/>
    <col min="7700" max="7936" width="9" style="230"/>
    <col min="7937" max="7938" width="1.625" style="230" customWidth="1"/>
    <col min="7939" max="7939" width="6.625" style="230" customWidth="1"/>
    <col min="7940" max="7943" width="5.375" style="230" customWidth="1"/>
    <col min="7944" max="7944" width="1.625" style="230" customWidth="1"/>
    <col min="7945" max="7945" width="6.625" style="230" customWidth="1"/>
    <col min="7946" max="7949" width="5.375" style="230" customWidth="1"/>
    <col min="7950" max="7950" width="1.625" style="230" customWidth="1"/>
    <col min="7951" max="7951" width="6.625" style="230" customWidth="1"/>
    <col min="7952" max="7955" width="5.375" style="230" customWidth="1"/>
    <col min="7956" max="8192" width="9" style="230"/>
    <col min="8193" max="8194" width="1.625" style="230" customWidth="1"/>
    <col min="8195" max="8195" width="6.625" style="230" customWidth="1"/>
    <col min="8196" max="8199" width="5.375" style="230" customWidth="1"/>
    <col min="8200" max="8200" width="1.625" style="230" customWidth="1"/>
    <col min="8201" max="8201" width="6.625" style="230" customWidth="1"/>
    <col min="8202" max="8205" width="5.375" style="230" customWidth="1"/>
    <col min="8206" max="8206" width="1.625" style="230" customWidth="1"/>
    <col min="8207" max="8207" width="6.625" style="230" customWidth="1"/>
    <col min="8208" max="8211" width="5.375" style="230" customWidth="1"/>
    <col min="8212" max="8448" width="9" style="230"/>
    <col min="8449" max="8450" width="1.625" style="230" customWidth="1"/>
    <col min="8451" max="8451" width="6.625" style="230" customWidth="1"/>
    <col min="8452" max="8455" width="5.375" style="230" customWidth="1"/>
    <col min="8456" max="8456" width="1.625" style="230" customWidth="1"/>
    <col min="8457" max="8457" width="6.625" style="230" customWidth="1"/>
    <col min="8458" max="8461" width="5.375" style="230" customWidth="1"/>
    <col min="8462" max="8462" width="1.625" style="230" customWidth="1"/>
    <col min="8463" max="8463" width="6.625" style="230" customWidth="1"/>
    <col min="8464" max="8467" width="5.375" style="230" customWidth="1"/>
    <col min="8468" max="8704" width="9" style="230"/>
    <col min="8705" max="8706" width="1.625" style="230" customWidth="1"/>
    <col min="8707" max="8707" width="6.625" style="230" customWidth="1"/>
    <col min="8708" max="8711" width="5.375" style="230" customWidth="1"/>
    <col min="8712" max="8712" width="1.625" style="230" customWidth="1"/>
    <col min="8713" max="8713" width="6.625" style="230" customWidth="1"/>
    <col min="8714" max="8717" width="5.375" style="230" customWidth="1"/>
    <col min="8718" max="8718" width="1.625" style="230" customWidth="1"/>
    <col min="8719" max="8719" width="6.625" style="230" customWidth="1"/>
    <col min="8720" max="8723" width="5.375" style="230" customWidth="1"/>
    <col min="8724" max="8960" width="9" style="230"/>
    <col min="8961" max="8962" width="1.625" style="230" customWidth="1"/>
    <col min="8963" max="8963" width="6.625" style="230" customWidth="1"/>
    <col min="8964" max="8967" width="5.375" style="230" customWidth="1"/>
    <col min="8968" max="8968" width="1.625" style="230" customWidth="1"/>
    <col min="8969" max="8969" width="6.625" style="230" customWidth="1"/>
    <col min="8970" max="8973" width="5.375" style="230" customWidth="1"/>
    <col min="8974" max="8974" width="1.625" style="230" customWidth="1"/>
    <col min="8975" max="8975" width="6.625" style="230" customWidth="1"/>
    <col min="8976" max="8979" width="5.375" style="230" customWidth="1"/>
    <col min="8980" max="9216" width="9" style="230"/>
    <col min="9217" max="9218" width="1.625" style="230" customWidth="1"/>
    <col min="9219" max="9219" width="6.625" style="230" customWidth="1"/>
    <col min="9220" max="9223" width="5.375" style="230" customWidth="1"/>
    <col min="9224" max="9224" width="1.625" style="230" customWidth="1"/>
    <col min="9225" max="9225" width="6.625" style="230" customWidth="1"/>
    <col min="9226" max="9229" width="5.375" style="230" customWidth="1"/>
    <col min="9230" max="9230" width="1.625" style="230" customWidth="1"/>
    <col min="9231" max="9231" width="6.625" style="230" customWidth="1"/>
    <col min="9232" max="9235" width="5.375" style="230" customWidth="1"/>
    <col min="9236" max="9472" width="9" style="230"/>
    <col min="9473" max="9474" width="1.625" style="230" customWidth="1"/>
    <col min="9475" max="9475" width="6.625" style="230" customWidth="1"/>
    <col min="9476" max="9479" width="5.375" style="230" customWidth="1"/>
    <col min="9480" max="9480" width="1.625" style="230" customWidth="1"/>
    <col min="9481" max="9481" width="6.625" style="230" customWidth="1"/>
    <col min="9482" max="9485" width="5.375" style="230" customWidth="1"/>
    <col min="9486" max="9486" width="1.625" style="230" customWidth="1"/>
    <col min="9487" max="9487" width="6.625" style="230" customWidth="1"/>
    <col min="9488" max="9491" width="5.375" style="230" customWidth="1"/>
    <col min="9492" max="9728" width="9" style="230"/>
    <col min="9729" max="9730" width="1.625" style="230" customWidth="1"/>
    <col min="9731" max="9731" width="6.625" style="230" customWidth="1"/>
    <col min="9732" max="9735" width="5.375" style="230" customWidth="1"/>
    <col min="9736" max="9736" width="1.625" style="230" customWidth="1"/>
    <col min="9737" max="9737" width="6.625" style="230" customWidth="1"/>
    <col min="9738" max="9741" width="5.375" style="230" customWidth="1"/>
    <col min="9742" max="9742" width="1.625" style="230" customWidth="1"/>
    <col min="9743" max="9743" width="6.625" style="230" customWidth="1"/>
    <col min="9744" max="9747" width="5.375" style="230" customWidth="1"/>
    <col min="9748" max="9984" width="9" style="230"/>
    <col min="9985" max="9986" width="1.625" style="230" customWidth="1"/>
    <col min="9987" max="9987" width="6.625" style="230" customWidth="1"/>
    <col min="9988" max="9991" width="5.375" style="230" customWidth="1"/>
    <col min="9992" max="9992" width="1.625" style="230" customWidth="1"/>
    <col min="9993" max="9993" width="6.625" style="230" customWidth="1"/>
    <col min="9994" max="9997" width="5.375" style="230" customWidth="1"/>
    <col min="9998" max="9998" width="1.625" style="230" customWidth="1"/>
    <col min="9999" max="9999" width="6.625" style="230" customWidth="1"/>
    <col min="10000" max="10003" width="5.375" style="230" customWidth="1"/>
    <col min="10004" max="10240" width="9" style="230"/>
    <col min="10241" max="10242" width="1.625" style="230" customWidth="1"/>
    <col min="10243" max="10243" width="6.625" style="230" customWidth="1"/>
    <col min="10244" max="10247" width="5.375" style="230" customWidth="1"/>
    <col min="10248" max="10248" width="1.625" style="230" customWidth="1"/>
    <col min="10249" max="10249" width="6.625" style="230" customWidth="1"/>
    <col min="10250" max="10253" width="5.375" style="230" customWidth="1"/>
    <col min="10254" max="10254" width="1.625" style="230" customWidth="1"/>
    <col min="10255" max="10255" width="6.625" style="230" customWidth="1"/>
    <col min="10256" max="10259" width="5.375" style="230" customWidth="1"/>
    <col min="10260" max="10496" width="9" style="230"/>
    <col min="10497" max="10498" width="1.625" style="230" customWidth="1"/>
    <col min="10499" max="10499" width="6.625" style="230" customWidth="1"/>
    <col min="10500" max="10503" width="5.375" style="230" customWidth="1"/>
    <col min="10504" max="10504" width="1.625" style="230" customWidth="1"/>
    <col min="10505" max="10505" width="6.625" style="230" customWidth="1"/>
    <col min="10506" max="10509" width="5.375" style="230" customWidth="1"/>
    <col min="10510" max="10510" width="1.625" style="230" customWidth="1"/>
    <col min="10511" max="10511" width="6.625" style="230" customWidth="1"/>
    <col min="10512" max="10515" width="5.375" style="230" customWidth="1"/>
    <col min="10516" max="10752" width="9" style="230"/>
    <col min="10753" max="10754" width="1.625" style="230" customWidth="1"/>
    <col min="10755" max="10755" width="6.625" style="230" customWidth="1"/>
    <col min="10756" max="10759" width="5.375" style="230" customWidth="1"/>
    <col min="10760" max="10760" width="1.625" style="230" customWidth="1"/>
    <col min="10761" max="10761" width="6.625" style="230" customWidth="1"/>
    <col min="10762" max="10765" width="5.375" style="230" customWidth="1"/>
    <col min="10766" max="10766" width="1.625" style="230" customWidth="1"/>
    <col min="10767" max="10767" width="6.625" style="230" customWidth="1"/>
    <col min="10768" max="10771" width="5.375" style="230" customWidth="1"/>
    <col min="10772" max="11008" width="9" style="230"/>
    <col min="11009" max="11010" width="1.625" style="230" customWidth="1"/>
    <col min="11011" max="11011" width="6.625" style="230" customWidth="1"/>
    <col min="11012" max="11015" width="5.375" style="230" customWidth="1"/>
    <col min="11016" max="11016" width="1.625" style="230" customWidth="1"/>
    <col min="11017" max="11017" width="6.625" style="230" customWidth="1"/>
    <col min="11018" max="11021" width="5.375" style="230" customWidth="1"/>
    <col min="11022" max="11022" width="1.625" style="230" customWidth="1"/>
    <col min="11023" max="11023" width="6.625" style="230" customWidth="1"/>
    <col min="11024" max="11027" width="5.375" style="230" customWidth="1"/>
    <col min="11028" max="11264" width="9" style="230"/>
    <col min="11265" max="11266" width="1.625" style="230" customWidth="1"/>
    <col min="11267" max="11267" width="6.625" style="230" customWidth="1"/>
    <col min="11268" max="11271" width="5.375" style="230" customWidth="1"/>
    <col min="11272" max="11272" width="1.625" style="230" customWidth="1"/>
    <col min="11273" max="11273" width="6.625" style="230" customWidth="1"/>
    <col min="11274" max="11277" width="5.375" style="230" customWidth="1"/>
    <col min="11278" max="11278" width="1.625" style="230" customWidth="1"/>
    <col min="11279" max="11279" width="6.625" style="230" customWidth="1"/>
    <col min="11280" max="11283" width="5.375" style="230" customWidth="1"/>
    <col min="11284" max="11520" width="9" style="230"/>
    <col min="11521" max="11522" width="1.625" style="230" customWidth="1"/>
    <col min="11523" max="11523" width="6.625" style="230" customWidth="1"/>
    <col min="11524" max="11527" width="5.375" style="230" customWidth="1"/>
    <col min="11528" max="11528" width="1.625" style="230" customWidth="1"/>
    <col min="11529" max="11529" width="6.625" style="230" customWidth="1"/>
    <col min="11530" max="11533" width="5.375" style="230" customWidth="1"/>
    <col min="11534" max="11534" width="1.625" style="230" customWidth="1"/>
    <col min="11535" max="11535" width="6.625" style="230" customWidth="1"/>
    <col min="11536" max="11539" width="5.375" style="230" customWidth="1"/>
    <col min="11540" max="11776" width="9" style="230"/>
    <col min="11777" max="11778" width="1.625" style="230" customWidth="1"/>
    <col min="11779" max="11779" width="6.625" style="230" customWidth="1"/>
    <col min="11780" max="11783" width="5.375" style="230" customWidth="1"/>
    <col min="11784" max="11784" width="1.625" style="230" customWidth="1"/>
    <col min="11785" max="11785" width="6.625" style="230" customWidth="1"/>
    <col min="11786" max="11789" width="5.375" style="230" customWidth="1"/>
    <col min="11790" max="11790" width="1.625" style="230" customWidth="1"/>
    <col min="11791" max="11791" width="6.625" style="230" customWidth="1"/>
    <col min="11792" max="11795" width="5.375" style="230" customWidth="1"/>
    <col min="11796" max="12032" width="9" style="230"/>
    <col min="12033" max="12034" width="1.625" style="230" customWidth="1"/>
    <col min="12035" max="12035" width="6.625" style="230" customWidth="1"/>
    <col min="12036" max="12039" width="5.375" style="230" customWidth="1"/>
    <col min="12040" max="12040" width="1.625" style="230" customWidth="1"/>
    <col min="12041" max="12041" width="6.625" style="230" customWidth="1"/>
    <col min="12042" max="12045" width="5.375" style="230" customWidth="1"/>
    <col min="12046" max="12046" width="1.625" style="230" customWidth="1"/>
    <col min="12047" max="12047" width="6.625" style="230" customWidth="1"/>
    <col min="12048" max="12051" width="5.375" style="230" customWidth="1"/>
    <col min="12052" max="12288" width="9" style="230"/>
    <col min="12289" max="12290" width="1.625" style="230" customWidth="1"/>
    <col min="12291" max="12291" width="6.625" style="230" customWidth="1"/>
    <col min="12292" max="12295" width="5.375" style="230" customWidth="1"/>
    <col min="12296" max="12296" width="1.625" style="230" customWidth="1"/>
    <col min="12297" max="12297" width="6.625" style="230" customWidth="1"/>
    <col min="12298" max="12301" width="5.375" style="230" customWidth="1"/>
    <col min="12302" max="12302" width="1.625" style="230" customWidth="1"/>
    <col min="12303" max="12303" width="6.625" style="230" customWidth="1"/>
    <col min="12304" max="12307" width="5.375" style="230" customWidth="1"/>
    <col min="12308" max="12544" width="9" style="230"/>
    <col min="12545" max="12546" width="1.625" style="230" customWidth="1"/>
    <col min="12547" max="12547" width="6.625" style="230" customWidth="1"/>
    <col min="12548" max="12551" width="5.375" style="230" customWidth="1"/>
    <col min="12552" max="12552" width="1.625" style="230" customWidth="1"/>
    <col min="12553" max="12553" width="6.625" style="230" customWidth="1"/>
    <col min="12554" max="12557" width="5.375" style="230" customWidth="1"/>
    <col min="12558" max="12558" width="1.625" style="230" customWidth="1"/>
    <col min="12559" max="12559" width="6.625" style="230" customWidth="1"/>
    <col min="12560" max="12563" width="5.375" style="230" customWidth="1"/>
    <col min="12564" max="12800" width="9" style="230"/>
    <col min="12801" max="12802" width="1.625" style="230" customWidth="1"/>
    <col min="12803" max="12803" width="6.625" style="230" customWidth="1"/>
    <col min="12804" max="12807" width="5.375" style="230" customWidth="1"/>
    <col min="12808" max="12808" width="1.625" style="230" customWidth="1"/>
    <col min="12809" max="12809" width="6.625" style="230" customWidth="1"/>
    <col min="12810" max="12813" width="5.375" style="230" customWidth="1"/>
    <col min="12814" max="12814" width="1.625" style="230" customWidth="1"/>
    <col min="12815" max="12815" width="6.625" style="230" customWidth="1"/>
    <col min="12816" max="12819" width="5.375" style="230" customWidth="1"/>
    <col min="12820" max="13056" width="9" style="230"/>
    <col min="13057" max="13058" width="1.625" style="230" customWidth="1"/>
    <col min="13059" max="13059" width="6.625" style="230" customWidth="1"/>
    <col min="13060" max="13063" width="5.375" style="230" customWidth="1"/>
    <col min="13064" max="13064" width="1.625" style="230" customWidth="1"/>
    <col min="13065" max="13065" width="6.625" style="230" customWidth="1"/>
    <col min="13066" max="13069" width="5.375" style="230" customWidth="1"/>
    <col min="13070" max="13070" width="1.625" style="230" customWidth="1"/>
    <col min="13071" max="13071" width="6.625" style="230" customWidth="1"/>
    <col min="13072" max="13075" width="5.375" style="230" customWidth="1"/>
    <col min="13076" max="13312" width="9" style="230"/>
    <col min="13313" max="13314" width="1.625" style="230" customWidth="1"/>
    <col min="13315" max="13315" width="6.625" style="230" customWidth="1"/>
    <col min="13316" max="13319" width="5.375" style="230" customWidth="1"/>
    <col min="13320" max="13320" width="1.625" style="230" customWidth="1"/>
    <col min="13321" max="13321" width="6.625" style="230" customWidth="1"/>
    <col min="13322" max="13325" width="5.375" style="230" customWidth="1"/>
    <col min="13326" max="13326" width="1.625" style="230" customWidth="1"/>
    <col min="13327" max="13327" width="6.625" style="230" customWidth="1"/>
    <col min="13328" max="13331" width="5.375" style="230" customWidth="1"/>
    <col min="13332" max="13568" width="9" style="230"/>
    <col min="13569" max="13570" width="1.625" style="230" customWidth="1"/>
    <col min="13571" max="13571" width="6.625" style="230" customWidth="1"/>
    <col min="13572" max="13575" width="5.375" style="230" customWidth="1"/>
    <col min="13576" max="13576" width="1.625" style="230" customWidth="1"/>
    <col min="13577" max="13577" width="6.625" style="230" customWidth="1"/>
    <col min="13578" max="13581" width="5.375" style="230" customWidth="1"/>
    <col min="13582" max="13582" width="1.625" style="230" customWidth="1"/>
    <col min="13583" max="13583" width="6.625" style="230" customWidth="1"/>
    <col min="13584" max="13587" width="5.375" style="230" customWidth="1"/>
    <col min="13588" max="13824" width="9" style="230"/>
    <col min="13825" max="13826" width="1.625" style="230" customWidth="1"/>
    <col min="13827" max="13827" width="6.625" style="230" customWidth="1"/>
    <col min="13828" max="13831" width="5.375" style="230" customWidth="1"/>
    <col min="13832" max="13832" width="1.625" style="230" customWidth="1"/>
    <col min="13833" max="13833" width="6.625" style="230" customWidth="1"/>
    <col min="13834" max="13837" width="5.375" style="230" customWidth="1"/>
    <col min="13838" max="13838" width="1.625" style="230" customWidth="1"/>
    <col min="13839" max="13839" width="6.625" style="230" customWidth="1"/>
    <col min="13840" max="13843" width="5.375" style="230" customWidth="1"/>
    <col min="13844" max="14080" width="9" style="230"/>
    <col min="14081" max="14082" width="1.625" style="230" customWidth="1"/>
    <col min="14083" max="14083" width="6.625" style="230" customWidth="1"/>
    <col min="14084" max="14087" width="5.375" style="230" customWidth="1"/>
    <col min="14088" max="14088" width="1.625" style="230" customWidth="1"/>
    <col min="14089" max="14089" width="6.625" style="230" customWidth="1"/>
    <col min="14090" max="14093" width="5.375" style="230" customWidth="1"/>
    <col min="14094" max="14094" width="1.625" style="230" customWidth="1"/>
    <col min="14095" max="14095" width="6.625" style="230" customWidth="1"/>
    <col min="14096" max="14099" width="5.375" style="230" customWidth="1"/>
    <col min="14100" max="14336" width="9" style="230"/>
    <col min="14337" max="14338" width="1.625" style="230" customWidth="1"/>
    <col min="14339" max="14339" width="6.625" style="230" customWidth="1"/>
    <col min="14340" max="14343" width="5.375" style="230" customWidth="1"/>
    <col min="14344" max="14344" width="1.625" style="230" customWidth="1"/>
    <col min="14345" max="14345" width="6.625" style="230" customWidth="1"/>
    <col min="14346" max="14349" width="5.375" style="230" customWidth="1"/>
    <col min="14350" max="14350" width="1.625" style="230" customWidth="1"/>
    <col min="14351" max="14351" width="6.625" style="230" customWidth="1"/>
    <col min="14352" max="14355" width="5.375" style="230" customWidth="1"/>
    <col min="14356" max="14592" width="9" style="230"/>
    <col min="14593" max="14594" width="1.625" style="230" customWidth="1"/>
    <col min="14595" max="14595" width="6.625" style="230" customWidth="1"/>
    <col min="14596" max="14599" width="5.375" style="230" customWidth="1"/>
    <col min="14600" max="14600" width="1.625" style="230" customWidth="1"/>
    <col min="14601" max="14601" width="6.625" style="230" customWidth="1"/>
    <col min="14602" max="14605" width="5.375" style="230" customWidth="1"/>
    <col min="14606" max="14606" width="1.625" style="230" customWidth="1"/>
    <col min="14607" max="14607" width="6.625" style="230" customWidth="1"/>
    <col min="14608" max="14611" width="5.375" style="230" customWidth="1"/>
    <col min="14612" max="14848" width="9" style="230"/>
    <col min="14849" max="14850" width="1.625" style="230" customWidth="1"/>
    <col min="14851" max="14851" width="6.625" style="230" customWidth="1"/>
    <col min="14852" max="14855" width="5.375" style="230" customWidth="1"/>
    <col min="14856" max="14856" width="1.625" style="230" customWidth="1"/>
    <col min="14857" max="14857" width="6.625" style="230" customWidth="1"/>
    <col min="14858" max="14861" width="5.375" style="230" customWidth="1"/>
    <col min="14862" max="14862" width="1.625" style="230" customWidth="1"/>
    <col min="14863" max="14863" width="6.625" style="230" customWidth="1"/>
    <col min="14864" max="14867" width="5.375" style="230" customWidth="1"/>
    <col min="14868" max="15104" width="9" style="230"/>
    <col min="15105" max="15106" width="1.625" style="230" customWidth="1"/>
    <col min="15107" max="15107" width="6.625" style="230" customWidth="1"/>
    <col min="15108" max="15111" width="5.375" style="230" customWidth="1"/>
    <col min="15112" max="15112" width="1.625" style="230" customWidth="1"/>
    <col min="15113" max="15113" width="6.625" style="230" customWidth="1"/>
    <col min="15114" max="15117" width="5.375" style="230" customWidth="1"/>
    <col min="15118" max="15118" width="1.625" style="230" customWidth="1"/>
    <col min="15119" max="15119" width="6.625" style="230" customWidth="1"/>
    <col min="15120" max="15123" width="5.375" style="230" customWidth="1"/>
    <col min="15124" max="15360" width="9" style="230"/>
    <col min="15361" max="15362" width="1.625" style="230" customWidth="1"/>
    <col min="15363" max="15363" width="6.625" style="230" customWidth="1"/>
    <col min="15364" max="15367" width="5.375" style="230" customWidth="1"/>
    <col min="15368" max="15368" width="1.625" style="230" customWidth="1"/>
    <col min="15369" max="15369" width="6.625" style="230" customWidth="1"/>
    <col min="15370" max="15373" width="5.375" style="230" customWidth="1"/>
    <col min="15374" max="15374" width="1.625" style="230" customWidth="1"/>
    <col min="15375" max="15375" width="6.625" style="230" customWidth="1"/>
    <col min="15376" max="15379" width="5.375" style="230" customWidth="1"/>
    <col min="15380" max="15616" width="9" style="230"/>
    <col min="15617" max="15618" width="1.625" style="230" customWidth="1"/>
    <col min="15619" max="15619" width="6.625" style="230" customWidth="1"/>
    <col min="15620" max="15623" width="5.375" style="230" customWidth="1"/>
    <col min="15624" max="15624" width="1.625" style="230" customWidth="1"/>
    <col min="15625" max="15625" width="6.625" style="230" customWidth="1"/>
    <col min="15626" max="15629" width="5.375" style="230" customWidth="1"/>
    <col min="15630" max="15630" width="1.625" style="230" customWidth="1"/>
    <col min="15631" max="15631" width="6.625" style="230" customWidth="1"/>
    <col min="15632" max="15635" width="5.375" style="230" customWidth="1"/>
    <col min="15636" max="15872" width="9" style="230"/>
    <col min="15873" max="15874" width="1.625" style="230" customWidth="1"/>
    <col min="15875" max="15875" width="6.625" style="230" customWidth="1"/>
    <col min="15876" max="15879" width="5.375" style="230" customWidth="1"/>
    <col min="15880" max="15880" width="1.625" style="230" customWidth="1"/>
    <col min="15881" max="15881" width="6.625" style="230" customWidth="1"/>
    <col min="15882" max="15885" width="5.375" style="230" customWidth="1"/>
    <col min="15886" max="15886" width="1.625" style="230" customWidth="1"/>
    <col min="15887" max="15887" width="6.625" style="230" customWidth="1"/>
    <col min="15888" max="15891" width="5.375" style="230" customWidth="1"/>
    <col min="15892" max="16128" width="9" style="230"/>
    <col min="16129" max="16130" width="1.625" style="230" customWidth="1"/>
    <col min="16131" max="16131" width="6.625" style="230" customWidth="1"/>
    <col min="16132" max="16135" width="5.375" style="230" customWidth="1"/>
    <col min="16136" max="16136" width="1.625" style="230" customWidth="1"/>
    <col min="16137" max="16137" width="6.625" style="230" customWidth="1"/>
    <col min="16138" max="16141" width="5.375" style="230" customWidth="1"/>
    <col min="16142" max="16142" width="1.625" style="230" customWidth="1"/>
    <col min="16143" max="16143" width="6.625" style="230" customWidth="1"/>
    <col min="16144" max="16147" width="5.375" style="230" customWidth="1"/>
    <col min="16148" max="16384" width="9" style="230"/>
  </cols>
  <sheetData>
    <row r="1" spans="1:19" s="2" customFormat="1" ht="30" customHeight="1" x14ac:dyDescent="0.4">
      <c r="A1" s="1" t="s">
        <v>135</v>
      </c>
      <c r="D1" s="202"/>
      <c r="E1" s="202"/>
      <c r="F1" s="202"/>
      <c r="G1" s="202"/>
      <c r="H1" s="3"/>
      <c r="J1" s="202"/>
      <c r="K1" s="202"/>
      <c r="L1" s="202"/>
      <c r="M1" s="202"/>
    </row>
    <row r="2" spans="1:19" s="2" customFormat="1" ht="7.5" customHeight="1" x14ac:dyDescent="0.4">
      <c r="A2" s="1"/>
      <c r="D2" s="202"/>
      <c r="E2" s="202"/>
      <c r="F2" s="202"/>
      <c r="G2" s="202"/>
      <c r="H2" s="3"/>
      <c r="J2" s="202"/>
      <c r="K2" s="202"/>
      <c r="L2" s="202"/>
      <c r="M2" s="202"/>
    </row>
    <row r="3" spans="1:19" s="2" customFormat="1" ht="22.5" customHeight="1" x14ac:dyDescent="0.4">
      <c r="B3" s="203" t="s">
        <v>136</v>
      </c>
      <c r="D3" s="202"/>
      <c r="E3" s="202"/>
      <c r="F3" s="202"/>
      <c r="G3" s="202"/>
      <c r="H3" s="3"/>
      <c r="J3" s="202"/>
      <c r="K3" s="202"/>
      <c r="L3" s="202"/>
      <c r="M3" s="202"/>
      <c r="S3" s="4"/>
    </row>
    <row r="4" spans="1:19" s="204" customFormat="1" ht="13.5" customHeight="1" x14ac:dyDescent="0.4">
      <c r="B4" s="816" t="s">
        <v>137</v>
      </c>
      <c r="C4" s="817"/>
      <c r="D4" s="820" t="s">
        <v>138</v>
      </c>
      <c r="E4" s="821"/>
      <c r="F4" s="821"/>
      <c r="G4" s="822"/>
      <c r="H4" s="816" t="s">
        <v>137</v>
      </c>
      <c r="I4" s="817"/>
      <c r="J4" s="820" t="s">
        <v>138</v>
      </c>
      <c r="K4" s="821"/>
      <c r="L4" s="821"/>
      <c r="M4" s="822"/>
      <c r="N4" s="816" t="s">
        <v>137</v>
      </c>
      <c r="O4" s="817"/>
      <c r="P4" s="820" t="s">
        <v>138</v>
      </c>
      <c r="Q4" s="821"/>
      <c r="R4" s="821"/>
      <c r="S4" s="822"/>
    </row>
    <row r="5" spans="1:19" s="204" customFormat="1" ht="13.5" customHeight="1" x14ac:dyDescent="0.4">
      <c r="B5" s="818"/>
      <c r="C5" s="819"/>
      <c r="D5" s="205" t="s">
        <v>139</v>
      </c>
      <c r="E5" s="205" t="s">
        <v>4</v>
      </c>
      <c r="F5" s="206" t="s">
        <v>5</v>
      </c>
      <c r="G5" s="207" t="s">
        <v>140</v>
      </c>
      <c r="H5" s="818"/>
      <c r="I5" s="823"/>
      <c r="J5" s="208" t="s">
        <v>139</v>
      </c>
      <c r="K5" s="209" t="s">
        <v>4</v>
      </c>
      <c r="L5" s="206" t="s">
        <v>5</v>
      </c>
      <c r="M5" s="210" t="s">
        <v>140</v>
      </c>
      <c r="N5" s="824"/>
      <c r="O5" s="825"/>
      <c r="P5" s="211" t="s">
        <v>139</v>
      </c>
      <c r="Q5" s="212" t="s">
        <v>4</v>
      </c>
      <c r="R5" s="213" t="s">
        <v>5</v>
      </c>
      <c r="S5" s="214" t="s">
        <v>140</v>
      </c>
    </row>
    <row r="6" spans="1:19" s="215" customFormat="1" ht="12.75" customHeight="1" x14ac:dyDescent="0.25">
      <c r="B6" s="216" t="s">
        <v>13</v>
      </c>
      <c r="C6" s="217"/>
      <c r="D6" s="218">
        <f>SUM(D7:D58,J6:J58,P6:P15)</f>
        <v>20939</v>
      </c>
      <c r="E6" s="219">
        <f>SUM(E7:E58,K6:K58,Q6:Q15)</f>
        <v>10134</v>
      </c>
      <c r="F6" s="220">
        <f>SUM(F7:F58,L6:L58,R6:R15)</f>
        <v>10805</v>
      </c>
      <c r="G6" s="221">
        <f>SUM(G7:G58,M6:M58,S6:S15)</f>
        <v>7688</v>
      </c>
      <c r="H6" s="222"/>
      <c r="I6" s="223" t="s">
        <v>141</v>
      </c>
      <c r="J6" s="224">
        <f>+K6+L6</f>
        <v>151</v>
      </c>
      <c r="K6" s="225">
        <v>75</v>
      </c>
      <c r="L6" s="226">
        <v>76</v>
      </c>
      <c r="M6" s="227">
        <v>51</v>
      </c>
      <c r="N6" s="228"/>
      <c r="O6" s="229" t="s">
        <v>142</v>
      </c>
      <c r="P6" s="224">
        <f t="shared" ref="P6:P15" si="0">+Q6+R6</f>
        <v>125</v>
      </c>
      <c r="Q6" s="225">
        <v>59</v>
      </c>
      <c r="R6" s="226">
        <v>66</v>
      </c>
      <c r="S6" s="227">
        <v>39</v>
      </c>
    </row>
    <row r="7" spans="1:19" ht="12.75" customHeight="1" x14ac:dyDescent="0.25">
      <c r="B7" s="231"/>
      <c r="C7" s="232" t="s">
        <v>143</v>
      </c>
      <c r="D7" s="233">
        <f>+E7+F7</f>
        <v>133</v>
      </c>
      <c r="E7" s="234">
        <v>66</v>
      </c>
      <c r="F7" s="235">
        <v>67</v>
      </c>
      <c r="G7" s="236">
        <v>54</v>
      </c>
      <c r="H7" s="237"/>
      <c r="I7" s="238" t="s">
        <v>144</v>
      </c>
      <c r="J7" s="239">
        <f>+K7+L7</f>
        <v>199</v>
      </c>
      <c r="K7" s="240">
        <v>96</v>
      </c>
      <c r="L7" s="241">
        <v>103</v>
      </c>
      <c r="M7" s="242">
        <v>67</v>
      </c>
      <c r="N7" s="243"/>
      <c r="O7" s="244" t="s">
        <v>145</v>
      </c>
      <c r="P7" s="245">
        <f t="shared" si="0"/>
        <v>79</v>
      </c>
      <c r="Q7" s="246">
        <v>41</v>
      </c>
      <c r="R7" s="247">
        <v>38</v>
      </c>
      <c r="S7" s="248">
        <v>26</v>
      </c>
    </row>
    <row r="8" spans="1:19" ht="12.75" customHeight="1" x14ac:dyDescent="0.25">
      <c r="B8" s="249"/>
      <c r="C8" s="250" t="s">
        <v>146</v>
      </c>
      <c r="D8" s="251">
        <f t="shared" ref="D8:D58" si="1">+E8+F8</f>
        <v>217</v>
      </c>
      <c r="E8" s="246">
        <v>112</v>
      </c>
      <c r="F8" s="247">
        <v>105</v>
      </c>
      <c r="G8" s="248">
        <v>97</v>
      </c>
      <c r="H8" s="249"/>
      <c r="I8" s="250" t="s">
        <v>147</v>
      </c>
      <c r="J8" s="251">
        <f t="shared" ref="J8:J42" si="2">+K8+L8</f>
        <v>963</v>
      </c>
      <c r="K8" s="246">
        <v>457</v>
      </c>
      <c r="L8" s="247">
        <v>506</v>
      </c>
      <c r="M8" s="248">
        <v>382</v>
      </c>
      <c r="N8" s="243"/>
      <c r="O8" s="244" t="s">
        <v>148</v>
      </c>
      <c r="P8" s="245">
        <f t="shared" si="0"/>
        <v>62</v>
      </c>
      <c r="Q8" s="246">
        <v>36</v>
      </c>
      <c r="R8" s="247">
        <v>26</v>
      </c>
      <c r="S8" s="248">
        <v>22</v>
      </c>
    </row>
    <row r="9" spans="1:19" ht="12.75" customHeight="1" x14ac:dyDescent="0.25">
      <c r="B9" s="249"/>
      <c r="C9" s="250" t="s">
        <v>149</v>
      </c>
      <c r="D9" s="251">
        <f t="shared" si="1"/>
        <v>716</v>
      </c>
      <c r="E9" s="246">
        <v>366</v>
      </c>
      <c r="F9" s="247">
        <v>350</v>
      </c>
      <c r="G9" s="248">
        <v>319</v>
      </c>
      <c r="H9" s="249"/>
      <c r="I9" s="250" t="s">
        <v>150</v>
      </c>
      <c r="J9" s="251">
        <f t="shared" si="2"/>
        <v>334</v>
      </c>
      <c r="K9" s="246">
        <v>164</v>
      </c>
      <c r="L9" s="247">
        <v>170</v>
      </c>
      <c r="M9" s="248">
        <v>124</v>
      </c>
      <c r="N9" s="243"/>
      <c r="O9" s="244" t="s">
        <v>151</v>
      </c>
      <c r="P9" s="245">
        <f t="shared" si="0"/>
        <v>64</v>
      </c>
      <c r="Q9" s="246">
        <v>33</v>
      </c>
      <c r="R9" s="247">
        <v>31</v>
      </c>
      <c r="S9" s="248">
        <v>22</v>
      </c>
    </row>
    <row r="10" spans="1:19" ht="12.75" customHeight="1" x14ac:dyDescent="0.25">
      <c r="B10" s="249"/>
      <c r="C10" s="250" t="s">
        <v>152</v>
      </c>
      <c r="D10" s="251">
        <f t="shared" si="1"/>
        <v>95</v>
      </c>
      <c r="E10" s="246">
        <v>41</v>
      </c>
      <c r="F10" s="247">
        <v>54</v>
      </c>
      <c r="G10" s="248">
        <v>40</v>
      </c>
      <c r="H10" s="249"/>
      <c r="I10" s="250" t="s">
        <v>153</v>
      </c>
      <c r="J10" s="251">
        <f t="shared" si="2"/>
        <v>352</v>
      </c>
      <c r="K10" s="246">
        <v>173</v>
      </c>
      <c r="L10" s="247">
        <v>179</v>
      </c>
      <c r="M10" s="248">
        <v>131</v>
      </c>
      <c r="N10" s="243"/>
      <c r="O10" s="244" t="s">
        <v>154</v>
      </c>
      <c r="P10" s="245">
        <f t="shared" si="0"/>
        <v>69</v>
      </c>
      <c r="Q10" s="246">
        <v>30</v>
      </c>
      <c r="R10" s="247">
        <v>39</v>
      </c>
      <c r="S10" s="248">
        <v>17</v>
      </c>
    </row>
    <row r="11" spans="1:19" ht="12.75" customHeight="1" x14ac:dyDescent="0.25">
      <c r="B11" s="249"/>
      <c r="C11" s="250" t="s">
        <v>155</v>
      </c>
      <c r="D11" s="251">
        <f t="shared" si="1"/>
        <v>105</v>
      </c>
      <c r="E11" s="246">
        <v>56</v>
      </c>
      <c r="F11" s="247">
        <v>49</v>
      </c>
      <c r="G11" s="248">
        <v>35</v>
      </c>
      <c r="H11" s="249"/>
      <c r="I11" s="250" t="s">
        <v>156</v>
      </c>
      <c r="J11" s="251">
        <f t="shared" si="2"/>
        <v>256</v>
      </c>
      <c r="K11" s="246">
        <v>122</v>
      </c>
      <c r="L11" s="247">
        <v>134</v>
      </c>
      <c r="M11" s="248">
        <v>105</v>
      </c>
      <c r="N11" s="243"/>
      <c r="O11" s="252" t="s">
        <v>157</v>
      </c>
      <c r="P11" s="245">
        <f t="shared" si="0"/>
        <v>21</v>
      </c>
      <c r="Q11" s="246">
        <v>11</v>
      </c>
      <c r="R11" s="247">
        <v>10</v>
      </c>
      <c r="S11" s="248">
        <v>10</v>
      </c>
    </row>
    <row r="12" spans="1:19" ht="12.75" customHeight="1" x14ac:dyDescent="0.25">
      <c r="B12" s="249"/>
      <c r="C12" s="250" t="s">
        <v>158</v>
      </c>
      <c r="D12" s="251">
        <f t="shared" si="1"/>
        <v>150</v>
      </c>
      <c r="E12" s="246">
        <v>78</v>
      </c>
      <c r="F12" s="247">
        <v>72</v>
      </c>
      <c r="G12" s="248">
        <v>50</v>
      </c>
      <c r="H12" s="249"/>
      <c r="I12" s="250" t="s">
        <v>159</v>
      </c>
      <c r="J12" s="251">
        <f t="shared" si="2"/>
        <v>682</v>
      </c>
      <c r="K12" s="246">
        <v>344</v>
      </c>
      <c r="L12" s="247">
        <v>338</v>
      </c>
      <c r="M12" s="248">
        <v>275</v>
      </c>
      <c r="N12" s="243"/>
      <c r="O12" s="253" t="s">
        <v>160</v>
      </c>
      <c r="P12" s="254">
        <f t="shared" si="0"/>
        <v>267</v>
      </c>
      <c r="Q12" s="246">
        <v>137</v>
      </c>
      <c r="R12" s="247">
        <v>130</v>
      </c>
      <c r="S12" s="248">
        <v>86</v>
      </c>
    </row>
    <row r="13" spans="1:19" ht="12.75" customHeight="1" x14ac:dyDescent="0.25">
      <c r="B13" s="249"/>
      <c r="C13" s="250" t="s">
        <v>161</v>
      </c>
      <c r="D13" s="251">
        <f t="shared" si="1"/>
        <v>113</v>
      </c>
      <c r="E13" s="246">
        <v>53</v>
      </c>
      <c r="F13" s="247">
        <v>60</v>
      </c>
      <c r="G13" s="248">
        <v>43</v>
      </c>
      <c r="H13" s="249"/>
      <c r="I13" s="250" t="s">
        <v>162</v>
      </c>
      <c r="J13" s="251">
        <f t="shared" si="2"/>
        <v>905</v>
      </c>
      <c r="K13" s="246">
        <v>425</v>
      </c>
      <c r="L13" s="247">
        <v>480</v>
      </c>
      <c r="M13" s="248">
        <v>351</v>
      </c>
      <c r="N13" s="243"/>
      <c r="O13" s="253" t="s">
        <v>163</v>
      </c>
      <c r="P13" s="254">
        <f t="shared" si="0"/>
        <v>212</v>
      </c>
      <c r="Q13" s="246">
        <v>102</v>
      </c>
      <c r="R13" s="247">
        <v>110</v>
      </c>
      <c r="S13" s="248">
        <v>57</v>
      </c>
    </row>
    <row r="14" spans="1:19" ht="12.75" customHeight="1" x14ac:dyDescent="0.25">
      <c r="B14" s="249"/>
      <c r="C14" s="250" t="s">
        <v>164</v>
      </c>
      <c r="D14" s="251">
        <f t="shared" si="1"/>
        <v>61</v>
      </c>
      <c r="E14" s="246">
        <v>31</v>
      </c>
      <c r="F14" s="247">
        <v>30</v>
      </c>
      <c r="G14" s="248">
        <v>21</v>
      </c>
      <c r="H14" s="249"/>
      <c r="I14" s="250" t="s">
        <v>165</v>
      </c>
      <c r="J14" s="251">
        <f t="shared" si="2"/>
        <v>198</v>
      </c>
      <c r="K14" s="246">
        <v>84</v>
      </c>
      <c r="L14" s="247">
        <v>114</v>
      </c>
      <c r="M14" s="248">
        <v>89</v>
      </c>
      <c r="N14" s="243"/>
      <c r="O14" s="253" t="s">
        <v>166</v>
      </c>
      <c r="P14" s="254">
        <f t="shared" si="0"/>
        <v>257</v>
      </c>
      <c r="Q14" s="246">
        <v>118</v>
      </c>
      <c r="R14" s="247">
        <v>139</v>
      </c>
      <c r="S14" s="248">
        <v>72</v>
      </c>
    </row>
    <row r="15" spans="1:19" ht="12.75" customHeight="1" x14ac:dyDescent="0.25">
      <c r="B15" s="249"/>
      <c r="C15" s="250" t="s">
        <v>167</v>
      </c>
      <c r="D15" s="251">
        <f t="shared" si="1"/>
        <v>13</v>
      </c>
      <c r="E15" s="246">
        <v>7</v>
      </c>
      <c r="F15" s="247">
        <v>6</v>
      </c>
      <c r="G15" s="248">
        <v>9</v>
      </c>
      <c r="H15" s="249"/>
      <c r="I15" s="250" t="s">
        <v>168</v>
      </c>
      <c r="J15" s="251">
        <f t="shared" si="2"/>
        <v>147</v>
      </c>
      <c r="K15" s="246">
        <v>76</v>
      </c>
      <c r="L15" s="247">
        <v>71</v>
      </c>
      <c r="M15" s="248">
        <v>54</v>
      </c>
      <c r="N15" s="255"/>
      <c r="O15" s="256" t="s">
        <v>169</v>
      </c>
      <c r="P15" s="257">
        <f t="shared" si="0"/>
        <v>0</v>
      </c>
      <c r="Q15" s="258">
        <v>0</v>
      </c>
      <c r="R15" s="259">
        <v>0</v>
      </c>
      <c r="S15" s="260">
        <v>0</v>
      </c>
    </row>
    <row r="16" spans="1:19" ht="12.75" customHeight="1" x14ac:dyDescent="0.25">
      <c r="B16" s="249"/>
      <c r="C16" s="250" t="s">
        <v>170</v>
      </c>
      <c r="D16" s="251">
        <f t="shared" si="1"/>
        <v>28</v>
      </c>
      <c r="E16" s="246">
        <v>11</v>
      </c>
      <c r="F16" s="247">
        <v>17</v>
      </c>
      <c r="G16" s="248">
        <v>13</v>
      </c>
      <c r="H16" s="249"/>
      <c r="I16" s="250" t="s">
        <v>171</v>
      </c>
      <c r="J16" s="251">
        <f t="shared" si="2"/>
        <v>302</v>
      </c>
      <c r="K16" s="246">
        <v>137</v>
      </c>
      <c r="L16" s="247">
        <v>165</v>
      </c>
      <c r="M16" s="248">
        <v>105</v>
      </c>
      <c r="N16" s="216" t="s">
        <v>172</v>
      </c>
      <c r="O16" s="261"/>
      <c r="P16" s="262">
        <f>SUM(P17:P58)+'[2]B-4-2'!D59+'[2]B-4-2'!J59+'[2]B-4-2'!P59</f>
        <v>31563</v>
      </c>
      <c r="Q16" s="263">
        <f>SUM(Q17:Q58)+'[2]B-4-2'!E59+'[2]B-4-2'!K59+'[2]B-4-2'!Q59</f>
        <v>15457</v>
      </c>
      <c r="R16" s="264">
        <f>SUM(R17:R58)+'[2]B-4-2'!F59+'[2]B-4-2'!L59+'[2]B-4-2'!R59</f>
        <v>16106</v>
      </c>
      <c r="S16" s="262">
        <f>SUM(S17:S58)+'[2]B-4-2'!G59+'[2]B-4-2'!M59+'[2]B-4-2'!S59</f>
        <v>11156</v>
      </c>
    </row>
    <row r="17" spans="2:19" ht="12.75" customHeight="1" x14ac:dyDescent="0.25">
      <c r="B17" s="249"/>
      <c r="C17" s="250" t="s">
        <v>173</v>
      </c>
      <c r="D17" s="251">
        <f t="shared" si="1"/>
        <v>73</v>
      </c>
      <c r="E17" s="246">
        <v>34</v>
      </c>
      <c r="F17" s="247">
        <v>39</v>
      </c>
      <c r="G17" s="248">
        <v>24</v>
      </c>
      <c r="H17" s="249"/>
      <c r="I17" s="250" t="s">
        <v>174</v>
      </c>
      <c r="J17" s="251">
        <f t="shared" si="2"/>
        <v>179</v>
      </c>
      <c r="K17" s="246">
        <v>84</v>
      </c>
      <c r="L17" s="247">
        <v>95</v>
      </c>
      <c r="M17" s="248">
        <v>57</v>
      </c>
      <c r="N17" s="265"/>
      <c r="O17" s="266" t="s">
        <v>175</v>
      </c>
      <c r="P17" s="267">
        <f t="shared" ref="P17:P58" si="3">+Q17+R17</f>
        <v>109</v>
      </c>
      <c r="Q17" s="268">
        <v>52</v>
      </c>
      <c r="R17" s="269">
        <v>57</v>
      </c>
      <c r="S17" s="270">
        <v>32</v>
      </c>
    </row>
    <row r="18" spans="2:19" ht="12.75" customHeight="1" x14ac:dyDescent="0.25">
      <c r="B18" s="249"/>
      <c r="C18" s="250" t="s">
        <v>176</v>
      </c>
      <c r="D18" s="251">
        <f t="shared" si="1"/>
        <v>7</v>
      </c>
      <c r="E18" s="246">
        <v>4</v>
      </c>
      <c r="F18" s="247">
        <v>3</v>
      </c>
      <c r="G18" s="248">
        <v>5</v>
      </c>
      <c r="H18" s="249"/>
      <c r="I18" s="250" t="s">
        <v>177</v>
      </c>
      <c r="J18" s="251">
        <f t="shared" si="2"/>
        <v>1097</v>
      </c>
      <c r="K18" s="246">
        <v>523</v>
      </c>
      <c r="L18" s="247">
        <v>574</v>
      </c>
      <c r="M18" s="248">
        <v>405</v>
      </c>
      <c r="N18" s="243"/>
      <c r="O18" s="253" t="s">
        <v>178</v>
      </c>
      <c r="P18" s="271">
        <f t="shared" si="3"/>
        <v>178</v>
      </c>
      <c r="Q18" s="246">
        <v>89</v>
      </c>
      <c r="R18" s="247">
        <v>89</v>
      </c>
      <c r="S18" s="248">
        <v>70</v>
      </c>
    </row>
    <row r="19" spans="2:19" ht="12.75" customHeight="1" x14ac:dyDescent="0.25">
      <c r="B19" s="249"/>
      <c r="C19" s="250" t="s">
        <v>179</v>
      </c>
      <c r="D19" s="251">
        <f t="shared" si="1"/>
        <v>27</v>
      </c>
      <c r="E19" s="246">
        <v>14</v>
      </c>
      <c r="F19" s="247">
        <v>13</v>
      </c>
      <c r="G19" s="248">
        <v>11</v>
      </c>
      <c r="H19" s="249"/>
      <c r="I19" s="250" t="s">
        <v>180</v>
      </c>
      <c r="J19" s="251">
        <f t="shared" si="2"/>
        <v>9</v>
      </c>
      <c r="K19" s="246">
        <v>6</v>
      </c>
      <c r="L19" s="247">
        <v>3</v>
      </c>
      <c r="M19" s="248">
        <v>7</v>
      </c>
      <c r="N19" s="265"/>
      <c r="O19" s="272" t="s">
        <v>181</v>
      </c>
      <c r="P19" s="273">
        <f t="shared" si="3"/>
        <v>136</v>
      </c>
      <c r="Q19" s="246">
        <v>70</v>
      </c>
      <c r="R19" s="247">
        <v>66</v>
      </c>
      <c r="S19" s="248">
        <v>55</v>
      </c>
    </row>
    <row r="20" spans="2:19" ht="12.75" customHeight="1" x14ac:dyDescent="0.25">
      <c r="B20" s="249"/>
      <c r="C20" s="250" t="s">
        <v>182</v>
      </c>
      <c r="D20" s="251">
        <f t="shared" si="1"/>
        <v>43</v>
      </c>
      <c r="E20" s="246">
        <v>18</v>
      </c>
      <c r="F20" s="247">
        <v>25</v>
      </c>
      <c r="G20" s="248">
        <v>17</v>
      </c>
      <c r="H20" s="249"/>
      <c r="I20" s="250" t="s">
        <v>183</v>
      </c>
      <c r="J20" s="251">
        <f t="shared" si="2"/>
        <v>40</v>
      </c>
      <c r="K20" s="246">
        <v>21</v>
      </c>
      <c r="L20" s="247">
        <v>19</v>
      </c>
      <c r="M20" s="248">
        <v>16</v>
      </c>
      <c r="N20" s="243"/>
      <c r="O20" s="274" t="s">
        <v>184</v>
      </c>
      <c r="P20" s="245">
        <f t="shared" si="3"/>
        <v>24</v>
      </c>
      <c r="Q20" s="246">
        <v>13</v>
      </c>
      <c r="R20" s="247">
        <v>11</v>
      </c>
      <c r="S20" s="248">
        <v>8</v>
      </c>
    </row>
    <row r="21" spans="2:19" ht="12.75" customHeight="1" x14ac:dyDescent="0.25">
      <c r="B21" s="249"/>
      <c r="C21" s="250" t="s">
        <v>185</v>
      </c>
      <c r="D21" s="251">
        <f t="shared" si="1"/>
        <v>21</v>
      </c>
      <c r="E21" s="246">
        <v>11</v>
      </c>
      <c r="F21" s="247">
        <v>10</v>
      </c>
      <c r="G21" s="248">
        <v>9</v>
      </c>
      <c r="H21" s="249"/>
      <c r="I21" s="250" t="s">
        <v>186</v>
      </c>
      <c r="J21" s="251">
        <f t="shared" si="2"/>
        <v>893</v>
      </c>
      <c r="K21" s="246">
        <v>444</v>
      </c>
      <c r="L21" s="247">
        <v>449</v>
      </c>
      <c r="M21" s="248">
        <v>343</v>
      </c>
      <c r="N21" s="243"/>
      <c r="O21" s="274" t="s">
        <v>187</v>
      </c>
      <c r="P21" s="245">
        <f t="shared" si="3"/>
        <v>40</v>
      </c>
      <c r="Q21" s="246">
        <v>21</v>
      </c>
      <c r="R21" s="247">
        <v>19</v>
      </c>
      <c r="S21" s="248">
        <v>11</v>
      </c>
    </row>
    <row r="22" spans="2:19" ht="12.75" customHeight="1" x14ac:dyDescent="0.25">
      <c r="B22" s="249"/>
      <c r="C22" s="250" t="s">
        <v>188</v>
      </c>
      <c r="D22" s="251">
        <f t="shared" si="1"/>
        <v>157</v>
      </c>
      <c r="E22" s="246">
        <v>76</v>
      </c>
      <c r="F22" s="247">
        <v>81</v>
      </c>
      <c r="G22" s="248">
        <v>53</v>
      </c>
      <c r="H22" s="249"/>
      <c r="I22" s="250" t="s">
        <v>189</v>
      </c>
      <c r="J22" s="251">
        <f t="shared" si="2"/>
        <v>90</v>
      </c>
      <c r="K22" s="246">
        <v>64</v>
      </c>
      <c r="L22" s="247">
        <v>26</v>
      </c>
      <c r="M22" s="248">
        <v>56</v>
      </c>
      <c r="N22" s="243"/>
      <c r="O22" s="274" t="s">
        <v>190</v>
      </c>
      <c r="P22" s="245">
        <f t="shared" si="3"/>
        <v>66</v>
      </c>
      <c r="Q22" s="246">
        <v>32</v>
      </c>
      <c r="R22" s="247">
        <v>34</v>
      </c>
      <c r="S22" s="248">
        <v>17</v>
      </c>
    </row>
    <row r="23" spans="2:19" ht="12.75" customHeight="1" x14ac:dyDescent="0.25">
      <c r="B23" s="249"/>
      <c r="C23" s="250" t="s">
        <v>191</v>
      </c>
      <c r="D23" s="251">
        <f t="shared" si="1"/>
        <v>125</v>
      </c>
      <c r="E23" s="246">
        <v>64</v>
      </c>
      <c r="F23" s="247">
        <v>61</v>
      </c>
      <c r="G23" s="248">
        <v>41</v>
      </c>
      <c r="H23" s="249"/>
      <c r="I23" s="250" t="s">
        <v>192</v>
      </c>
      <c r="J23" s="251">
        <f t="shared" si="2"/>
        <v>34</v>
      </c>
      <c r="K23" s="246">
        <v>19</v>
      </c>
      <c r="L23" s="247">
        <v>15</v>
      </c>
      <c r="M23" s="248">
        <v>22</v>
      </c>
      <c r="N23" s="243"/>
      <c r="O23" s="274" t="s">
        <v>193</v>
      </c>
      <c r="P23" s="245">
        <f t="shared" si="3"/>
        <v>126</v>
      </c>
      <c r="Q23" s="246">
        <v>65</v>
      </c>
      <c r="R23" s="247">
        <v>61</v>
      </c>
      <c r="S23" s="248">
        <v>37</v>
      </c>
    </row>
    <row r="24" spans="2:19" ht="12.75" customHeight="1" x14ac:dyDescent="0.25">
      <c r="B24" s="249"/>
      <c r="C24" s="250" t="s">
        <v>194</v>
      </c>
      <c r="D24" s="251">
        <f t="shared" si="1"/>
        <v>73</v>
      </c>
      <c r="E24" s="246">
        <v>32</v>
      </c>
      <c r="F24" s="247">
        <v>41</v>
      </c>
      <c r="G24" s="248">
        <v>29</v>
      </c>
      <c r="H24" s="243"/>
      <c r="I24" s="252" t="s">
        <v>195</v>
      </c>
      <c r="J24" s="245">
        <f t="shared" si="2"/>
        <v>643</v>
      </c>
      <c r="K24" s="246">
        <v>312</v>
      </c>
      <c r="L24" s="247">
        <v>331</v>
      </c>
      <c r="M24" s="248">
        <v>191</v>
      </c>
      <c r="N24" s="243"/>
      <c r="O24" s="274" t="s">
        <v>196</v>
      </c>
      <c r="P24" s="245">
        <f t="shared" si="3"/>
        <v>160</v>
      </c>
      <c r="Q24" s="246">
        <v>77</v>
      </c>
      <c r="R24" s="247">
        <v>83</v>
      </c>
      <c r="S24" s="248">
        <v>42</v>
      </c>
    </row>
    <row r="25" spans="2:19" ht="12.75" customHeight="1" x14ac:dyDescent="0.25">
      <c r="B25" s="249"/>
      <c r="C25" s="250" t="s">
        <v>197</v>
      </c>
      <c r="D25" s="251">
        <f t="shared" si="1"/>
        <v>54</v>
      </c>
      <c r="E25" s="246">
        <v>27</v>
      </c>
      <c r="F25" s="247">
        <v>27</v>
      </c>
      <c r="G25" s="248">
        <v>21</v>
      </c>
      <c r="H25" s="243"/>
      <c r="I25" s="252" t="s">
        <v>198</v>
      </c>
      <c r="J25" s="245">
        <f t="shared" si="2"/>
        <v>400</v>
      </c>
      <c r="K25" s="246">
        <v>206</v>
      </c>
      <c r="L25" s="247">
        <v>194</v>
      </c>
      <c r="M25" s="248">
        <v>158</v>
      </c>
      <c r="N25" s="243"/>
      <c r="O25" s="274" t="s">
        <v>199</v>
      </c>
      <c r="P25" s="245">
        <f t="shared" si="3"/>
        <v>212</v>
      </c>
      <c r="Q25" s="246">
        <v>113</v>
      </c>
      <c r="R25" s="247">
        <v>99</v>
      </c>
      <c r="S25" s="248">
        <v>67</v>
      </c>
    </row>
    <row r="26" spans="2:19" ht="12.75" customHeight="1" x14ac:dyDescent="0.25">
      <c r="B26" s="249"/>
      <c r="C26" s="250" t="s">
        <v>200</v>
      </c>
      <c r="D26" s="251">
        <f t="shared" si="1"/>
        <v>97</v>
      </c>
      <c r="E26" s="246">
        <v>49</v>
      </c>
      <c r="F26" s="247">
        <v>48</v>
      </c>
      <c r="G26" s="248">
        <v>45</v>
      </c>
      <c r="H26" s="243"/>
      <c r="I26" s="252" t="s">
        <v>201</v>
      </c>
      <c r="J26" s="245">
        <f t="shared" si="2"/>
        <v>177</v>
      </c>
      <c r="K26" s="246">
        <v>78</v>
      </c>
      <c r="L26" s="247">
        <v>99</v>
      </c>
      <c r="M26" s="248">
        <v>55</v>
      </c>
      <c r="N26" s="243"/>
      <c r="O26" s="274" t="s">
        <v>202</v>
      </c>
      <c r="P26" s="245">
        <f t="shared" si="3"/>
        <v>98</v>
      </c>
      <c r="Q26" s="246">
        <v>46</v>
      </c>
      <c r="R26" s="247">
        <v>52</v>
      </c>
      <c r="S26" s="248">
        <v>36</v>
      </c>
    </row>
    <row r="27" spans="2:19" ht="12.75" customHeight="1" x14ac:dyDescent="0.25">
      <c r="B27" s="249"/>
      <c r="C27" s="250" t="s">
        <v>203</v>
      </c>
      <c r="D27" s="251">
        <f t="shared" si="1"/>
        <v>61</v>
      </c>
      <c r="E27" s="246">
        <v>29</v>
      </c>
      <c r="F27" s="247">
        <v>32</v>
      </c>
      <c r="G27" s="248">
        <v>27</v>
      </c>
      <c r="H27" s="243"/>
      <c r="I27" s="252" t="s">
        <v>204</v>
      </c>
      <c r="J27" s="245">
        <f t="shared" si="2"/>
        <v>96</v>
      </c>
      <c r="K27" s="246">
        <v>38</v>
      </c>
      <c r="L27" s="247">
        <v>58</v>
      </c>
      <c r="M27" s="248">
        <v>41</v>
      </c>
      <c r="N27" s="243"/>
      <c r="O27" s="274" t="s">
        <v>205</v>
      </c>
      <c r="P27" s="245">
        <f t="shared" si="3"/>
        <v>103</v>
      </c>
      <c r="Q27" s="246">
        <v>53</v>
      </c>
      <c r="R27" s="247">
        <v>50</v>
      </c>
      <c r="S27" s="248">
        <v>28</v>
      </c>
    </row>
    <row r="28" spans="2:19" ht="12.75" customHeight="1" x14ac:dyDescent="0.25">
      <c r="B28" s="249"/>
      <c r="C28" s="250" t="s">
        <v>206</v>
      </c>
      <c r="D28" s="251">
        <f t="shared" si="1"/>
        <v>61</v>
      </c>
      <c r="E28" s="246">
        <v>26</v>
      </c>
      <c r="F28" s="247">
        <v>35</v>
      </c>
      <c r="G28" s="248">
        <v>19</v>
      </c>
      <c r="H28" s="243"/>
      <c r="I28" s="252" t="s">
        <v>207</v>
      </c>
      <c r="J28" s="245">
        <f t="shared" si="2"/>
        <v>148</v>
      </c>
      <c r="K28" s="246">
        <v>73</v>
      </c>
      <c r="L28" s="247">
        <v>75</v>
      </c>
      <c r="M28" s="248">
        <v>57</v>
      </c>
      <c r="N28" s="243"/>
      <c r="O28" s="274" t="s">
        <v>208</v>
      </c>
      <c r="P28" s="245">
        <f t="shared" si="3"/>
        <v>45</v>
      </c>
      <c r="Q28" s="246">
        <v>21</v>
      </c>
      <c r="R28" s="247">
        <v>24</v>
      </c>
      <c r="S28" s="248">
        <v>13</v>
      </c>
    </row>
    <row r="29" spans="2:19" ht="12.75" customHeight="1" x14ac:dyDescent="0.25">
      <c r="B29" s="249"/>
      <c r="C29" s="250" t="s">
        <v>209</v>
      </c>
      <c r="D29" s="251">
        <f t="shared" si="1"/>
        <v>18</v>
      </c>
      <c r="E29" s="246">
        <v>10</v>
      </c>
      <c r="F29" s="247">
        <v>8</v>
      </c>
      <c r="G29" s="248">
        <v>7</v>
      </c>
      <c r="H29" s="243"/>
      <c r="I29" s="252" t="s">
        <v>210</v>
      </c>
      <c r="J29" s="245">
        <f t="shared" si="2"/>
        <v>104</v>
      </c>
      <c r="K29" s="246">
        <v>50</v>
      </c>
      <c r="L29" s="247">
        <v>54</v>
      </c>
      <c r="M29" s="248">
        <v>43</v>
      </c>
      <c r="N29" s="243"/>
      <c r="O29" s="274" t="s">
        <v>211</v>
      </c>
      <c r="P29" s="245">
        <f t="shared" si="3"/>
        <v>38</v>
      </c>
      <c r="Q29" s="246">
        <v>19</v>
      </c>
      <c r="R29" s="247">
        <v>19</v>
      </c>
      <c r="S29" s="248">
        <v>9</v>
      </c>
    </row>
    <row r="30" spans="2:19" ht="12.75" customHeight="1" x14ac:dyDescent="0.25">
      <c r="B30" s="249"/>
      <c r="C30" s="250" t="s">
        <v>212</v>
      </c>
      <c r="D30" s="251">
        <f t="shared" si="1"/>
        <v>45</v>
      </c>
      <c r="E30" s="246">
        <v>19</v>
      </c>
      <c r="F30" s="247">
        <v>26</v>
      </c>
      <c r="G30" s="248">
        <v>17</v>
      </c>
      <c r="H30" s="243"/>
      <c r="I30" s="252" t="s">
        <v>213</v>
      </c>
      <c r="J30" s="245">
        <f t="shared" si="2"/>
        <v>185</v>
      </c>
      <c r="K30" s="246">
        <v>89</v>
      </c>
      <c r="L30" s="247">
        <v>96</v>
      </c>
      <c r="M30" s="248">
        <v>54</v>
      </c>
      <c r="N30" s="243"/>
      <c r="O30" s="274" t="s">
        <v>214</v>
      </c>
      <c r="P30" s="245">
        <f t="shared" si="3"/>
        <v>144</v>
      </c>
      <c r="Q30" s="246">
        <v>78</v>
      </c>
      <c r="R30" s="247">
        <v>66</v>
      </c>
      <c r="S30" s="248">
        <v>60</v>
      </c>
    </row>
    <row r="31" spans="2:19" ht="12.75" customHeight="1" x14ac:dyDescent="0.25">
      <c r="B31" s="249"/>
      <c r="C31" s="250" t="s">
        <v>215</v>
      </c>
      <c r="D31" s="251">
        <f t="shared" si="1"/>
        <v>45</v>
      </c>
      <c r="E31" s="246">
        <v>17</v>
      </c>
      <c r="F31" s="247">
        <v>28</v>
      </c>
      <c r="G31" s="248">
        <v>20</v>
      </c>
      <c r="H31" s="243"/>
      <c r="I31" s="252" t="s">
        <v>216</v>
      </c>
      <c r="J31" s="245">
        <f t="shared" si="2"/>
        <v>98</v>
      </c>
      <c r="K31" s="246">
        <v>47</v>
      </c>
      <c r="L31" s="247">
        <v>51</v>
      </c>
      <c r="M31" s="248">
        <v>29</v>
      </c>
      <c r="N31" s="243"/>
      <c r="O31" s="274" t="s">
        <v>217</v>
      </c>
      <c r="P31" s="245">
        <f t="shared" si="3"/>
        <v>143</v>
      </c>
      <c r="Q31" s="246">
        <v>79</v>
      </c>
      <c r="R31" s="247">
        <v>64</v>
      </c>
      <c r="S31" s="248">
        <v>67</v>
      </c>
    </row>
    <row r="32" spans="2:19" ht="12.75" customHeight="1" x14ac:dyDescent="0.25">
      <c r="B32" s="249"/>
      <c r="C32" s="250" t="s">
        <v>218</v>
      </c>
      <c r="D32" s="251">
        <f t="shared" si="1"/>
        <v>31</v>
      </c>
      <c r="E32" s="246">
        <v>14</v>
      </c>
      <c r="F32" s="247">
        <v>17</v>
      </c>
      <c r="G32" s="248">
        <v>18</v>
      </c>
      <c r="H32" s="243"/>
      <c r="I32" s="252" t="s">
        <v>219</v>
      </c>
      <c r="J32" s="245">
        <f t="shared" si="2"/>
        <v>241</v>
      </c>
      <c r="K32" s="246">
        <v>118</v>
      </c>
      <c r="L32" s="247">
        <v>123</v>
      </c>
      <c r="M32" s="248">
        <v>73</v>
      </c>
      <c r="N32" s="243"/>
      <c r="O32" s="274" t="s">
        <v>220</v>
      </c>
      <c r="P32" s="245">
        <f t="shared" si="3"/>
        <v>224</v>
      </c>
      <c r="Q32" s="246">
        <v>111</v>
      </c>
      <c r="R32" s="247">
        <v>113</v>
      </c>
      <c r="S32" s="248">
        <v>79</v>
      </c>
    </row>
    <row r="33" spans="2:19" ht="12.75" customHeight="1" x14ac:dyDescent="0.25">
      <c r="B33" s="249"/>
      <c r="C33" s="250" t="s">
        <v>221</v>
      </c>
      <c r="D33" s="251">
        <f t="shared" si="1"/>
        <v>41</v>
      </c>
      <c r="E33" s="246">
        <v>18</v>
      </c>
      <c r="F33" s="247">
        <v>23</v>
      </c>
      <c r="G33" s="248">
        <v>22</v>
      </c>
      <c r="H33" s="243"/>
      <c r="I33" s="252" t="s">
        <v>222</v>
      </c>
      <c r="J33" s="245">
        <f t="shared" si="2"/>
        <v>93</v>
      </c>
      <c r="K33" s="246">
        <v>44</v>
      </c>
      <c r="L33" s="247">
        <v>49</v>
      </c>
      <c r="M33" s="248">
        <v>41</v>
      </c>
      <c r="N33" s="243"/>
      <c r="O33" s="274" t="s">
        <v>223</v>
      </c>
      <c r="P33" s="275">
        <f t="shared" si="3"/>
        <v>425</v>
      </c>
      <c r="Q33" s="246">
        <v>224</v>
      </c>
      <c r="R33" s="247">
        <v>201</v>
      </c>
      <c r="S33" s="248">
        <v>137</v>
      </c>
    </row>
    <row r="34" spans="2:19" ht="12.75" customHeight="1" x14ac:dyDescent="0.25">
      <c r="B34" s="249"/>
      <c r="C34" s="250" t="s">
        <v>224</v>
      </c>
      <c r="D34" s="251">
        <f t="shared" si="1"/>
        <v>21</v>
      </c>
      <c r="E34" s="246">
        <v>12</v>
      </c>
      <c r="F34" s="247">
        <v>9</v>
      </c>
      <c r="G34" s="248">
        <v>11</v>
      </c>
      <c r="H34" s="243"/>
      <c r="I34" s="252" t="s">
        <v>225</v>
      </c>
      <c r="J34" s="245">
        <f t="shared" si="2"/>
        <v>241</v>
      </c>
      <c r="K34" s="246">
        <v>116</v>
      </c>
      <c r="L34" s="247">
        <v>125</v>
      </c>
      <c r="M34" s="248">
        <v>74</v>
      </c>
      <c r="N34" s="243"/>
      <c r="O34" s="274" t="s">
        <v>226</v>
      </c>
      <c r="P34" s="275">
        <f t="shared" si="3"/>
        <v>263</v>
      </c>
      <c r="Q34" s="246">
        <v>124</v>
      </c>
      <c r="R34" s="247">
        <v>139</v>
      </c>
      <c r="S34" s="248">
        <v>96</v>
      </c>
    </row>
    <row r="35" spans="2:19" ht="12.75" customHeight="1" x14ac:dyDescent="0.25">
      <c r="B35" s="249"/>
      <c r="C35" s="250" t="s">
        <v>227</v>
      </c>
      <c r="D35" s="251">
        <f t="shared" si="1"/>
        <v>67</v>
      </c>
      <c r="E35" s="246">
        <v>31</v>
      </c>
      <c r="F35" s="247">
        <v>36</v>
      </c>
      <c r="G35" s="248">
        <v>23</v>
      </c>
      <c r="H35" s="243"/>
      <c r="I35" s="252" t="s">
        <v>228</v>
      </c>
      <c r="J35" s="245">
        <f t="shared" si="2"/>
        <v>365</v>
      </c>
      <c r="K35" s="246">
        <v>177</v>
      </c>
      <c r="L35" s="247">
        <v>188</v>
      </c>
      <c r="M35" s="248">
        <v>116</v>
      </c>
      <c r="N35" s="243"/>
      <c r="O35" s="274" t="s">
        <v>229</v>
      </c>
      <c r="P35" s="275">
        <f t="shared" si="3"/>
        <v>268</v>
      </c>
      <c r="Q35" s="246">
        <v>138</v>
      </c>
      <c r="R35" s="247">
        <v>130</v>
      </c>
      <c r="S35" s="248">
        <v>89</v>
      </c>
    </row>
    <row r="36" spans="2:19" ht="12.75" customHeight="1" x14ac:dyDescent="0.25">
      <c r="B36" s="249"/>
      <c r="C36" s="250" t="s">
        <v>230</v>
      </c>
      <c r="D36" s="251">
        <f t="shared" si="1"/>
        <v>62</v>
      </c>
      <c r="E36" s="246">
        <v>28</v>
      </c>
      <c r="F36" s="247">
        <v>34</v>
      </c>
      <c r="G36" s="248">
        <v>26</v>
      </c>
      <c r="H36" s="243"/>
      <c r="I36" s="252" t="s">
        <v>231</v>
      </c>
      <c r="J36" s="245">
        <f t="shared" si="2"/>
        <v>10</v>
      </c>
      <c r="K36" s="246">
        <v>5</v>
      </c>
      <c r="L36" s="247">
        <v>5</v>
      </c>
      <c r="M36" s="248">
        <v>4</v>
      </c>
      <c r="N36" s="243"/>
      <c r="O36" s="274" t="s">
        <v>232</v>
      </c>
      <c r="P36" s="275">
        <f t="shared" si="3"/>
        <v>627</v>
      </c>
      <c r="Q36" s="246">
        <v>327</v>
      </c>
      <c r="R36" s="247">
        <v>300</v>
      </c>
      <c r="S36" s="248">
        <v>229</v>
      </c>
    </row>
    <row r="37" spans="2:19" ht="12.75" customHeight="1" x14ac:dyDescent="0.25">
      <c r="B37" s="249"/>
      <c r="C37" s="250" t="s">
        <v>233</v>
      </c>
      <c r="D37" s="251">
        <f t="shared" si="1"/>
        <v>115</v>
      </c>
      <c r="E37" s="246">
        <v>55</v>
      </c>
      <c r="F37" s="247">
        <v>60</v>
      </c>
      <c r="G37" s="248">
        <v>38</v>
      </c>
      <c r="H37" s="276"/>
      <c r="I37" s="252" t="s">
        <v>234</v>
      </c>
      <c r="J37" s="245">
        <f t="shared" si="2"/>
        <v>62</v>
      </c>
      <c r="K37" s="246">
        <v>27</v>
      </c>
      <c r="L37" s="247">
        <v>35</v>
      </c>
      <c r="M37" s="248">
        <v>24</v>
      </c>
      <c r="N37" s="243"/>
      <c r="O37" s="274" t="s">
        <v>235</v>
      </c>
      <c r="P37" s="275">
        <f t="shared" si="3"/>
        <v>438</v>
      </c>
      <c r="Q37" s="246">
        <v>213</v>
      </c>
      <c r="R37" s="247">
        <v>225</v>
      </c>
      <c r="S37" s="248">
        <v>162</v>
      </c>
    </row>
    <row r="38" spans="2:19" ht="12.75" customHeight="1" x14ac:dyDescent="0.25">
      <c r="B38" s="249"/>
      <c r="C38" s="250" t="s">
        <v>236</v>
      </c>
      <c r="D38" s="251">
        <f t="shared" si="1"/>
        <v>51</v>
      </c>
      <c r="E38" s="246">
        <v>25</v>
      </c>
      <c r="F38" s="247">
        <v>26</v>
      </c>
      <c r="G38" s="248">
        <v>18</v>
      </c>
      <c r="H38" s="276"/>
      <c r="I38" s="252" t="s">
        <v>237</v>
      </c>
      <c r="J38" s="245">
        <f t="shared" si="2"/>
        <v>131</v>
      </c>
      <c r="K38" s="246">
        <v>56</v>
      </c>
      <c r="L38" s="247">
        <v>75</v>
      </c>
      <c r="M38" s="248">
        <v>38</v>
      </c>
      <c r="N38" s="243"/>
      <c r="O38" s="274" t="s">
        <v>238</v>
      </c>
      <c r="P38" s="275">
        <f t="shared" si="3"/>
        <v>446</v>
      </c>
      <c r="Q38" s="246">
        <v>218</v>
      </c>
      <c r="R38" s="247">
        <v>228</v>
      </c>
      <c r="S38" s="248">
        <v>134</v>
      </c>
    </row>
    <row r="39" spans="2:19" ht="12.75" customHeight="1" x14ac:dyDescent="0.25">
      <c r="B39" s="249"/>
      <c r="C39" s="250" t="s">
        <v>239</v>
      </c>
      <c r="D39" s="251">
        <f t="shared" si="1"/>
        <v>28</v>
      </c>
      <c r="E39" s="246">
        <v>12</v>
      </c>
      <c r="F39" s="247">
        <v>16</v>
      </c>
      <c r="G39" s="248">
        <v>17</v>
      </c>
      <c r="H39" s="276"/>
      <c r="I39" s="252" t="s">
        <v>240</v>
      </c>
      <c r="J39" s="245">
        <f t="shared" si="2"/>
        <v>38</v>
      </c>
      <c r="K39" s="246">
        <v>15</v>
      </c>
      <c r="L39" s="247">
        <v>23</v>
      </c>
      <c r="M39" s="248">
        <v>13</v>
      </c>
      <c r="N39" s="243"/>
      <c r="O39" s="274" t="s">
        <v>241</v>
      </c>
      <c r="P39" s="275">
        <f t="shared" si="3"/>
        <v>198</v>
      </c>
      <c r="Q39" s="246">
        <v>100</v>
      </c>
      <c r="R39" s="247">
        <v>98</v>
      </c>
      <c r="S39" s="248">
        <v>74</v>
      </c>
    </row>
    <row r="40" spans="2:19" ht="12.75" customHeight="1" x14ac:dyDescent="0.25">
      <c r="B40" s="249"/>
      <c r="C40" s="250" t="s">
        <v>242</v>
      </c>
      <c r="D40" s="251">
        <f t="shared" si="1"/>
        <v>111</v>
      </c>
      <c r="E40" s="246">
        <v>50</v>
      </c>
      <c r="F40" s="247">
        <v>61</v>
      </c>
      <c r="G40" s="248">
        <v>44</v>
      </c>
      <c r="H40" s="276"/>
      <c r="I40" s="252" t="s">
        <v>243</v>
      </c>
      <c r="J40" s="245">
        <f t="shared" si="2"/>
        <v>509</v>
      </c>
      <c r="K40" s="246">
        <v>254</v>
      </c>
      <c r="L40" s="247">
        <v>255</v>
      </c>
      <c r="M40" s="248">
        <v>168</v>
      </c>
      <c r="N40" s="243"/>
      <c r="O40" s="274" t="s">
        <v>244</v>
      </c>
      <c r="P40" s="275">
        <f t="shared" si="3"/>
        <v>161</v>
      </c>
      <c r="Q40" s="246">
        <v>83</v>
      </c>
      <c r="R40" s="247">
        <v>78</v>
      </c>
      <c r="S40" s="248">
        <v>45</v>
      </c>
    </row>
    <row r="41" spans="2:19" ht="12.75" customHeight="1" x14ac:dyDescent="0.25">
      <c r="B41" s="249"/>
      <c r="C41" s="250" t="s">
        <v>245</v>
      </c>
      <c r="D41" s="251">
        <f t="shared" si="1"/>
        <v>154</v>
      </c>
      <c r="E41" s="246">
        <v>78</v>
      </c>
      <c r="F41" s="247">
        <v>76</v>
      </c>
      <c r="G41" s="248">
        <v>57</v>
      </c>
      <c r="H41" s="276"/>
      <c r="I41" s="252" t="s">
        <v>246</v>
      </c>
      <c r="J41" s="245">
        <f t="shared" si="2"/>
        <v>76</v>
      </c>
      <c r="K41" s="246">
        <v>40</v>
      </c>
      <c r="L41" s="247">
        <v>36</v>
      </c>
      <c r="M41" s="248">
        <v>30</v>
      </c>
      <c r="N41" s="265"/>
      <c r="O41" s="277" t="s">
        <v>247</v>
      </c>
      <c r="P41" s="278">
        <f t="shared" si="3"/>
        <v>57</v>
      </c>
      <c r="Q41" s="246">
        <v>24</v>
      </c>
      <c r="R41" s="247">
        <v>33</v>
      </c>
      <c r="S41" s="248">
        <v>15</v>
      </c>
    </row>
    <row r="42" spans="2:19" ht="12.75" customHeight="1" x14ac:dyDescent="0.25">
      <c r="B42" s="249"/>
      <c r="C42" s="250" t="s">
        <v>248</v>
      </c>
      <c r="D42" s="251">
        <f t="shared" si="1"/>
        <v>65</v>
      </c>
      <c r="E42" s="246">
        <v>29</v>
      </c>
      <c r="F42" s="247">
        <v>36</v>
      </c>
      <c r="G42" s="248">
        <v>23</v>
      </c>
      <c r="H42" s="276"/>
      <c r="I42" s="252" t="s">
        <v>249</v>
      </c>
      <c r="J42" s="245">
        <f t="shared" si="2"/>
        <v>134</v>
      </c>
      <c r="K42" s="246">
        <v>65</v>
      </c>
      <c r="L42" s="247">
        <v>69</v>
      </c>
      <c r="M42" s="248">
        <v>46</v>
      </c>
      <c r="N42" s="243"/>
      <c r="O42" s="279" t="s">
        <v>250</v>
      </c>
      <c r="P42" s="280">
        <f t="shared" si="3"/>
        <v>186</v>
      </c>
      <c r="Q42" s="246">
        <v>89</v>
      </c>
      <c r="R42" s="247">
        <v>97</v>
      </c>
      <c r="S42" s="248">
        <v>63</v>
      </c>
    </row>
    <row r="43" spans="2:19" ht="12.75" customHeight="1" x14ac:dyDescent="0.25">
      <c r="B43" s="249"/>
      <c r="C43" s="250" t="s">
        <v>251</v>
      </c>
      <c r="D43" s="251">
        <f t="shared" si="1"/>
        <v>68</v>
      </c>
      <c r="E43" s="246">
        <v>28</v>
      </c>
      <c r="F43" s="247">
        <v>40</v>
      </c>
      <c r="G43" s="248">
        <v>24</v>
      </c>
      <c r="H43" s="276"/>
      <c r="I43" s="252" t="s">
        <v>252</v>
      </c>
      <c r="J43" s="245">
        <f>+K43+L43</f>
        <v>89</v>
      </c>
      <c r="K43" s="246">
        <v>35</v>
      </c>
      <c r="L43" s="247">
        <v>54</v>
      </c>
      <c r="M43" s="248">
        <v>48</v>
      </c>
      <c r="N43" s="243"/>
      <c r="O43" s="279" t="s">
        <v>253</v>
      </c>
      <c r="P43" s="280">
        <f t="shared" si="3"/>
        <v>723</v>
      </c>
      <c r="Q43" s="246">
        <v>362</v>
      </c>
      <c r="R43" s="247">
        <v>361</v>
      </c>
      <c r="S43" s="248">
        <v>253</v>
      </c>
    </row>
    <row r="44" spans="2:19" ht="12.75" customHeight="1" x14ac:dyDescent="0.25">
      <c r="B44" s="249"/>
      <c r="C44" s="250" t="s">
        <v>254</v>
      </c>
      <c r="D44" s="251">
        <f t="shared" si="1"/>
        <v>327</v>
      </c>
      <c r="E44" s="246">
        <v>154</v>
      </c>
      <c r="F44" s="247">
        <v>173</v>
      </c>
      <c r="G44" s="248">
        <v>131</v>
      </c>
      <c r="H44" s="243"/>
      <c r="I44" s="252" t="s">
        <v>255</v>
      </c>
      <c r="J44" s="245">
        <f t="shared" ref="J44:J56" si="4">+K44+L44</f>
        <v>950</v>
      </c>
      <c r="K44" s="246">
        <v>478</v>
      </c>
      <c r="L44" s="247">
        <v>472</v>
      </c>
      <c r="M44" s="248">
        <v>357</v>
      </c>
      <c r="N44" s="243"/>
      <c r="O44" s="279" t="s">
        <v>256</v>
      </c>
      <c r="P44" s="280">
        <f t="shared" si="3"/>
        <v>401</v>
      </c>
      <c r="Q44" s="246">
        <v>191</v>
      </c>
      <c r="R44" s="247">
        <v>210</v>
      </c>
      <c r="S44" s="248">
        <v>146</v>
      </c>
    </row>
    <row r="45" spans="2:19" ht="12.75" customHeight="1" x14ac:dyDescent="0.25">
      <c r="B45" s="249"/>
      <c r="C45" s="250" t="s">
        <v>257</v>
      </c>
      <c r="D45" s="251">
        <f t="shared" si="1"/>
        <v>274</v>
      </c>
      <c r="E45" s="246">
        <v>125</v>
      </c>
      <c r="F45" s="247">
        <v>149</v>
      </c>
      <c r="G45" s="248">
        <v>114</v>
      </c>
      <c r="H45" s="243"/>
      <c r="I45" s="252" t="s">
        <v>258</v>
      </c>
      <c r="J45" s="245">
        <f t="shared" si="4"/>
        <v>173</v>
      </c>
      <c r="K45" s="246">
        <v>86</v>
      </c>
      <c r="L45" s="247">
        <v>87</v>
      </c>
      <c r="M45" s="248">
        <v>51</v>
      </c>
      <c r="N45" s="276"/>
      <c r="O45" s="250" t="s">
        <v>259</v>
      </c>
      <c r="P45" s="280">
        <f t="shared" si="3"/>
        <v>90</v>
      </c>
      <c r="Q45" s="246">
        <v>42</v>
      </c>
      <c r="R45" s="247">
        <v>48</v>
      </c>
      <c r="S45" s="248">
        <v>31</v>
      </c>
    </row>
    <row r="46" spans="2:19" ht="12.75" customHeight="1" x14ac:dyDescent="0.25">
      <c r="B46" s="249"/>
      <c r="C46" s="250" t="s">
        <v>260</v>
      </c>
      <c r="D46" s="251">
        <f t="shared" si="1"/>
        <v>55</v>
      </c>
      <c r="E46" s="246">
        <v>23</v>
      </c>
      <c r="F46" s="247">
        <v>32</v>
      </c>
      <c r="G46" s="248">
        <v>19</v>
      </c>
      <c r="H46" s="243"/>
      <c r="I46" s="252" t="s">
        <v>261</v>
      </c>
      <c r="J46" s="245">
        <f t="shared" si="4"/>
        <v>97</v>
      </c>
      <c r="K46" s="246">
        <v>50</v>
      </c>
      <c r="L46" s="247">
        <v>47</v>
      </c>
      <c r="M46" s="248">
        <v>33</v>
      </c>
      <c r="N46" s="276"/>
      <c r="O46" s="279" t="s">
        <v>262</v>
      </c>
      <c r="P46" s="280">
        <f t="shared" si="3"/>
        <v>234</v>
      </c>
      <c r="Q46" s="246">
        <v>115</v>
      </c>
      <c r="R46" s="247">
        <v>119</v>
      </c>
      <c r="S46" s="248">
        <v>72</v>
      </c>
    </row>
    <row r="47" spans="2:19" ht="12.75" customHeight="1" x14ac:dyDescent="0.25">
      <c r="B47" s="249"/>
      <c r="C47" s="250" t="s">
        <v>263</v>
      </c>
      <c r="D47" s="251">
        <f t="shared" si="1"/>
        <v>594</v>
      </c>
      <c r="E47" s="246">
        <v>295</v>
      </c>
      <c r="F47" s="247">
        <v>299</v>
      </c>
      <c r="G47" s="248">
        <v>209</v>
      </c>
      <c r="H47" s="243"/>
      <c r="I47" s="252" t="s">
        <v>264</v>
      </c>
      <c r="J47" s="245">
        <f t="shared" si="4"/>
        <v>60</v>
      </c>
      <c r="K47" s="246">
        <v>31</v>
      </c>
      <c r="L47" s="247">
        <v>29</v>
      </c>
      <c r="M47" s="248">
        <v>13</v>
      </c>
      <c r="N47" s="276"/>
      <c r="O47" s="279" t="s">
        <v>265</v>
      </c>
      <c r="P47" s="280">
        <f t="shared" si="3"/>
        <v>154</v>
      </c>
      <c r="Q47" s="246">
        <v>79</v>
      </c>
      <c r="R47" s="247">
        <v>75</v>
      </c>
      <c r="S47" s="248">
        <v>59</v>
      </c>
    </row>
    <row r="48" spans="2:19" ht="12.75" customHeight="1" x14ac:dyDescent="0.25">
      <c r="B48" s="249"/>
      <c r="C48" s="250" t="s">
        <v>266</v>
      </c>
      <c r="D48" s="251">
        <f t="shared" si="1"/>
        <v>124</v>
      </c>
      <c r="E48" s="246">
        <v>51</v>
      </c>
      <c r="F48" s="247">
        <v>73</v>
      </c>
      <c r="G48" s="248">
        <v>72</v>
      </c>
      <c r="H48" s="243"/>
      <c r="I48" s="252" t="s">
        <v>267</v>
      </c>
      <c r="J48" s="245">
        <f t="shared" si="4"/>
        <v>55</v>
      </c>
      <c r="K48" s="246">
        <v>29</v>
      </c>
      <c r="L48" s="247">
        <v>26</v>
      </c>
      <c r="M48" s="248">
        <v>11</v>
      </c>
      <c r="N48" s="276"/>
      <c r="O48" s="279" t="s">
        <v>268</v>
      </c>
      <c r="P48" s="280">
        <f t="shared" si="3"/>
        <v>108</v>
      </c>
      <c r="Q48" s="246">
        <v>60</v>
      </c>
      <c r="R48" s="247">
        <v>48</v>
      </c>
      <c r="S48" s="248">
        <v>34</v>
      </c>
    </row>
    <row r="49" spans="2:19" ht="12.75" customHeight="1" x14ac:dyDescent="0.25">
      <c r="B49" s="243"/>
      <c r="C49" s="281" t="s">
        <v>269</v>
      </c>
      <c r="D49" s="282">
        <f t="shared" si="1"/>
        <v>260</v>
      </c>
      <c r="E49" s="283">
        <v>125</v>
      </c>
      <c r="F49" s="284">
        <v>135</v>
      </c>
      <c r="G49" s="285">
        <v>87</v>
      </c>
      <c r="H49" s="243"/>
      <c r="I49" s="252" t="s">
        <v>270</v>
      </c>
      <c r="J49" s="245">
        <f t="shared" si="4"/>
        <v>153</v>
      </c>
      <c r="K49" s="246">
        <v>71</v>
      </c>
      <c r="L49" s="247">
        <v>82</v>
      </c>
      <c r="M49" s="248">
        <v>41</v>
      </c>
      <c r="N49" s="276"/>
      <c r="O49" s="279" t="s">
        <v>271</v>
      </c>
      <c r="P49" s="280">
        <f t="shared" si="3"/>
        <v>159</v>
      </c>
      <c r="Q49" s="246">
        <v>82</v>
      </c>
      <c r="R49" s="247">
        <v>77</v>
      </c>
      <c r="S49" s="248">
        <v>50</v>
      </c>
    </row>
    <row r="50" spans="2:19" ht="12.75" customHeight="1" x14ac:dyDescent="0.25">
      <c r="B50" s="249"/>
      <c r="C50" s="250" t="s">
        <v>272</v>
      </c>
      <c r="D50" s="251">
        <f t="shared" si="1"/>
        <v>145</v>
      </c>
      <c r="E50" s="246">
        <v>59</v>
      </c>
      <c r="F50" s="247">
        <v>86</v>
      </c>
      <c r="G50" s="248">
        <v>66</v>
      </c>
      <c r="H50" s="243"/>
      <c r="I50" s="252" t="s">
        <v>273</v>
      </c>
      <c r="J50" s="245">
        <f t="shared" si="4"/>
        <v>292</v>
      </c>
      <c r="K50" s="246">
        <v>135</v>
      </c>
      <c r="L50" s="247">
        <v>157</v>
      </c>
      <c r="M50" s="248">
        <v>88</v>
      </c>
      <c r="N50" s="276"/>
      <c r="O50" s="279" t="s">
        <v>274</v>
      </c>
      <c r="P50" s="280">
        <f t="shared" si="3"/>
        <v>101</v>
      </c>
      <c r="Q50" s="246">
        <v>49</v>
      </c>
      <c r="R50" s="247">
        <v>52</v>
      </c>
      <c r="S50" s="248">
        <v>39</v>
      </c>
    </row>
    <row r="51" spans="2:19" ht="12.75" customHeight="1" x14ac:dyDescent="0.25">
      <c r="B51" s="249"/>
      <c r="C51" s="250" t="s">
        <v>275</v>
      </c>
      <c r="D51" s="251">
        <f t="shared" si="1"/>
        <v>75</v>
      </c>
      <c r="E51" s="246">
        <v>36</v>
      </c>
      <c r="F51" s="247">
        <v>39</v>
      </c>
      <c r="G51" s="248">
        <v>33</v>
      </c>
      <c r="H51" s="243"/>
      <c r="I51" s="252" t="s">
        <v>276</v>
      </c>
      <c r="J51" s="245">
        <f t="shared" si="4"/>
        <v>117</v>
      </c>
      <c r="K51" s="246">
        <v>56</v>
      </c>
      <c r="L51" s="247">
        <v>61</v>
      </c>
      <c r="M51" s="248">
        <v>34</v>
      </c>
      <c r="N51" s="276"/>
      <c r="O51" s="279" t="s">
        <v>277</v>
      </c>
      <c r="P51" s="280">
        <f t="shared" si="3"/>
        <v>110</v>
      </c>
      <c r="Q51" s="246">
        <v>57</v>
      </c>
      <c r="R51" s="247">
        <v>53</v>
      </c>
      <c r="S51" s="248">
        <v>34</v>
      </c>
    </row>
    <row r="52" spans="2:19" ht="12.75" customHeight="1" x14ac:dyDescent="0.25">
      <c r="B52" s="249"/>
      <c r="C52" s="250" t="s">
        <v>278</v>
      </c>
      <c r="D52" s="251">
        <f t="shared" si="1"/>
        <v>58</v>
      </c>
      <c r="E52" s="246">
        <v>28</v>
      </c>
      <c r="F52" s="247">
        <v>30</v>
      </c>
      <c r="G52" s="248">
        <v>27</v>
      </c>
      <c r="H52" s="243"/>
      <c r="I52" s="252" t="s">
        <v>279</v>
      </c>
      <c r="J52" s="245">
        <f t="shared" si="4"/>
        <v>192</v>
      </c>
      <c r="K52" s="246">
        <v>90</v>
      </c>
      <c r="L52" s="247">
        <v>102</v>
      </c>
      <c r="M52" s="248">
        <v>56</v>
      </c>
      <c r="N52" s="243"/>
      <c r="O52" s="279" t="s">
        <v>280</v>
      </c>
      <c r="P52" s="280">
        <f t="shared" si="3"/>
        <v>169</v>
      </c>
      <c r="Q52" s="246">
        <v>83</v>
      </c>
      <c r="R52" s="247">
        <v>86</v>
      </c>
      <c r="S52" s="248">
        <v>52</v>
      </c>
    </row>
    <row r="53" spans="2:19" ht="12.75" customHeight="1" x14ac:dyDescent="0.25">
      <c r="B53" s="249"/>
      <c r="C53" s="250" t="s">
        <v>281</v>
      </c>
      <c r="D53" s="251">
        <f t="shared" si="1"/>
        <v>66</v>
      </c>
      <c r="E53" s="246">
        <v>31</v>
      </c>
      <c r="F53" s="247">
        <v>35</v>
      </c>
      <c r="G53" s="248">
        <v>25</v>
      </c>
      <c r="H53" s="243"/>
      <c r="I53" s="252" t="s">
        <v>282</v>
      </c>
      <c r="J53" s="245">
        <f t="shared" si="4"/>
        <v>170</v>
      </c>
      <c r="K53" s="246">
        <v>84</v>
      </c>
      <c r="L53" s="247">
        <v>86</v>
      </c>
      <c r="M53" s="248">
        <v>56</v>
      </c>
      <c r="N53" s="243"/>
      <c r="O53" s="279" t="s">
        <v>283</v>
      </c>
      <c r="P53" s="280">
        <f t="shared" si="3"/>
        <v>46</v>
      </c>
      <c r="Q53" s="246">
        <v>17</v>
      </c>
      <c r="R53" s="247">
        <v>29</v>
      </c>
      <c r="S53" s="248">
        <v>14</v>
      </c>
    </row>
    <row r="54" spans="2:19" ht="12.75" customHeight="1" x14ac:dyDescent="0.25">
      <c r="B54" s="249"/>
      <c r="C54" s="250" t="s">
        <v>284</v>
      </c>
      <c r="D54" s="251">
        <f t="shared" si="1"/>
        <v>79</v>
      </c>
      <c r="E54" s="246">
        <v>39</v>
      </c>
      <c r="F54" s="247">
        <v>40</v>
      </c>
      <c r="G54" s="248">
        <v>33</v>
      </c>
      <c r="H54" s="243"/>
      <c r="I54" s="252" t="s">
        <v>285</v>
      </c>
      <c r="J54" s="245">
        <f t="shared" si="4"/>
        <v>88</v>
      </c>
      <c r="K54" s="246">
        <v>47</v>
      </c>
      <c r="L54" s="247">
        <v>41</v>
      </c>
      <c r="M54" s="248">
        <v>29</v>
      </c>
      <c r="N54" s="243"/>
      <c r="O54" s="279" t="s">
        <v>286</v>
      </c>
      <c r="P54" s="280">
        <f t="shared" si="3"/>
        <v>26</v>
      </c>
      <c r="Q54" s="246">
        <v>10</v>
      </c>
      <c r="R54" s="247">
        <v>16</v>
      </c>
      <c r="S54" s="248">
        <v>7</v>
      </c>
    </row>
    <row r="55" spans="2:19" ht="12.75" customHeight="1" x14ac:dyDescent="0.25">
      <c r="B55" s="231"/>
      <c r="C55" s="250" t="s">
        <v>287</v>
      </c>
      <c r="D55" s="251">
        <f t="shared" si="1"/>
        <v>36</v>
      </c>
      <c r="E55" s="246">
        <v>16</v>
      </c>
      <c r="F55" s="247">
        <v>20</v>
      </c>
      <c r="G55" s="248">
        <v>15</v>
      </c>
      <c r="H55" s="276"/>
      <c r="I55" s="252" t="s">
        <v>288</v>
      </c>
      <c r="J55" s="245">
        <f t="shared" si="4"/>
        <v>15</v>
      </c>
      <c r="K55" s="246">
        <v>7</v>
      </c>
      <c r="L55" s="247">
        <v>8</v>
      </c>
      <c r="M55" s="248">
        <v>8</v>
      </c>
      <c r="N55" s="243"/>
      <c r="O55" s="279" t="s">
        <v>289</v>
      </c>
      <c r="P55" s="280">
        <f t="shared" si="3"/>
        <v>309</v>
      </c>
      <c r="Q55" s="246">
        <v>157</v>
      </c>
      <c r="R55" s="247">
        <v>152</v>
      </c>
      <c r="S55" s="248">
        <v>100</v>
      </c>
    </row>
    <row r="56" spans="2:19" ht="12.75" customHeight="1" x14ac:dyDescent="0.25">
      <c r="B56" s="231"/>
      <c r="C56" s="250" t="s">
        <v>290</v>
      </c>
      <c r="D56" s="251">
        <f t="shared" si="1"/>
        <v>61</v>
      </c>
      <c r="E56" s="246">
        <v>25</v>
      </c>
      <c r="F56" s="247">
        <v>36</v>
      </c>
      <c r="G56" s="248">
        <v>31</v>
      </c>
      <c r="H56" s="276"/>
      <c r="I56" s="244" t="s">
        <v>291</v>
      </c>
      <c r="J56" s="245">
        <f t="shared" si="4"/>
        <v>342</v>
      </c>
      <c r="K56" s="246">
        <v>167</v>
      </c>
      <c r="L56" s="247">
        <v>175</v>
      </c>
      <c r="M56" s="248">
        <v>113</v>
      </c>
      <c r="N56" s="243"/>
      <c r="O56" s="279" t="s">
        <v>292</v>
      </c>
      <c r="P56" s="280">
        <f t="shared" si="3"/>
        <v>182</v>
      </c>
      <c r="Q56" s="246">
        <v>78</v>
      </c>
      <c r="R56" s="247">
        <v>104</v>
      </c>
      <c r="S56" s="248">
        <v>71</v>
      </c>
    </row>
    <row r="57" spans="2:19" ht="12.75" customHeight="1" x14ac:dyDescent="0.25">
      <c r="B57" s="231"/>
      <c r="C57" s="250" t="s">
        <v>293</v>
      </c>
      <c r="D57" s="251">
        <f t="shared" si="1"/>
        <v>133</v>
      </c>
      <c r="E57" s="246">
        <v>67</v>
      </c>
      <c r="F57" s="247">
        <v>66</v>
      </c>
      <c r="G57" s="248">
        <v>45</v>
      </c>
      <c r="H57" s="276"/>
      <c r="I57" s="244" t="s">
        <v>294</v>
      </c>
      <c r="J57" s="245">
        <f>+K57+L57</f>
        <v>654</v>
      </c>
      <c r="K57" s="246">
        <v>311</v>
      </c>
      <c r="L57" s="247">
        <v>343</v>
      </c>
      <c r="M57" s="248">
        <v>204</v>
      </c>
      <c r="N57" s="243"/>
      <c r="O57" s="250" t="s">
        <v>295</v>
      </c>
      <c r="P57" s="286">
        <f t="shared" si="3"/>
        <v>855</v>
      </c>
      <c r="Q57" s="246">
        <v>421</v>
      </c>
      <c r="R57" s="247">
        <v>434</v>
      </c>
      <c r="S57" s="248">
        <v>255</v>
      </c>
    </row>
    <row r="58" spans="2:19" ht="12.75" customHeight="1" x14ac:dyDescent="0.25">
      <c r="B58" s="287"/>
      <c r="C58" s="288" t="s">
        <v>296</v>
      </c>
      <c r="D58" s="289">
        <f t="shared" si="1"/>
        <v>75</v>
      </c>
      <c r="E58" s="290">
        <v>40</v>
      </c>
      <c r="F58" s="291">
        <v>35</v>
      </c>
      <c r="G58" s="292">
        <v>30</v>
      </c>
      <c r="H58" s="293"/>
      <c r="I58" s="294" t="s">
        <v>297</v>
      </c>
      <c r="J58" s="295">
        <f>+K58+L58</f>
        <v>40</v>
      </c>
      <c r="K58" s="296">
        <v>21</v>
      </c>
      <c r="L58" s="297">
        <v>19</v>
      </c>
      <c r="M58" s="298">
        <v>16</v>
      </c>
      <c r="N58" s="299"/>
      <c r="O58" s="288" t="s">
        <v>298</v>
      </c>
      <c r="P58" s="300">
        <f t="shared" si="3"/>
        <v>576</v>
      </c>
      <c r="Q58" s="296">
        <v>292</v>
      </c>
      <c r="R58" s="297">
        <v>284</v>
      </c>
      <c r="S58" s="298">
        <v>223</v>
      </c>
    </row>
    <row r="59" spans="2:19" ht="12.75" customHeight="1" x14ac:dyDescent="0.4">
      <c r="P59" s="303"/>
      <c r="Q59" s="303"/>
      <c r="R59" s="303"/>
      <c r="S59" s="303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&amp;R2.人      口</oddHeader>
    <oddFooter>&amp;C-14-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showGridLines="0" topLeftCell="A25" zoomScaleNormal="100" zoomScaleSheetLayoutView="100" workbookViewId="0">
      <selection activeCell="T47" sqref="T47"/>
    </sheetView>
  </sheetViews>
  <sheetFormatPr defaultRowHeight="10.5" x14ac:dyDescent="0.4"/>
  <cols>
    <col min="1" max="2" width="1.625" style="230" customWidth="1"/>
    <col min="3" max="3" width="6.625" style="230" customWidth="1"/>
    <col min="4" max="7" width="5.375" style="301" customWidth="1"/>
    <col min="8" max="8" width="1.625" style="302" customWidth="1"/>
    <col min="9" max="9" width="6.625" style="230" customWidth="1"/>
    <col min="10" max="13" width="5.375" style="301" customWidth="1"/>
    <col min="14" max="14" width="1.625" style="230" customWidth="1"/>
    <col min="15" max="15" width="6.625" style="230" customWidth="1"/>
    <col min="16" max="19" width="5.375" style="230" customWidth="1"/>
    <col min="20" max="256" width="9" style="230"/>
    <col min="257" max="258" width="1.625" style="230" customWidth="1"/>
    <col min="259" max="259" width="6.625" style="230" customWidth="1"/>
    <col min="260" max="263" width="5.375" style="230" customWidth="1"/>
    <col min="264" max="264" width="1.625" style="230" customWidth="1"/>
    <col min="265" max="265" width="6.625" style="230" customWidth="1"/>
    <col min="266" max="269" width="5.375" style="230" customWidth="1"/>
    <col min="270" max="270" width="1.625" style="230" customWidth="1"/>
    <col min="271" max="271" width="6.625" style="230" customWidth="1"/>
    <col min="272" max="275" width="5.375" style="230" customWidth="1"/>
    <col min="276" max="512" width="9" style="230"/>
    <col min="513" max="514" width="1.625" style="230" customWidth="1"/>
    <col min="515" max="515" width="6.625" style="230" customWidth="1"/>
    <col min="516" max="519" width="5.375" style="230" customWidth="1"/>
    <col min="520" max="520" width="1.625" style="230" customWidth="1"/>
    <col min="521" max="521" width="6.625" style="230" customWidth="1"/>
    <col min="522" max="525" width="5.375" style="230" customWidth="1"/>
    <col min="526" max="526" width="1.625" style="230" customWidth="1"/>
    <col min="527" max="527" width="6.625" style="230" customWidth="1"/>
    <col min="528" max="531" width="5.375" style="230" customWidth="1"/>
    <col min="532" max="768" width="9" style="230"/>
    <col min="769" max="770" width="1.625" style="230" customWidth="1"/>
    <col min="771" max="771" width="6.625" style="230" customWidth="1"/>
    <col min="772" max="775" width="5.375" style="230" customWidth="1"/>
    <col min="776" max="776" width="1.625" style="230" customWidth="1"/>
    <col min="777" max="777" width="6.625" style="230" customWidth="1"/>
    <col min="778" max="781" width="5.375" style="230" customWidth="1"/>
    <col min="782" max="782" width="1.625" style="230" customWidth="1"/>
    <col min="783" max="783" width="6.625" style="230" customWidth="1"/>
    <col min="784" max="787" width="5.375" style="230" customWidth="1"/>
    <col min="788" max="1024" width="9" style="230"/>
    <col min="1025" max="1026" width="1.625" style="230" customWidth="1"/>
    <col min="1027" max="1027" width="6.625" style="230" customWidth="1"/>
    <col min="1028" max="1031" width="5.375" style="230" customWidth="1"/>
    <col min="1032" max="1032" width="1.625" style="230" customWidth="1"/>
    <col min="1033" max="1033" width="6.625" style="230" customWidth="1"/>
    <col min="1034" max="1037" width="5.375" style="230" customWidth="1"/>
    <col min="1038" max="1038" width="1.625" style="230" customWidth="1"/>
    <col min="1039" max="1039" width="6.625" style="230" customWidth="1"/>
    <col min="1040" max="1043" width="5.375" style="230" customWidth="1"/>
    <col min="1044" max="1280" width="9" style="230"/>
    <col min="1281" max="1282" width="1.625" style="230" customWidth="1"/>
    <col min="1283" max="1283" width="6.625" style="230" customWidth="1"/>
    <col min="1284" max="1287" width="5.375" style="230" customWidth="1"/>
    <col min="1288" max="1288" width="1.625" style="230" customWidth="1"/>
    <col min="1289" max="1289" width="6.625" style="230" customWidth="1"/>
    <col min="1290" max="1293" width="5.375" style="230" customWidth="1"/>
    <col min="1294" max="1294" width="1.625" style="230" customWidth="1"/>
    <col min="1295" max="1295" width="6.625" style="230" customWidth="1"/>
    <col min="1296" max="1299" width="5.375" style="230" customWidth="1"/>
    <col min="1300" max="1536" width="9" style="230"/>
    <col min="1537" max="1538" width="1.625" style="230" customWidth="1"/>
    <col min="1539" max="1539" width="6.625" style="230" customWidth="1"/>
    <col min="1540" max="1543" width="5.375" style="230" customWidth="1"/>
    <col min="1544" max="1544" width="1.625" style="230" customWidth="1"/>
    <col min="1545" max="1545" width="6.625" style="230" customWidth="1"/>
    <col min="1546" max="1549" width="5.375" style="230" customWidth="1"/>
    <col min="1550" max="1550" width="1.625" style="230" customWidth="1"/>
    <col min="1551" max="1551" width="6.625" style="230" customWidth="1"/>
    <col min="1552" max="1555" width="5.375" style="230" customWidth="1"/>
    <col min="1556" max="1792" width="9" style="230"/>
    <col min="1793" max="1794" width="1.625" style="230" customWidth="1"/>
    <col min="1795" max="1795" width="6.625" style="230" customWidth="1"/>
    <col min="1796" max="1799" width="5.375" style="230" customWidth="1"/>
    <col min="1800" max="1800" width="1.625" style="230" customWidth="1"/>
    <col min="1801" max="1801" width="6.625" style="230" customWidth="1"/>
    <col min="1802" max="1805" width="5.375" style="230" customWidth="1"/>
    <col min="1806" max="1806" width="1.625" style="230" customWidth="1"/>
    <col min="1807" max="1807" width="6.625" style="230" customWidth="1"/>
    <col min="1808" max="1811" width="5.375" style="230" customWidth="1"/>
    <col min="1812" max="2048" width="9" style="230"/>
    <col min="2049" max="2050" width="1.625" style="230" customWidth="1"/>
    <col min="2051" max="2051" width="6.625" style="230" customWidth="1"/>
    <col min="2052" max="2055" width="5.375" style="230" customWidth="1"/>
    <col min="2056" max="2056" width="1.625" style="230" customWidth="1"/>
    <col min="2057" max="2057" width="6.625" style="230" customWidth="1"/>
    <col min="2058" max="2061" width="5.375" style="230" customWidth="1"/>
    <col min="2062" max="2062" width="1.625" style="230" customWidth="1"/>
    <col min="2063" max="2063" width="6.625" style="230" customWidth="1"/>
    <col min="2064" max="2067" width="5.375" style="230" customWidth="1"/>
    <col min="2068" max="2304" width="9" style="230"/>
    <col min="2305" max="2306" width="1.625" style="230" customWidth="1"/>
    <col min="2307" max="2307" width="6.625" style="230" customWidth="1"/>
    <col min="2308" max="2311" width="5.375" style="230" customWidth="1"/>
    <col min="2312" max="2312" width="1.625" style="230" customWidth="1"/>
    <col min="2313" max="2313" width="6.625" style="230" customWidth="1"/>
    <col min="2314" max="2317" width="5.375" style="230" customWidth="1"/>
    <col min="2318" max="2318" width="1.625" style="230" customWidth="1"/>
    <col min="2319" max="2319" width="6.625" style="230" customWidth="1"/>
    <col min="2320" max="2323" width="5.375" style="230" customWidth="1"/>
    <col min="2324" max="2560" width="9" style="230"/>
    <col min="2561" max="2562" width="1.625" style="230" customWidth="1"/>
    <col min="2563" max="2563" width="6.625" style="230" customWidth="1"/>
    <col min="2564" max="2567" width="5.375" style="230" customWidth="1"/>
    <col min="2568" max="2568" width="1.625" style="230" customWidth="1"/>
    <col min="2569" max="2569" width="6.625" style="230" customWidth="1"/>
    <col min="2570" max="2573" width="5.375" style="230" customWidth="1"/>
    <col min="2574" max="2574" width="1.625" style="230" customWidth="1"/>
    <col min="2575" max="2575" width="6.625" style="230" customWidth="1"/>
    <col min="2576" max="2579" width="5.375" style="230" customWidth="1"/>
    <col min="2580" max="2816" width="9" style="230"/>
    <col min="2817" max="2818" width="1.625" style="230" customWidth="1"/>
    <col min="2819" max="2819" width="6.625" style="230" customWidth="1"/>
    <col min="2820" max="2823" width="5.375" style="230" customWidth="1"/>
    <col min="2824" max="2824" width="1.625" style="230" customWidth="1"/>
    <col min="2825" max="2825" width="6.625" style="230" customWidth="1"/>
    <col min="2826" max="2829" width="5.375" style="230" customWidth="1"/>
    <col min="2830" max="2830" width="1.625" style="230" customWidth="1"/>
    <col min="2831" max="2831" width="6.625" style="230" customWidth="1"/>
    <col min="2832" max="2835" width="5.375" style="230" customWidth="1"/>
    <col min="2836" max="3072" width="9" style="230"/>
    <col min="3073" max="3074" width="1.625" style="230" customWidth="1"/>
    <col min="3075" max="3075" width="6.625" style="230" customWidth="1"/>
    <col min="3076" max="3079" width="5.375" style="230" customWidth="1"/>
    <col min="3080" max="3080" width="1.625" style="230" customWidth="1"/>
    <col min="3081" max="3081" width="6.625" style="230" customWidth="1"/>
    <col min="3082" max="3085" width="5.375" style="230" customWidth="1"/>
    <col min="3086" max="3086" width="1.625" style="230" customWidth="1"/>
    <col min="3087" max="3087" width="6.625" style="230" customWidth="1"/>
    <col min="3088" max="3091" width="5.375" style="230" customWidth="1"/>
    <col min="3092" max="3328" width="9" style="230"/>
    <col min="3329" max="3330" width="1.625" style="230" customWidth="1"/>
    <col min="3331" max="3331" width="6.625" style="230" customWidth="1"/>
    <col min="3332" max="3335" width="5.375" style="230" customWidth="1"/>
    <col min="3336" max="3336" width="1.625" style="230" customWidth="1"/>
    <col min="3337" max="3337" width="6.625" style="230" customWidth="1"/>
    <col min="3338" max="3341" width="5.375" style="230" customWidth="1"/>
    <col min="3342" max="3342" width="1.625" style="230" customWidth="1"/>
    <col min="3343" max="3343" width="6.625" style="230" customWidth="1"/>
    <col min="3344" max="3347" width="5.375" style="230" customWidth="1"/>
    <col min="3348" max="3584" width="9" style="230"/>
    <col min="3585" max="3586" width="1.625" style="230" customWidth="1"/>
    <col min="3587" max="3587" width="6.625" style="230" customWidth="1"/>
    <col min="3588" max="3591" width="5.375" style="230" customWidth="1"/>
    <col min="3592" max="3592" width="1.625" style="230" customWidth="1"/>
    <col min="3593" max="3593" width="6.625" style="230" customWidth="1"/>
    <col min="3594" max="3597" width="5.375" style="230" customWidth="1"/>
    <col min="3598" max="3598" width="1.625" style="230" customWidth="1"/>
    <col min="3599" max="3599" width="6.625" style="230" customWidth="1"/>
    <col min="3600" max="3603" width="5.375" style="230" customWidth="1"/>
    <col min="3604" max="3840" width="9" style="230"/>
    <col min="3841" max="3842" width="1.625" style="230" customWidth="1"/>
    <col min="3843" max="3843" width="6.625" style="230" customWidth="1"/>
    <col min="3844" max="3847" width="5.375" style="230" customWidth="1"/>
    <col min="3848" max="3848" width="1.625" style="230" customWidth="1"/>
    <col min="3849" max="3849" width="6.625" style="230" customWidth="1"/>
    <col min="3850" max="3853" width="5.375" style="230" customWidth="1"/>
    <col min="3854" max="3854" width="1.625" style="230" customWidth="1"/>
    <col min="3855" max="3855" width="6.625" style="230" customWidth="1"/>
    <col min="3856" max="3859" width="5.375" style="230" customWidth="1"/>
    <col min="3860" max="4096" width="9" style="230"/>
    <col min="4097" max="4098" width="1.625" style="230" customWidth="1"/>
    <col min="4099" max="4099" width="6.625" style="230" customWidth="1"/>
    <col min="4100" max="4103" width="5.375" style="230" customWidth="1"/>
    <col min="4104" max="4104" width="1.625" style="230" customWidth="1"/>
    <col min="4105" max="4105" width="6.625" style="230" customWidth="1"/>
    <col min="4106" max="4109" width="5.375" style="230" customWidth="1"/>
    <col min="4110" max="4110" width="1.625" style="230" customWidth="1"/>
    <col min="4111" max="4111" width="6.625" style="230" customWidth="1"/>
    <col min="4112" max="4115" width="5.375" style="230" customWidth="1"/>
    <col min="4116" max="4352" width="9" style="230"/>
    <col min="4353" max="4354" width="1.625" style="230" customWidth="1"/>
    <col min="4355" max="4355" width="6.625" style="230" customWidth="1"/>
    <col min="4356" max="4359" width="5.375" style="230" customWidth="1"/>
    <col min="4360" max="4360" width="1.625" style="230" customWidth="1"/>
    <col min="4361" max="4361" width="6.625" style="230" customWidth="1"/>
    <col min="4362" max="4365" width="5.375" style="230" customWidth="1"/>
    <col min="4366" max="4366" width="1.625" style="230" customWidth="1"/>
    <col min="4367" max="4367" width="6.625" style="230" customWidth="1"/>
    <col min="4368" max="4371" width="5.375" style="230" customWidth="1"/>
    <col min="4372" max="4608" width="9" style="230"/>
    <col min="4609" max="4610" width="1.625" style="230" customWidth="1"/>
    <col min="4611" max="4611" width="6.625" style="230" customWidth="1"/>
    <col min="4612" max="4615" width="5.375" style="230" customWidth="1"/>
    <col min="4616" max="4616" width="1.625" style="230" customWidth="1"/>
    <col min="4617" max="4617" width="6.625" style="230" customWidth="1"/>
    <col min="4618" max="4621" width="5.375" style="230" customWidth="1"/>
    <col min="4622" max="4622" width="1.625" style="230" customWidth="1"/>
    <col min="4623" max="4623" width="6.625" style="230" customWidth="1"/>
    <col min="4624" max="4627" width="5.375" style="230" customWidth="1"/>
    <col min="4628" max="4864" width="9" style="230"/>
    <col min="4865" max="4866" width="1.625" style="230" customWidth="1"/>
    <col min="4867" max="4867" width="6.625" style="230" customWidth="1"/>
    <col min="4868" max="4871" width="5.375" style="230" customWidth="1"/>
    <col min="4872" max="4872" width="1.625" style="230" customWidth="1"/>
    <col min="4873" max="4873" width="6.625" style="230" customWidth="1"/>
    <col min="4874" max="4877" width="5.375" style="230" customWidth="1"/>
    <col min="4878" max="4878" width="1.625" style="230" customWidth="1"/>
    <col min="4879" max="4879" width="6.625" style="230" customWidth="1"/>
    <col min="4880" max="4883" width="5.375" style="230" customWidth="1"/>
    <col min="4884" max="5120" width="9" style="230"/>
    <col min="5121" max="5122" width="1.625" style="230" customWidth="1"/>
    <col min="5123" max="5123" width="6.625" style="230" customWidth="1"/>
    <col min="5124" max="5127" width="5.375" style="230" customWidth="1"/>
    <col min="5128" max="5128" width="1.625" style="230" customWidth="1"/>
    <col min="5129" max="5129" width="6.625" style="230" customWidth="1"/>
    <col min="5130" max="5133" width="5.375" style="230" customWidth="1"/>
    <col min="5134" max="5134" width="1.625" style="230" customWidth="1"/>
    <col min="5135" max="5135" width="6.625" style="230" customWidth="1"/>
    <col min="5136" max="5139" width="5.375" style="230" customWidth="1"/>
    <col min="5140" max="5376" width="9" style="230"/>
    <col min="5377" max="5378" width="1.625" style="230" customWidth="1"/>
    <col min="5379" max="5379" width="6.625" style="230" customWidth="1"/>
    <col min="5380" max="5383" width="5.375" style="230" customWidth="1"/>
    <col min="5384" max="5384" width="1.625" style="230" customWidth="1"/>
    <col min="5385" max="5385" width="6.625" style="230" customWidth="1"/>
    <col min="5386" max="5389" width="5.375" style="230" customWidth="1"/>
    <col min="5390" max="5390" width="1.625" style="230" customWidth="1"/>
    <col min="5391" max="5391" width="6.625" style="230" customWidth="1"/>
    <col min="5392" max="5395" width="5.375" style="230" customWidth="1"/>
    <col min="5396" max="5632" width="9" style="230"/>
    <col min="5633" max="5634" width="1.625" style="230" customWidth="1"/>
    <col min="5635" max="5635" width="6.625" style="230" customWidth="1"/>
    <col min="5636" max="5639" width="5.375" style="230" customWidth="1"/>
    <col min="5640" max="5640" width="1.625" style="230" customWidth="1"/>
    <col min="5641" max="5641" width="6.625" style="230" customWidth="1"/>
    <col min="5642" max="5645" width="5.375" style="230" customWidth="1"/>
    <col min="5646" max="5646" width="1.625" style="230" customWidth="1"/>
    <col min="5647" max="5647" width="6.625" style="230" customWidth="1"/>
    <col min="5648" max="5651" width="5.375" style="230" customWidth="1"/>
    <col min="5652" max="5888" width="9" style="230"/>
    <col min="5889" max="5890" width="1.625" style="230" customWidth="1"/>
    <col min="5891" max="5891" width="6.625" style="230" customWidth="1"/>
    <col min="5892" max="5895" width="5.375" style="230" customWidth="1"/>
    <col min="5896" max="5896" width="1.625" style="230" customWidth="1"/>
    <col min="5897" max="5897" width="6.625" style="230" customWidth="1"/>
    <col min="5898" max="5901" width="5.375" style="230" customWidth="1"/>
    <col min="5902" max="5902" width="1.625" style="230" customWidth="1"/>
    <col min="5903" max="5903" width="6.625" style="230" customWidth="1"/>
    <col min="5904" max="5907" width="5.375" style="230" customWidth="1"/>
    <col min="5908" max="6144" width="9" style="230"/>
    <col min="6145" max="6146" width="1.625" style="230" customWidth="1"/>
    <col min="6147" max="6147" width="6.625" style="230" customWidth="1"/>
    <col min="6148" max="6151" width="5.375" style="230" customWidth="1"/>
    <col min="6152" max="6152" width="1.625" style="230" customWidth="1"/>
    <col min="6153" max="6153" width="6.625" style="230" customWidth="1"/>
    <col min="6154" max="6157" width="5.375" style="230" customWidth="1"/>
    <col min="6158" max="6158" width="1.625" style="230" customWidth="1"/>
    <col min="6159" max="6159" width="6.625" style="230" customWidth="1"/>
    <col min="6160" max="6163" width="5.375" style="230" customWidth="1"/>
    <col min="6164" max="6400" width="9" style="230"/>
    <col min="6401" max="6402" width="1.625" style="230" customWidth="1"/>
    <col min="6403" max="6403" width="6.625" style="230" customWidth="1"/>
    <col min="6404" max="6407" width="5.375" style="230" customWidth="1"/>
    <col min="6408" max="6408" width="1.625" style="230" customWidth="1"/>
    <col min="6409" max="6409" width="6.625" style="230" customWidth="1"/>
    <col min="6410" max="6413" width="5.375" style="230" customWidth="1"/>
    <col min="6414" max="6414" width="1.625" style="230" customWidth="1"/>
    <col min="6415" max="6415" width="6.625" style="230" customWidth="1"/>
    <col min="6416" max="6419" width="5.375" style="230" customWidth="1"/>
    <col min="6420" max="6656" width="9" style="230"/>
    <col min="6657" max="6658" width="1.625" style="230" customWidth="1"/>
    <col min="6659" max="6659" width="6.625" style="230" customWidth="1"/>
    <col min="6660" max="6663" width="5.375" style="230" customWidth="1"/>
    <col min="6664" max="6664" width="1.625" style="230" customWidth="1"/>
    <col min="6665" max="6665" width="6.625" style="230" customWidth="1"/>
    <col min="6666" max="6669" width="5.375" style="230" customWidth="1"/>
    <col min="6670" max="6670" width="1.625" style="230" customWidth="1"/>
    <col min="6671" max="6671" width="6.625" style="230" customWidth="1"/>
    <col min="6672" max="6675" width="5.375" style="230" customWidth="1"/>
    <col min="6676" max="6912" width="9" style="230"/>
    <col min="6913" max="6914" width="1.625" style="230" customWidth="1"/>
    <col min="6915" max="6915" width="6.625" style="230" customWidth="1"/>
    <col min="6916" max="6919" width="5.375" style="230" customWidth="1"/>
    <col min="6920" max="6920" width="1.625" style="230" customWidth="1"/>
    <col min="6921" max="6921" width="6.625" style="230" customWidth="1"/>
    <col min="6922" max="6925" width="5.375" style="230" customWidth="1"/>
    <col min="6926" max="6926" width="1.625" style="230" customWidth="1"/>
    <col min="6927" max="6927" width="6.625" style="230" customWidth="1"/>
    <col min="6928" max="6931" width="5.375" style="230" customWidth="1"/>
    <col min="6932" max="7168" width="9" style="230"/>
    <col min="7169" max="7170" width="1.625" style="230" customWidth="1"/>
    <col min="7171" max="7171" width="6.625" style="230" customWidth="1"/>
    <col min="7172" max="7175" width="5.375" style="230" customWidth="1"/>
    <col min="7176" max="7176" width="1.625" style="230" customWidth="1"/>
    <col min="7177" max="7177" width="6.625" style="230" customWidth="1"/>
    <col min="7178" max="7181" width="5.375" style="230" customWidth="1"/>
    <col min="7182" max="7182" width="1.625" style="230" customWidth="1"/>
    <col min="7183" max="7183" width="6.625" style="230" customWidth="1"/>
    <col min="7184" max="7187" width="5.375" style="230" customWidth="1"/>
    <col min="7188" max="7424" width="9" style="230"/>
    <col min="7425" max="7426" width="1.625" style="230" customWidth="1"/>
    <col min="7427" max="7427" width="6.625" style="230" customWidth="1"/>
    <col min="7428" max="7431" width="5.375" style="230" customWidth="1"/>
    <col min="7432" max="7432" width="1.625" style="230" customWidth="1"/>
    <col min="7433" max="7433" width="6.625" style="230" customWidth="1"/>
    <col min="7434" max="7437" width="5.375" style="230" customWidth="1"/>
    <col min="7438" max="7438" width="1.625" style="230" customWidth="1"/>
    <col min="7439" max="7439" width="6.625" style="230" customWidth="1"/>
    <col min="7440" max="7443" width="5.375" style="230" customWidth="1"/>
    <col min="7444" max="7680" width="9" style="230"/>
    <col min="7681" max="7682" width="1.625" style="230" customWidth="1"/>
    <col min="7683" max="7683" width="6.625" style="230" customWidth="1"/>
    <col min="7684" max="7687" width="5.375" style="230" customWidth="1"/>
    <col min="7688" max="7688" width="1.625" style="230" customWidth="1"/>
    <col min="7689" max="7689" width="6.625" style="230" customWidth="1"/>
    <col min="7690" max="7693" width="5.375" style="230" customWidth="1"/>
    <col min="7694" max="7694" width="1.625" style="230" customWidth="1"/>
    <col min="7695" max="7695" width="6.625" style="230" customWidth="1"/>
    <col min="7696" max="7699" width="5.375" style="230" customWidth="1"/>
    <col min="7700" max="7936" width="9" style="230"/>
    <col min="7937" max="7938" width="1.625" style="230" customWidth="1"/>
    <col min="7939" max="7939" width="6.625" style="230" customWidth="1"/>
    <col min="7940" max="7943" width="5.375" style="230" customWidth="1"/>
    <col min="7944" max="7944" width="1.625" style="230" customWidth="1"/>
    <col min="7945" max="7945" width="6.625" style="230" customWidth="1"/>
    <col min="7946" max="7949" width="5.375" style="230" customWidth="1"/>
    <col min="7950" max="7950" width="1.625" style="230" customWidth="1"/>
    <col min="7951" max="7951" width="6.625" style="230" customWidth="1"/>
    <col min="7952" max="7955" width="5.375" style="230" customWidth="1"/>
    <col min="7956" max="8192" width="9" style="230"/>
    <col min="8193" max="8194" width="1.625" style="230" customWidth="1"/>
    <col min="8195" max="8195" width="6.625" style="230" customWidth="1"/>
    <col min="8196" max="8199" width="5.375" style="230" customWidth="1"/>
    <col min="8200" max="8200" width="1.625" style="230" customWidth="1"/>
    <col min="8201" max="8201" width="6.625" style="230" customWidth="1"/>
    <col min="8202" max="8205" width="5.375" style="230" customWidth="1"/>
    <col min="8206" max="8206" width="1.625" style="230" customWidth="1"/>
    <col min="8207" max="8207" width="6.625" style="230" customWidth="1"/>
    <col min="8208" max="8211" width="5.375" style="230" customWidth="1"/>
    <col min="8212" max="8448" width="9" style="230"/>
    <col min="8449" max="8450" width="1.625" style="230" customWidth="1"/>
    <col min="8451" max="8451" width="6.625" style="230" customWidth="1"/>
    <col min="8452" max="8455" width="5.375" style="230" customWidth="1"/>
    <col min="8456" max="8456" width="1.625" style="230" customWidth="1"/>
    <col min="8457" max="8457" width="6.625" style="230" customWidth="1"/>
    <col min="8458" max="8461" width="5.375" style="230" customWidth="1"/>
    <col min="8462" max="8462" width="1.625" style="230" customWidth="1"/>
    <col min="8463" max="8463" width="6.625" style="230" customWidth="1"/>
    <col min="8464" max="8467" width="5.375" style="230" customWidth="1"/>
    <col min="8468" max="8704" width="9" style="230"/>
    <col min="8705" max="8706" width="1.625" style="230" customWidth="1"/>
    <col min="8707" max="8707" width="6.625" style="230" customWidth="1"/>
    <col min="8708" max="8711" width="5.375" style="230" customWidth="1"/>
    <col min="8712" max="8712" width="1.625" style="230" customWidth="1"/>
    <col min="8713" max="8713" width="6.625" style="230" customWidth="1"/>
    <col min="8714" max="8717" width="5.375" style="230" customWidth="1"/>
    <col min="8718" max="8718" width="1.625" style="230" customWidth="1"/>
    <col min="8719" max="8719" width="6.625" style="230" customWidth="1"/>
    <col min="8720" max="8723" width="5.375" style="230" customWidth="1"/>
    <col min="8724" max="8960" width="9" style="230"/>
    <col min="8961" max="8962" width="1.625" style="230" customWidth="1"/>
    <col min="8963" max="8963" width="6.625" style="230" customWidth="1"/>
    <col min="8964" max="8967" width="5.375" style="230" customWidth="1"/>
    <col min="8968" max="8968" width="1.625" style="230" customWidth="1"/>
    <col min="8969" max="8969" width="6.625" style="230" customWidth="1"/>
    <col min="8970" max="8973" width="5.375" style="230" customWidth="1"/>
    <col min="8974" max="8974" width="1.625" style="230" customWidth="1"/>
    <col min="8975" max="8975" width="6.625" style="230" customWidth="1"/>
    <col min="8976" max="8979" width="5.375" style="230" customWidth="1"/>
    <col min="8980" max="9216" width="9" style="230"/>
    <col min="9217" max="9218" width="1.625" style="230" customWidth="1"/>
    <col min="9219" max="9219" width="6.625" style="230" customWidth="1"/>
    <col min="9220" max="9223" width="5.375" style="230" customWidth="1"/>
    <col min="9224" max="9224" width="1.625" style="230" customWidth="1"/>
    <col min="9225" max="9225" width="6.625" style="230" customWidth="1"/>
    <col min="9226" max="9229" width="5.375" style="230" customWidth="1"/>
    <col min="9230" max="9230" width="1.625" style="230" customWidth="1"/>
    <col min="9231" max="9231" width="6.625" style="230" customWidth="1"/>
    <col min="9232" max="9235" width="5.375" style="230" customWidth="1"/>
    <col min="9236" max="9472" width="9" style="230"/>
    <col min="9473" max="9474" width="1.625" style="230" customWidth="1"/>
    <col min="9475" max="9475" width="6.625" style="230" customWidth="1"/>
    <col min="9476" max="9479" width="5.375" style="230" customWidth="1"/>
    <col min="9480" max="9480" width="1.625" style="230" customWidth="1"/>
    <col min="9481" max="9481" width="6.625" style="230" customWidth="1"/>
    <col min="9482" max="9485" width="5.375" style="230" customWidth="1"/>
    <col min="9486" max="9486" width="1.625" style="230" customWidth="1"/>
    <col min="9487" max="9487" width="6.625" style="230" customWidth="1"/>
    <col min="9488" max="9491" width="5.375" style="230" customWidth="1"/>
    <col min="9492" max="9728" width="9" style="230"/>
    <col min="9729" max="9730" width="1.625" style="230" customWidth="1"/>
    <col min="9731" max="9731" width="6.625" style="230" customWidth="1"/>
    <col min="9732" max="9735" width="5.375" style="230" customWidth="1"/>
    <col min="9736" max="9736" width="1.625" style="230" customWidth="1"/>
    <col min="9737" max="9737" width="6.625" style="230" customWidth="1"/>
    <col min="9738" max="9741" width="5.375" style="230" customWidth="1"/>
    <col min="9742" max="9742" width="1.625" style="230" customWidth="1"/>
    <col min="9743" max="9743" width="6.625" style="230" customWidth="1"/>
    <col min="9744" max="9747" width="5.375" style="230" customWidth="1"/>
    <col min="9748" max="9984" width="9" style="230"/>
    <col min="9985" max="9986" width="1.625" style="230" customWidth="1"/>
    <col min="9987" max="9987" width="6.625" style="230" customWidth="1"/>
    <col min="9988" max="9991" width="5.375" style="230" customWidth="1"/>
    <col min="9992" max="9992" width="1.625" style="230" customWidth="1"/>
    <col min="9993" max="9993" width="6.625" style="230" customWidth="1"/>
    <col min="9994" max="9997" width="5.375" style="230" customWidth="1"/>
    <col min="9998" max="9998" width="1.625" style="230" customWidth="1"/>
    <col min="9999" max="9999" width="6.625" style="230" customWidth="1"/>
    <col min="10000" max="10003" width="5.375" style="230" customWidth="1"/>
    <col min="10004" max="10240" width="9" style="230"/>
    <col min="10241" max="10242" width="1.625" style="230" customWidth="1"/>
    <col min="10243" max="10243" width="6.625" style="230" customWidth="1"/>
    <col min="10244" max="10247" width="5.375" style="230" customWidth="1"/>
    <col min="10248" max="10248" width="1.625" style="230" customWidth="1"/>
    <col min="10249" max="10249" width="6.625" style="230" customWidth="1"/>
    <col min="10250" max="10253" width="5.375" style="230" customWidth="1"/>
    <col min="10254" max="10254" width="1.625" style="230" customWidth="1"/>
    <col min="10255" max="10255" width="6.625" style="230" customWidth="1"/>
    <col min="10256" max="10259" width="5.375" style="230" customWidth="1"/>
    <col min="10260" max="10496" width="9" style="230"/>
    <col min="10497" max="10498" width="1.625" style="230" customWidth="1"/>
    <col min="10499" max="10499" width="6.625" style="230" customWidth="1"/>
    <col min="10500" max="10503" width="5.375" style="230" customWidth="1"/>
    <col min="10504" max="10504" width="1.625" style="230" customWidth="1"/>
    <col min="10505" max="10505" width="6.625" style="230" customWidth="1"/>
    <col min="10506" max="10509" width="5.375" style="230" customWidth="1"/>
    <col min="10510" max="10510" width="1.625" style="230" customWidth="1"/>
    <col min="10511" max="10511" width="6.625" style="230" customWidth="1"/>
    <col min="10512" max="10515" width="5.375" style="230" customWidth="1"/>
    <col min="10516" max="10752" width="9" style="230"/>
    <col min="10753" max="10754" width="1.625" style="230" customWidth="1"/>
    <col min="10755" max="10755" width="6.625" style="230" customWidth="1"/>
    <col min="10756" max="10759" width="5.375" style="230" customWidth="1"/>
    <col min="10760" max="10760" width="1.625" style="230" customWidth="1"/>
    <col min="10761" max="10761" width="6.625" style="230" customWidth="1"/>
    <col min="10762" max="10765" width="5.375" style="230" customWidth="1"/>
    <col min="10766" max="10766" width="1.625" style="230" customWidth="1"/>
    <col min="10767" max="10767" width="6.625" style="230" customWidth="1"/>
    <col min="10768" max="10771" width="5.375" style="230" customWidth="1"/>
    <col min="10772" max="11008" width="9" style="230"/>
    <col min="11009" max="11010" width="1.625" style="230" customWidth="1"/>
    <col min="11011" max="11011" width="6.625" style="230" customWidth="1"/>
    <col min="11012" max="11015" width="5.375" style="230" customWidth="1"/>
    <col min="11016" max="11016" width="1.625" style="230" customWidth="1"/>
    <col min="11017" max="11017" width="6.625" style="230" customWidth="1"/>
    <col min="11018" max="11021" width="5.375" style="230" customWidth="1"/>
    <col min="11022" max="11022" width="1.625" style="230" customWidth="1"/>
    <col min="11023" max="11023" width="6.625" style="230" customWidth="1"/>
    <col min="11024" max="11027" width="5.375" style="230" customWidth="1"/>
    <col min="11028" max="11264" width="9" style="230"/>
    <col min="11265" max="11266" width="1.625" style="230" customWidth="1"/>
    <col min="11267" max="11267" width="6.625" style="230" customWidth="1"/>
    <col min="11268" max="11271" width="5.375" style="230" customWidth="1"/>
    <col min="11272" max="11272" width="1.625" style="230" customWidth="1"/>
    <col min="11273" max="11273" width="6.625" style="230" customWidth="1"/>
    <col min="11274" max="11277" width="5.375" style="230" customWidth="1"/>
    <col min="11278" max="11278" width="1.625" style="230" customWidth="1"/>
    <col min="11279" max="11279" width="6.625" style="230" customWidth="1"/>
    <col min="11280" max="11283" width="5.375" style="230" customWidth="1"/>
    <col min="11284" max="11520" width="9" style="230"/>
    <col min="11521" max="11522" width="1.625" style="230" customWidth="1"/>
    <col min="11523" max="11523" width="6.625" style="230" customWidth="1"/>
    <col min="11524" max="11527" width="5.375" style="230" customWidth="1"/>
    <col min="11528" max="11528" width="1.625" style="230" customWidth="1"/>
    <col min="11529" max="11529" width="6.625" style="230" customWidth="1"/>
    <col min="11530" max="11533" width="5.375" style="230" customWidth="1"/>
    <col min="11534" max="11534" width="1.625" style="230" customWidth="1"/>
    <col min="11535" max="11535" width="6.625" style="230" customWidth="1"/>
    <col min="11536" max="11539" width="5.375" style="230" customWidth="1"/>
    <col min="11540" max="11776" width="9" style="230"/>
    <col min="11777" max="11778" width="1.625" style="230" customWidth="1"/>
    <col min="11779" max="11779" width="6.625" style="230" customWidth="1"/>
    <col min="11780" max="11783" width="5.375" style="230" customWidth="1"/>
    <col min="11784" max="11784" width="1.625" style="230" customWidth="1"/>
    <col min="11785" max="11785" width="6.625" style="230" customWidth="1"/>
    <col min="11786" max="11789" width="5.375" style="230" customWidth="1"/>
    <col min="11790" max="11790" width="1.625" style="230" customWidth="1"/>
    <col min="11791" max="11791" width="6.625" style="230" customWidth="1"/>
    <col min="11792" max="11795" width="5.375" style="230" customWidth="1"/>
    <col min="11796" max="12032" width="9" style="230"/>
    <col min="12033" max="12034" width="1.625" style="230" customWidth="1"/>
    <col min="12035" max="12035" width="6.625" style="230" customWidth="1"/>
    <col min="12036" max="12039" width="5.375" style="230" customWidth="1"/>
    <col min="12040" max="12040" width="1.625" style="230" customWidth="1"/>
    <col min="12041" max="12041" width="6.625" style="230" customWidth="1"/>
    <col min="12042" max="12045" width="5.375" style="230" customWidth="1"/>
    <col min="12046" max="12046" width="1.625" style="230" customWidth="1"/>
    <col min="12047" max="12047" width="6.625" style="230" customWidth="1"/>
    <col min="12048" max="12051" width="5.375" style="230" customWidth="1"/>
    <col min="12052" max="12288" width="9" style="230"/>
    <col min="12289" max="12290" width="1.625" style="230" customWidth="1"/>
    <col min="12291" max="12291" width="6.625" style="230" customWidth="1"/>
    <col min="12292" max="12295" width="5.375" style="230" customWidth="1"/>
    <col min="12296" max="12296" width="1.625" style="230" customWidth="1"/>
    <col min="12297" max="12297" width="6.625" style="230" customWidth="1"/>
    <col min="12298" max="12301" width="5.375" style="230" customWidth="1"/>
    <col min="12302" max="12302" width="1.625" style="230" customWidth="1"/>
    <col min="12303" max="12303" width="6.625" style="230" customWidth="1"/>
    <col min="12304" max="12307" width="5.375" style="230" customWidth="1"/>
    <col min="12308" max="12544" width="9" style="230"/>
    <col min="12545" max="12546" width="1.625" style="230" customWidth="1"/>
    <col min="12547" max="12547" width="6.625" style="230" customWidth="1"/>
    <col min="12548" max="12551" width="5.375" style="230" customWidth="1"/>
    <col min="12552" max="12552" width="1.625" style="230" customWidth="1"/>
    <col min="12553" max="12553" width="6.625" style="230" customWidth="1"/>
    <col min="12554" max="12557" width="5.375" style="230" customWidth="1"/>
    <col min="12558" max="12558" width="1.625" style="230" customWidth="1"/>
    <col min="12559" max="12559" width="6.625" style="230" customWidth="1"/>
    <col min="12560" max="12563" width="5.375" style="230" customWidth="1"/>
    <col min="12564" max="12800" width="9" style="230"/>
    <col min="12801" max="12802" width="1.625" style="230" customWidth="1"/>
    <col min="12803" max="12803" width="6.625" style="230" customWidth="1"/>
    <col min="12804" max="12807" width="5.375" style="230" customWidth="1"/>
    <col min="12808" max="12808" width="1.625" style="230" customWidth="1"/>
    <col min="12809" max="12809" width="6.625" style="230" customWidth="1"/>
    <col min="12810" max="12813" width="5.375" style="230" customWidth="1"/>
    <col min="12814" max="12814" width="1.625" style="230" customWidth="1"/>
    <col min="12815" max="12815" width="6.625" style="230" customWidth="1"/>
    <col min="12816" max="12819" width="5.375" style="230" customWidth="1"/>
    <col min="12820" max="13056" width="9" style="230"/>
    <col min="13057" max="13058" width="1.625" style="230" customWidth="1"/>
    <col min="13059" max="13059" width="6.625" style="230" customWidth="1"/>
    <col min="13060" max="13063" width="5.375" style="230" customWidth="1"/>
    <col min="13064" max="13064" width="1.625" style="230" customWidth="1"/>
    <col min="13065" max="13065" width="6.625" style="230" customWidth="1"/>
    <col min="13066" max="13069" width="5.375" style="230" customWidth="1"/>
    <col min="13070" max="13070" width="1.625" style="230" customWidth="1"/>
    <col min="13071" max="13071" width="6.625" style="230" customWidth="1"/>
    <col min="13072" max="13075" width="5.375" style="230" customWidth="1"/>
    <col min="13076" max="13312" width="9" style="230"/>
    <col min="13313" max="13314" width="1.625" style="230" customWidth="1"/>
    <col min="13315" max="13315" width="6.625" style="230" customWidth="1"/>
    <col min="13316" max="13319" width="5.375" style="230" customWidth="1"/>
    <col min="13320" max="13320" width="1.625" style="230" customWidth="1"/>
    <col min="13321" max="13321" width="6.625" style="230" customWidth="1"/>
    <col min="13322" max="13325" width="5.375" style="230" customWidth="1"/>
    <col min="13326" max="13326" width="1.625" style="230" customWidth="1"/>
    <col min="13327" max="13327" width="6.625" style="230" customWidth="1"/>
    <col min="13328" max="13331" width="5.375" style="230" customWidth="1"/>
    <col min="13332" max="13568" width="9" style="230"/>
    <col min="13569" max="13570" width="1.625" style="230" customWidth="1"/>
    <col min="13571" max="13571" width="6.625" style="230" customWidth="1"/>
    <col min="13572" max="13575" width="5.375" style="230" customWidth="1"/>
    <col min="13576" max="13576" width="1.625" style="230" customWidth="1"/>
    <col min="13577" max="13577" width="6.625" style="230" customWidth="1"/>
    <col min="13578" max="13581" width="5.375" style="230" customWidth="1"/>
    <col min="13582" max="13582" width="1.625" style="230" customWidth="1"/>
    <col min="13583" max="13583" width="6.625" style="230" customWidth="1"/>
    <col min="13584" max="13587" width="5.375" style="230" customWidth="1"/>
    <col min="13588" max="13824" width="9" style="230"/>
    <col min="13825" max="13826" width="1.625" style="230" customWidth="1"/>
    <col min="13827" max="13827" width="6.625" style="230" customWidth="1"/>
    <col min="13828" max="13831" width="5.375" style="230" customWidth="1"/>
    <col min="13832" max="13832" width="1.625" style="230" customWidth="1"/>
    <col min="13833" max="13833" width="6.625" style="230" customWidth="1"/>
    <col min="13834" max="13837" width="5.375" style="230" customWidth="1"/>
    <col min="13838" max="13838" width="1.625" style="230" customWidth="1"/>
    <col min="13839" max="13839" width="6.625" style="230" customWidth="1"/>
    <col min="13840" max="13843" width="5.375" style="230" customWidth="1"/>
    <col min="13844" max="14080" width="9" style="230"/>
    <col min="14081" max="14082" width="1.625" style="230" customWidth="1"/>
    <col min="14083" max="14083" width="6.625" style="230" customWidth="1"/>
    <col min="14084" max="14087" width="5.375" style="230" customWidth="1"/>
    <col min="14088" max="14088" width="1.625" style="230" customWidth="1"/>
    <col min="14089" max="14089" width="6.625" style="230" customWidth="1"/>
    <col min="14090" max="14093" width="5.375" style="230" customWidth="1"/>
    <col min="14094" max="14094" width="1.625" style="230" customWidth="1"/>
    <col min="14095" max="14095" width="6.625" style="230" customWidth="1"/>
    <col min="14096" max="14099" width="5.375" style="230" customWidth="1"/>
    <col min="14100" max="14336" width="9" style="230"/>
    <col min="14337" max="14338" width="1.625" style="230" customWidth="1"/>
    <col min="14339" max="14339" width="6.625" style="230" customWidth="1"/>
    <col min="14340" max="14343" width="5.375" style="230" customWidth="1"/>
    <col min="14344" max="14344" width="1.625" style="230" customWidth="1"/>
    <col min="14345" max="14345" width="6.625" style="230" customWidth="1"/>
    <col min="14346" max="14349" width="5.375" style="230" customWidth="1"/>
    <col min="14350" max="14350" width="1.625" style="230" customWidth="1"/>
    <col min="14351" max="14351" width="6.625" style="230" customWidth="1"/>
    <col min="14352" max="14355" width="5.375" style="230" customWidth="1"/>
    <col min="14356" max="14592" width="9" style="230"/>
    <col min="14593" max="14594" width="1.625" style="230" customWidth="1"/>
    <col min="14595" max="14595" width="6.625" style="230" customWidth="1"/>
    <col min="14596" max="14599" width="5.375" style="230" customWidth="1"/>
    <col min="14600" max="14600" width="1.625" style="230" customWidth="1"/>
    <col min="14601" max="14601" width="6.625" style="230" customWidth="1"/>
    <col min="14602" max="14605" width="5.375" style="230" customWidth="1"/>
    <col min="14606" max="14606" width="1.625" style="230" customWidth="1"/>
    <col min="14607" max="14607" width="6.625" style="230" customWidth="1"/>
    <col min="14608" max="14611" width="5.375" style="230" customWidth="1"/>
    <col min="14612" max="14848" width="9" style="230"/>
    <col min="14849" max="14850" width="1.625" style="230" customWidth="1"/>
    <col min="14851" max="14851" width="6.625" style="230" customWidth="1"/>
    <col min="14852" max="14855" width="5.375" style="230" customWidth="1"/>
    <col min="14856" max="14856" width="1.625" style="230" customWidth="1"/>
    <col min="14857" max="14857" width="6.625" style="230" customWidth="1"/>
    <col min="14858" max="14861" width="5.375" style="230" customWidth="1"/>
    <col min="14862" max="14862" width="1.625" style="230" customWidth="1"/>
    <col min="14863" max="14863" width="6.625" style="230" customWidth="1"/>
    <col min="14864" max="14867" width="5.375" style="230" customWidth="1"/>
    <col min="14868" max="15104" width="9" style="230"/>
    <col min="15105" max="15106" width="1.625" style="230" customWidth="1"/>
    <col min="15107" max="15107" width="6.625" style="230" customWidth="1"/>
    <col min="15108" max="15111" width="5.375" style="230" customWidth="1"/>
    <col min="15112" max="15112" width="1.625" style="230" customWidth="1"/>
    <col min="15113" max="15113" width="6.625" style="230" customWidth="1"/>
    <col min="15114" max="15117" width="5.375" style="230" customWidth="1"/>
    <col min="15118" max="15118" width="1.625" style="230" customWidth="1"/>
    <col min="15119" max="15119" width="6.625" style="230" customWidth="1"/>
    <col min="15120" max="15123" width="5.375" style="230" customWidth="1"/>
    <col min="15124" max="15360" width="9" style="230"/>
    <col min="15361" max="15362" width="1.625" style="230" customWidth="1"/>
    <col min="15363" max="15363" width="6.625" style="230" customWidth="1"/>
    <col min="15364" max="15367" width="5.375" style="230" customWidth="1"/>
    <col min="15368" max="15368" width="1.625" style="230" customWidth="1"/>
    <col min="15369" max="15369" width="6.625" style="230" customWidth="1"/>
    <col min="15370" max="15373" width="5.375" style="230" customWidth="1"/>
    <col min="15374" max="15374" width="1.625" style="230" customWidth="1"/>
    <col min="15375" max="15375" width="6.625" style="230" customWidth="1"/>
    <col min="15376" max="15379" width="5.375" style="230" customWidth="1"/>
    <col min="15380" max="15616" width="9" style="230"/>
    <col min="15617" max="15618" width="1.625" style="230" customWidth="1"/>
    <col min="15619" max="15619" width="6.625" style="230" customWidth="1"/>
    <col min="15620" max="15623" width="5.375" style="230" customWidth="1"/>
    <col min="15624" max="15624" width="1.625" style="230" customWidth="1"/>
    <col min="15625" max="15625" width="6.625" style="230" customWidth="1"/>
    <col min="15626" max="15629" width="5.375" style="230" customWidth="1"/>
    <col min="15630" max="15630" width="1.625" style="230" customWidth="1"/>
    <col min="15631" max="15631" width="6.625" style="230" customWidth="1"/>
    <col min="15632" max="15635" width="5.375" style="230" customWidth="1"/>
    <col min="15636" max="15872" width="9" style="230"/>
    <col min="15873" max="15874" width="1.625" style="230" customWidth="1"/>
    <col min="15875" max="15875" width="6.625" style="230" customWidth="1"/>
    <col min="15876" max="15879" width="5.375" style="230" customWidth="1"/>
    <col min="15880" max="15880" width="1.625" style="230" customWidth="1"/>
    <col min="15881" max="15881" width="6.625" style="230" customWidth="1"/>
    <col min="15882" max="15885" width="5.375" style="230" customWidth="1"/>
    <col min="15886" max="15886" width="1.625" style="230" customWidth="1"/>
    <col min="15887" max="15887" width="6.625" style="230" customWidth="1"/>
    <col min="15888" max="15891" width="5.375" style="230" customWidth="1"/>
    <col min="15892" max="16128" width="9" style="230"/>
    <col min="16129" max="16130" width="1.625" style="230" customWidth="1"/>
    <col min="16131" max="16131" width="6.625" style="230" customWidth="1"/>
    <col min="16132" max="16135" width="5.375" style="230" customWidth="1"/>
    <col min="16136" max="16136" width="1.625" style="230" customWidth="1"/>
    <col min="16137" max="16137" width="6.625" style="230" customWidth="1"/>
    <col min="16138" max="16141" width="5.375" style="230" customWidth="1"/>
    <col min="16142" max="16142" width="1.625" style="230" customWidth="1"/>
    <col min="16143" max="16143" width="6.625" style="230" customWidth="1"/>
    <col min="16144" max="16147" width="5.375" style="230" customWidth="1"/>
    <col min="16148" max="16384" width="9" style="230"/>
  </cols>
  <sheetData>
    <row r="1" spans="1:19" s="2" customFormat="1" ht="30" customHeight="1" x14ac:dyDescent="0.4">
      <c r="A1" s="1" t="s">
        <v>135</v>
      </c>
      <c r="D1" s="202"/>
      <c r="E1" s="202"/>
      <c r="F1" s="202"/>
      <c r="G1" s="202"/>
      <c r="H1" s="3"/>
      <c r="J1" s="202"/>
      <c r="K1" s="202"/>
      <c r="L1" s="202"/>
      <c r="M1" s="202"/>
    </row>
    <row r="2" spans="1:19" s="2" customFormat="1" ht="7.5" customHeight="1" x14ac:dyDescent="0.4">
      <c r="A2" s="1"/>
      <c r="D2" s="202"/>
      <c r="E2" s="202"/>
      <c r="F2" s="202"/>
      <c r="G2" s="202"/>
      <c r="H2" s="3"/>
      <c r="J2" s="202"/>
      <c r="K2" s="202"/>
      <c r="L2" s="202"/>
      <c r="M2" s="202"/>
    </row>
    <row r="3" spans="1:19" s="2" customFormat="1" ht="22.5" customHeight="1" x14ac:dyDescent="0.4">
      <c r="B3" s="203" t="str">
        <f>'[2]B-4-1'!B3</f>
        <v>令和2年4月1日現在</v>
      </c>
      <c r="D3" s="202"/>
      <c r="E3" s="202"/>
      <c r="F3" s="202"/>
      <c r="G3" s="202"/>
      <c r="H3" s="3"/>
      <c r="J3" s="202"/>
      <c r="K3" s="202"/>
      <c r="L3" s="202"/>
      <c r="M3" s="202"/>
      <c r="S3" s="4"/>
    </row>
    <row r="4" spans="1:19" ht="13.5" customHeight="1" x14ac:dyDescent="0.4">
      <c r="B4" s="816" t="s">
        <v>137</v>
      </c>
      <c r="C4" s="817"/>
      <c r="D4" s="820" t="s">
        <v>138</v>
      </c>
      <c r="E4" s="821"/>
      <c r="F4" s="821"/>
      <c r="G4" s="822"/>
      <c r="H4" s="816" t="s">
        <v>137</v>
      </c>
      <c r="I4" s="817"/>
      <c r="J4" s="820" t="s">
        <v>138</v>
      </c>
      <c r="K4" s="821"/>
      <c r="L4" s="821"/>
      <c r="M4" s="822"/>
      <c r="N4" s="816" t="s">
        <v>137</v>
      </c>
      <c r="O4" s="817"/>
      <c r="P4" s="820" t="s">
        <v>138</v>
      </c>
      <c r="Q4" s="821"/>
      <c r="R4" s="821"/>
      <c r="S4" s="822"/>
    </row>
    <row r="5" spans="1:19" ht="13.5" customHeight="1" x14ac:dyDescent="0.4">
      <c r="B5" s="818"/>
      <c r="C5" s="819"/>
      <c r="D5" s="205" t="s">
        <v>139</v>
      </c>
      <c r="E5" s="205" t="s">
        <v>4</v>
      </c>
      <c r="F5" s="206" t="s">
        <v>5</v>
      </c>
      <c r="G5" s="208" t="s">
        <v>140</v>
      </c>
      <c r="H5" s="818"/>
      <c r="I5" s="819"/>
      <c r="J5" s="205" t="s">
        <v>139</v>
      </c>
      <c r="K5" s="205" t="s">
        <v>4</v>
      </c>
      <c r="L5" s="206" t="s">
        <v>5</v>
      </c>
      <c r="M5" s="208" t="s">
        <v>140</v>
      </c>
      <c r="N5" s="818"/>
      <c r="O5" s="819"/>
      <c r="P5" s="205" t="s">
        <v>139</v>
      </c>
      <c r="Q5" s="205" t="s">
        <v>4</v>
      </c>
      <c r="R5" s="206" t="s">
        <v>5</v>
      </c>
      <c r="S5" s="208" t="s">
        <v>140</v>
      </c>
    </row>
    <row r="6" spans="1:19" ht="12.75" customHeight="1" x14ac:dyDescent="0.25">
      <c r="B6" s="304"/>
      <c r="C6" s="223" t="s">
        <v>299</v>
      </c>
      <c r="D6" s="305">
        <f>+E6+F6</f>
        <v>500</v>
      </c>
      <c r="E6" s="268">
        <v>256</v>
      </c>
      <c r="F6" s="269">
        <v>244</v>
      </c>
      <c r="G6" s="270">
        <v>181</v>
      </c>
      <c r="H6" s="243"/>
      <c r="I6" s="279" t="s">
        <v>300</v>
      </c>
      <c r="J6" s="306">
        <f t="shared" ref="J6:J57" si="0">+K6+L6</f>
        <v>64</v>
      </c>
      <c r="K6" s="246">
        <v>45</v>
      </c>
      <c r="L6" s="247">
        <v>19</v>
      </c>
      <c r="M6" s="248">
        <v>56</v>
      </c>
      <c r="N6" s="276"/>
      <c r="O6" s="279" t="s">
        <v>301</v>
      </c>
      <c r="P6" s="306">
        <f t="shared" ref="P6:P47" si="1">+Q6+R6</f>
        <v>202</v>
      </c>
      <c r="Q6" s="246">
        <v>110</v>
      </c>
      <c r="R6" s="247">
        <v>92</v>
      </c>
      <c r="S6" s="248">
        <v>88</v>
      </c>
    </row>
    <row r="7" spans="1:19" ht="12.75" customHeight="1" x14ac:dyDescent="0.25">
      <c r="B7" s="265"/>
      <c r="C7" s="232" t="s">
        <v>302</v>
      </c>
      <c r="D7" s="307">
        <f t="shared" ref="D7:D58" si="2">+E7+F7</f>
        <v>162</v>
      </c>
      <c r="E7" s="246">
        <v>73</v>
      </c>
      <c r="F7" s="247">
        <v>89</v>
      </c>
      <c r="G7" s="248">
        <v>55</v>
      </c>
      <c r="H7" s="243"/>
      <c r="I7" s="279" t="s">
        <v>303</v>
      </c>
      <c r="J7" s="306">
        <f t="shared" si="0"/>
        <v>406</v>
      </c>
      <c r="K7" s="246">
        <v>211</v>
      </c>
      <c r="L7" s="247">
        <v>195</v>
      </c>
      <c r="M7" s="248">
        <v>137</v>
      </c>
      <c r="N7" s="276"/>
      <c r="O7" s="279" t="s">
        <v>304</v>
      </c>
      <c r="P7" s="306">
        <f t="shared" si="1"/>
        <v>141</v>
      </c>
      <c r="Q7" s="246">
        <v>70</v>
      </c>
      <c r="R7" s="247">
        <v>71</v>
      </c>
      <c r="S7" s="248">
        <v>44</v>
      </c>
    </row>
    <row r="8" spans="1:19" ht="12.75" customHeight="1" x14ac:dyDescent="0.25">
      <c r="B8" s="243"/>
      <c r="C8" s="250" t="s">
        <v>305</v>
      </c>
      <c r="D8" s="286">
        <f>+E8+F8</f>
        <v>316</v>
      </c>
      <c r="E8" s="246">
        <v>148</v>
      </c>
      <c r="F8" s="247">
        <v>168</v>
      </c>
      <c r="G8" s="248">
        <v>107</v>
      </c>
      <c r="H8" s="243"/>
      <c r="I8" s="279" t="s">
        <v>306</v>
      </c>
      <c r="J8" s="306">
        <f t="shared" si="0"/>
        <v>154</v>
      </c>
      <c r="K8" s="246">
        <v>74</v>
      </c>
      <c r="L8" s="247">
        <v>80</v>
      </c>
      <c r="M8" s="248">
        <v>66</v>
      </c>
      <c r="N8" s="276"/>
      <c r="O8" s="279" t="s">
        <v>307</v>
      </c>
      <c r="P8" s="306">
        <f t="shared" si="1"/>
        <v>159</v>
      </c>
      <c r="Q8" s="246">
        <v>73</v>
      </c>
      <c r="R8" s="247">
        <v>86</v>
      </c>
      <c r="S8" s="248">
        <v>56</v>
      </c>
    </row>
    <row r="9" spans="1:19" ht="12.75" customHeight="1" x14ac:dyDescent="0.25">
      <c r="B9" s="243"/>
      <c r="C9" s="250" t="s">
        <v>308</v>
      </c>
      <c r="D9" s="286">
        <f t="shared" si="2"/>
        <v>73</v>
      </c>
      <c r="E9" s="246">
        <v>31</v>
      </c>
      <c r="F9" s="247">
        <v>42</v>
      </c>
      <c r="G9" s="248">
        <v>39</v>
      </c>
      <c r="H9" s="243"/>
      <c r="I9" s="279" t="s">
        <v>309</v>
      </c>
      <c r="J9" s="306">
        <f t="shared" si="0"/>
        <v>293</v>
      </c>
      <c r="K9" s="246">
        <v>142</v>
      </c>
      <c r="L9" s="247">
        <v>151</v>
      </c>
      <c r="M9" s="248">
        <v>117</v>
      </c>
      <c r="N9" s="243"/>
      <c r="O9" s="279" t="s">
        <v>310</v>
      </c>
      <c r="P9" s="306">
        <f t="shared" si="1"/>
        <v>112</v>
      </c>
      <c r="Q9" s="246">
        <v>63</v>
      </c>
      <c r="R9" s="247">
        <v>49</v>
      </c>
      <c r="S9" s="248">
        <v>42</v>
      </c>
    </row>
    <row r="10" spans="1:19" ht="12.75" customHeight="1" x14ac:dyDescent="0.25">
      <c r="B10" s="308"/>
      <c r="C10" s="232" t="s">
        <v>311</v>
      </c>
      <c r="D10" s="307">
        <f t="shared" si="2"/>
        <v>188</v>
      </c>
      <c r="E10" s="246">
        <v>92</v>
      </c>
      <c r="F10" s="247">
        <v>96</v>
      </c>
      <c r="G10" s="248">
        <v>69</v>
      </c>
      <c r="H10" s="243"/>
      <c r="I10" s="279" t="s">
        <v>312</v>
      </c>
      <c r="J10" s="306">
        <f t="shared" si="0"/>
        <v>483</v>
      </c>
      <c r="K10" s="246">
        <v>234</v>
      </c>
      <c r="L10" s="247">
        <v>249</v>
      </c>
      <c r="M10" s="248">
        <v>175</v>
      </c>
      <c r="N10" s="243"/>
      <c r="O10" s="279" t="s">
        <v>313</v>
      </c>
      <c r="P10" s="306">
        <f t="shared" si="1"/>
        <v>336</v>
      </c>
      <c r="Q10" s="246">
        <v>170</v>
      </c>
      <c r="R10" s="247">
        <v>166</v>
      </c>
      <c r="S10" s="248">
        <v>124</v>
      </c>
    </row>
    <row r="11" spans="1:19" ht="12.75" customHeight="1" x14ac:dyDescent="0.25">
      <c r="B11" s="276"/>
      <c r="C11" s="250" t="s">
        <v>314</v>
      </c>
      <c r="D11" s="286">
        <f t="shared" si="2"/>
        <v>133</v>
      </c>
      <c r="E11" s="246">
        <v>72</v>
      </c>
      <c r="F11" s="247">
        <v>61</v>
      </c>
      <c r="G11" s="248">
        <v>53</v>
      </c>
      <c r="H11" s="243"/>
      <c r="I11" s="279" t="s">
        <v>315</v>
      </c>
      <c r="J11" s="306">
        <f t="shared" si="0"/>
        <v>140</v>
      </c>
      <c r="K11" s="246">
        <v>58</v>
      </c>
      <c r="L11" s="247">
        <v>82</v>
      </c>
      <c r="M11" s="248">
        <v>61</v>
      </c>
      <c r="N11" s="243"/>
      <c r="O11" s="279" t="s">
        <v>316</v>
      </c>
      <c r="P11" s="306">
        <f t="shared" si="1"/>
        <v>56</v>
      </c>
      <c r="Q11" s="246">
        <v>25</v>
      </c>
      <c r="R11" s="247">
        <v>31</v>
      </c>
      <c r="S11" s="248">
        <v>18</v>
      </c>
    </row>
    <row r="12" spans="1:19" ht="12.75" customHeight="1" x14ac:dyDescent="0.25">
      <c r="B12" s="276"/>
      <c r="C12" s="250" t="s">
        <v>317</v>
      </c>
      <c r="D12" s="286">
        <f t="shared" si="2"/>
        <v>100</v>
      </c>
      <c r="E12" s="246">
        <v>52</v>
      </c>
      <c r="F12" s="247">
        <v>48</v>
      </c>
      <c r="G12" s="248">
        <v>35</v>
      </c>
      <c r="H12" s="243"/>
      <c r="I12" s="279" t="s">
        <v>318</v>
      </c>
      <c r="J12" s="306">
        <f t="shared" si="0"/>
        <v>66</v>
      </c>
      <c r="K12" s="246">
        <v>30</v>
      </c>
      <c r="L12" s="247">
        <v>36</v>
      </c>
      <c r="M12" s="248">
        <v>22</v>
      </c>
      <c r="N12" s="243"/>
      <c r="O12" s="279" t="s">
        <v>319</v>
      </c>
      <c r="P12" s="306">
        <f t="shared" si="1"/>
        <v>211</v>
      </c>
      <c r="Q12" s="246">
        <v>107</v>
      </c>
      <c r="R12" s="247">
        <v>104</v>
      </c>
      <c r="S12" s="248">
        <v>72</v>
      </c>
    </row>
    <row r="13" spans="1:19" ht="12.75" customHeight="1" x14ac:dyDescent="0.25">
      <c r="B13" s="276"/>
      <c r="C13" s="309" t="s">
        <v>320</v>
      </c>
      <c r="D13" s="286">
        <f t="shared" si="2"/>
        <v>302</v>
      </c>
      <c r="E13" s="246">
        <v>143</v>
      </c>
      <c r="F13" s="247">
        <v>159</v>
      </c>
      <c r="G13" s="248">
        <v>104</v>
      </c>
      <c r="H13" s="276"/>
      <c r="I13" s="279" t="s">
        <v>321</v>
      </c>
      <c r="J13" s="306">
        <f t="shared" si="0"/>
        <v>84</v>
      </c>
      <c r="K13" s="246">
        <v>42</v>
      </c>
      <c r="L13" s="247">
        <v>42</v>
      </c>
      <c r="M13" s="248">
        <v>34</v>
      </c>
      <c r="N13" s="243"/>
      <c r="O13" s="279" t="s">
        <v>322</v>
      </c>
      <c r="P13" s="306">
        <f t="shared" si="1"/>
        <v>71</v>
      </c>
      <c r="Q13" s="246">
        <v>37</v>
      </c>
      <c r="R13" s="247">
        <v>34</v>
      </c>
      <c r="S13" s="248">
        <v>19</v>
      </c>
    </row>
    <row r="14" spans="1:19" ht="12.75" customHeight="1" x14ac:dyDescent="0.25">
      <c r="B14" s="276"/>
      <c r="C14" s="309" t="s">
        <v>323</v>
      </c>
      <c r="D14" s="286">
        <f t="shared" si="2"/>
        <v>181</v>
      </c>
      <c r="E14" s="246">
        <v>89</v>
      </c>
      <c r="F14" s="247">
        <v>92</v>
      </c>
      <c r="G14" s="248">
        <v>75</v>
      </c>
      <c r="H14" s="276"/>
      <c r="I14" s="279" t="s">
        <v>324</v>
      </c>
      <c r="J14" s="306">
        <f t="shared" si="0"/>
        <v>94</v>
      </c>
      <c r="K14" s="246">
        <v>42</v>
      </c>
      <c r="L14" s="247">
        <v>52</v>
      </c>
      <c r="M14" s="248">
        <v>36</v>
      </c>
      <c r="N14" s="243"/>
      <c r="O14" s="279" t="s">
        <v>325</v>
      </c>
      <c r="P14" s="306">
        <f t="shared" si="1"/>
        <v>302</v>
      </c>
      <c r="Q14" s="246">
        <v>148</v>
      </c>
      <c r="R14" s="247">
        <v>154</v>
      </c>
      <c r="S14" s="248">
        <v>99</v>
      </c>
    </row>
    <row r="15" spans="1:19" ht="12.75" customHeight="1" x14ac:dyDescent="0.25">
      <c r="B15" s="243"/>
      <c r="C15" s="309" t="s">
        <v>326</v>
      </c>
      <c r="D15" s="286">
        <f t="shared" si="2"/>
        <v>157</v>
      </c>
      <c r="E15" s="246">
        <v>76</v>
      </c>
      <c r="F15" s="247">
        <v>81</v>
      </c>
      <c r="G15" s="248">
        <v>56</v>
      </c>
      <c r="H15" s="276"/>
      <c r="I15" s="279" t="s">
        <v>327</v>
      </c>
      <c r="J15" s="306">
        <f t="shared" si="0"/>
        <v>75</v>
      </c>
      <c r="K15" s="246">
        <v>37</v>
      </c>
      <c r="L15" s="247">
        <v>38</v>
      </c>
      <c r="M15" s="248">
        <v>25</v>
      </c>
      <c r="N15" s="243"/>
      <c r="O15" s="279" t="s">
        <v>328</v>
      </c>
      <c r="P15" s="306">
        <f t="shared" si="1"/>
        <v>416</v>
      </c>
      <c r="Q15" s="246">
        <v>191</v>
      </c>
      <c r="R15" s="247">
        <v>225</v>
      </c>
      <c r="S15" s="248">
        <v>138</v>
      </c>
    </row>
    <row r="16" spans="1:19" ht="12.75" customHeight="1" x14ac:dyDescent="0.25">
      <c r="B16" s="243"/>
      <c r="C16" s="309" t="s">
        <v>329</v>
      </c>
      <c r="D16" s="286">
        <f t="shared" si="2"/>
        <v>95</v>
      </c>
      <c r="E16" s="246">
        <v>47</v>
      </c>
      <c r="F16" s="247">
        <v>48</v>
      </c>
      <c r="G16" s="248">
        <v>41</v>
      </c>
      <c r="H16" s="276"/>
      <c r="I16" s="279" t="s">
        <v>330</v>
      </c>
      <c r="J16" s="306">
        <f t="shared" si="0"/>
        <v>37</v>
      </c>
      <c r="K16" s="246">
        <v>16</v>
      </c>
      <c r="L16" s="247">
        <v>21</v>
      </c>
      <c r="M16" s="248">
        <v>13</v>
      </c>
      <c r="N16" s="243"/>
      <c r="O16" s="279" t="s">
        <v>331</v>
      </c>
      <c r="P16" s="306">
        <f t="shared" si="1"/>
        <v>90</v>
      </c>
      <c r="Q16" s="246">
        <v>47</v>
      </c>
      <c r="R16" s="247">
        <v>43</v>
      </c>
      <c r="S16" s="248">
        <v>33</v>
      </c>
    </row>
    <row r="17" spans="2:19" ht="12.75" customHeight="1" x14ac:dyDescent="0.25">
      <c r="B17" s="243"/>
      <c r="C17" s="309" t="s">
        <v>332</v>
      </c>
      <c r="D17" s="286">
        <f t="shared" si="2"/>
        <v>155</v>
      </c>
      <c r="E17" s="246">
        <v>67</v>
      </c>
      <c r="F17" s="247">
        <v>88</v>
      </c>
      <c r="G17" s="248">
        <v>44</v>
      </c>
      <c r="H17" s="276"/>
      <c r="I17" s="279" t="s">
        <v>333</v>
      </c>
      <c r="J17" s="306">
        <f t="shared" si="0"/>
        <v>36</v>
      </c>
      <c r="K17" s="246">
        <v>16</v>
      </c>
      <c r="L17" s="247">
        <v>20</v>
      </c>
      <c r="M17" s="248">
        <v>17</v>
      </c>
      <c r="N17" s="243"/>
      <c r="O17" s="279" t="s">
        <v>334</v>
      </c>
      <c r="P17" s="306">
        <f t="shared" si="1"/>
        <v>196</v>
      </c>
      <c r="Q17" s="246">
        <v>90</v>
      </c>
      <c r="R17" s="247">
        <v>106</v>
      </c>
      <c r="S17" s="248">
        <v>66</v>
      </c>
    </row>
    <row r="18" spans="2:19" ht="12.75" customHeight="1" x14ac:dyDescent="0.25">
      <c r="B18" s="243"/>
      <c r="C18" s="309" t="s">
        <v>335</v>
      </c>
      <c r="D18" s="286">
        <f t="shared" si="2"/>
        <v>208</v>
      </c>
      <c r="E18" s="246">
        <v>121</v>
      </c>
      <c r="F18" s="247">
        <v>87</v>
      </c>
      <c r="G18" s="248">
        <v>95</v>
      </c>
      <c r="H18" s="243"/>
      <c r="I18" s="250" t="s">
        <v>336</v>
      </c>
      <c r="J18" s="310">
        <f t="shared" si="0"/>
        <v>47</v>
      </c>
      <c r="K18" s="246">
        <v>22</v>
      </c>
      <c r="L18" s="247">
        <v>25</v>
      </c>
      <c r="M18" s="248">
        <v>22</v>
      </c>
      <c r="N18" s="243"/>
      <c r="O18" s="279" t="s">
        <v>337</v>
      </c>
      <c r="P18" s="306">
        <f t="shared" si="1"/>
        <v>159</v>
      </c>
      <c r="Q18" s="246">
        <v>79</v>
      </c>
      <c r="R18" s="247">
        <v>80</v>
      </c>
      <c r="S18" s="248">
        <v>159</v>
      </c>
    </row>
    <row r="19" spans="2:19" ht="12.75" customHeight="1" x14ac:dyDescent="0.25">
      <c r="B19" s="243"/>
      <c r="C19" s="250" t="s">
        <v>338</v>
      </c>
      <c r="D19" s="307">
        <f t="shared" si="2"/>
        <v>104</v>
      </c>
      <c r="E19" s="246">
        <v>52</v>
      </c>
      <c r="F19" s="247">
        <v>52</v>
      </c>
      <c r="G19" s="248">
        <v>35</v>
      </c>
      <c r="H19" s="243"/>
      <c r="I19" s="250" t="s">
        <v>339</v>
      </c>
      <c r="J19" s="310">
        <f t="shared" si="0"/>
        <v>42</v>
      </c>
      <c r="K19" s="246">
        <v>23</v>
      </c>
      <c r="L19" s="247">
        <v>19</v>
      </c>
      <c r="M19" s="248">
        <v>14</v>
      </c>
      <c r="N19" s="243"/>
      <c r="O19" s="279" t="s">
        <v>340</v>
      </c>
      <c r="P19" s="306">
        <f t="shared" si="1"/>
        <v>44</v>
      </c>
      <c r="Q19" s="246">
        <v>22</v>
      </c>
      <c r="R19" s="247">
        <v>22</v>
      </c>
      <c r="S19" s="248">
        <v>15</v>
      </c>
    </row>
    <row r="20" spans="2:19" ht="12.75" customHeight="1" x14ac:dyDescent="0.25">
      <c r="B20" s="243"/>
      <c r="C20" s="279" t="s">
        <v>341</v>
      </c>
      <c r="D20" s="280">
        <f t="shared" si="2"/>
        <v>153</v>
      </c>
      <c r="E20" s="246">
        <v>72</v>
      </c>
      <c r="F20" s="247">
        <v>81</v>
      </c>
      <c r="G20" s="248">
        <v>39</v>
      </c>
      <c r="H20" s="243"/>
      <c r="I20" s="250" t="s">
        <v>342</v>
      </c>
      <c r="J20" s="310">
        <f t="shared" si="0"/>
        <v>75</v>
      </c>
      <c r="K20" s="246">
        <v>31</v>
      </c>
      <c r="L20" s="247">
        <v>44</v>
      </c>
      <c r="M20" s="248">
        <v>28</v>
      </c>
      <c r="N20" s="243"/>
      <c r="O20" s="279" t="s">
        <v>343</v>
      </c>
      <c r="P20" s="306">
        <f t="shared" si="1"/>
        <v>83</v>
      </c>
      <c r="Q20" s="246">
        <v>41</v>
      </c>
      <c r="R20" s="247">
        <v>42</v>
      </c>
      <c r="S20" s="248">
        <v>22</v>
      </c>
    </row>
    <row r="21" spans="2:19" ht="12.75" customHeight="1" x14ac:dyDescent="0.25">
      <c r="B21" s="243"/>
      <c r="C21" s="279" t="s">
        <v>344</v>
      </c>
      <c r="D21" s="280">
        <f t="shared" si="2"/>
        <v>129</v>
      </c>
      <c r="E21" s="246">
        <v>66</v>
      </c>
      <c r="F21" s="247">
        <v>63</v>
      </c>
      <c r="G21" s="248">
        <v>39</v>
      </c>
      <c r="H21" s="243"/>
      <c r="I21" s="250" t="s">
        <v>345</v>
      </c>
      <c r="J21" s="310">
        <f t="shared" si="0"/>
        <v>90</v>
      </c>
      <c r="K21" s="246">
        <v>43</v>
      </c>
      <c r="L21" s="247">
        <v>47</v>
      </c>
      <c r="M21" s="248">
        <v>32</v>
      </c>
      <c r="N21" s="243"/>
      <c r="O21" s="279" t="s">
        <v>346</v>
      </c>
      <c r="P21" s="275">
        <f t="shared" si="1"/>
        <v>34</v>
      </c>
      <c r="Q21" s="246">
        <v>19</v>
      </c>
      <c r="R21" s="247">
        <v>15</v>
      </c>
      <c r="S21" s="248">
        <v>13</v>
      </c>
    </row>
    <row r="22" spans="2:19" ht="12.75" customHeight="1" x14ac:dyDescent="0.25">
      <c r="B22" s="243"/>
      <c r="C22" s="279" t="s">
        <v>347</v>
      </c>
      <c r="D22" s="280">
        <f t="shared" si="2"/>
        <v>104</v>
      </c>
      <c r="E22" s="246">
        <v>52</v>
      </c>
      <c r="F22" s="247">
        <v>52</v>
      </c>
      <c r="G22" s="248">
        <v>30</v>
      </c>
      <c r="H22" s="243"/>
      <c r="I22" s="250" t="s">
        <v>348</v>
      </c>
      <c r="J22" s="310">
        <f t="shared" si="0"/>
        <v>33</v>
      </c>
      <c r="K22" s="246">
        <v>16</v>
      </c>
      <c r="L22" s="247">
        <v>17</v>
      </c>
      <c r="M22" s="248">
        <v>13</v>
      </c>
      <c r="N22" s="243"/>
      <c r="O22" s="279" t="s">
        <v>349</v>
      </c>
      <c r="P22" s="311">
        <f t="shared" si="1"/>
        <v>210</v>
      </c>
      <c r="Q22" s="246">
        <v>102</v>
      </c>
      <c r="R22" s="247">
        <v>108</v>
      </c>
      <c r="S22" s="248">
        <v>58</v>
      </c>
    </row>
    <row r="23" spans="2:19" ht="12.75" customHeight="1" x14ac:dyDescent="0.25">
      <c r="B23" s="243"/>
      <c r="C23" s="279" t="s">
        <v>350</v>
      </c>
      <c r="D23" s="280">
        <f t="shared" si="2"/>
        <v>146</v>
      </c>
      <c r="E23" s="246">
        <v>73</v>
      </c>
      <c r="F23" s="247">
        <v>73</v>
      </c>
      <c r="G23" s="248">
        <v>41</v>
      </c>
      <c r="H23" s="243"/>
      <c r="I23" s="250" t="s">
        <v>351</v>
      </c>
      <c r="J23" s="310">
        <f t="shared" si="0"/>
        <v>124</v>
      </c>
      <c r="K23" s="246">
        <v>59</v>
      </c>
      <c r="L23" s="247">
        <v>65</v>
      </c>
      <c r="M23" s="248">
        <v>55</v>
      </c>
      <c r="N23" s="276"/>
      <c r="O23" s="250" t="s">
        <v>352</v>
      </c>
      <c r="P23" s="251">
        <f t="shared" si="1"/>
        <v>44</v>
      </c>
      <c r="Q23" s="246">
        <v>23</v>
      </c>
      <c r="R23" s="247">
        <v>21</v>
      </c>
      <c r="S23" s="248">
        <v>11</v>
      </c>
    </row>
    <row r="24" spans="2:19" ht="12.75" customHeight="1" x14ac:dyDescent="0.25">
      <c r="B24" s="243"/>
      <c r="C24" s="279" t="s">
        <v>353</v>
      </c>
      <c r="D24" s="280">
        <f t="shared" si="2"/>
        <v>156</v>
      </c>
      <c r="E24" s="246">
        <v>74</v>
      </c>
      <c r="F24" s="247">
        <v>82</v>
      </c>
      <c r="G24" s="248">
        <v>50</v>
      </c>
      <c r="H24" s="243"/>
      <c r="I24" s="250" t="s">
        <v>354</v>
      </c>
      <c r="J24" s="310">
        <f t="shared" si="0"/>
        <v>92</v>
      </c>
      <c r="K24" s="246">
        <v>50</v>
      </c>
      <c r="L24" s="247">
        <v>42</v>
      </c>
      <c r="M24" s="248">
        <v>26</v>
      </c>
      <c r="N24" s="276"/>
      <c r="O24" s="250" t="s">
        <v>355</v>
      </c>
      <c r="P24" s="251">
        <f t="shared" si="1"/>
        <v>95</v>
      </c>
      <c r="Q24" s="246">
        <v>43</v>
      </c>
      <c r="R24" s="247">
        <v>52</v>
      </c>
      <c r="S24" s="248">
        <v>25</v>
      </c>
    </row>
    <row r="25" spans="2:19" ht="12.75" customHeight="1" x14ac:dyDescent="0.25">
      <c r="B25" s="243"/>
      <c r="C25" s="279" t="s">
        <v>356</v>
      </c>
      <c r="D25" s="280">
        <f t="shared" si="2"/>
        <v>208</v>
      </c>
      <c r="E25" s="246">
        <v>97</v>
      </c>
      <c r="F25" s="247">
        <v>111</v>
      </c>
      <c r="G25" s="248">
        <v>55</v>
      </c>
      <c r="H25" s="243"/>
      <c r="I25" s="309" t="s">
        <v>357</v>
      </c>
      <c r="J25" s="310">
        <f t="shared" si="0"/>
        <v>89</v>
      </c>
      <c r="K25" s="246">
        <v>37</v>
      </c>
      <c r="L25" s="247">
        <v>52</v>
      </c>
      <c r="M25" s="248">
        <v>33</v>
      </c>
      <c r="N25" s="276"/>
      <c r="O25" s="250" t="s">
        <v>358</v>
      </c>
      <c r="P25" s="251">
        <f t="shared" si="1"/>
        <v>16</v>
      </c>
      <c r="Q25" s="246">
        <v>9</v>
      </c>
      <c r="R25" s="247">
        <v>7</v>
      </c>
      <c r="S25" s="248">
        <v>4</v>
      </c>
    </row>
    <row r="26" spans="2:19" ht="12.75" customHeight="1" x14ac:dyDescent="0.25">
      <c r="B26" s="243"/>
      <c r="C26" s="279" t="s">
        <v>359</v>
      </c>
      <c r="D26" s="280">
        <f t="shared" si="2"/>
        <v>155</v>
      </c>
      <c r="E26" s="246">
        <v>70</v>
      </c>
      <c r="F26" s="247">
        <v>85</v>
      </c>
      <c r="G26" s="248">
        <v>46</v>
      </c>
      <c r="H26" s="243"/>
      <c r="I26" s="309" t="s">
        <v>360</v>
      </c>
      <c r="J26" s="310">
        <f t="shared" si="0"/>
        <v>25</v>
      </c>
      <c r="K26" s="246">
        <v>10</v>
      </c>
      <c r="L26" s="247">
        <v>15</v>
      </c>
      <c r="M26" s="248">
        <v>12</v>
      </c>
      <c r="N26" s="276"/>
      <c r="O26" s="250" t="s">
        <v>361</v>
      </c>
      <c r="P26" s="251">
        <f t="shared" si="1"/>
        <v>35</v>
      </c>
      <c r="Q26" s="246">
        <v>16</v>
      </c>
      <c r="R26" s="247">
        <v>19</v>
      </c>
      <c r="S26" s="248">
        <v>8</v>
      </c>
    </row>
    <row r="27" spans="2:19" ht="12.75" customHeight="1" x14ac:dyDescent="0.25">
      <c r="B27" s="243"/>
      <c r="C27" s="279" t="s">
        <v>362</v>
      </c>
      <c r="D27" s="280">
        <f t="shared" si="2"/>
        <v>235</v>
      </c>
      <c r="E27" s="246">
        <v>124</v>
      </c>
      <c r="F27" s="247">
        <v>111</v>
      </c>
      <c r="G27" s="248">
        <v>71</v>
      </c>
      <c r="H27" s="243"/>
      <c r="I27" s="309" t="s">
        <v>363</v>
      </c>
      <c r="J27" s="310">
        <f t="shared" si="0"/>
        <v>152</v>
      </c>
      <c r="K27" s="246">
        <v>70</v>
      </c>
      <c r="L27" s="247">
        <v>82</v>
      </c>
      <c r="M27" s="248">
        <v>55</v>
      </c>
      <c r="N27" s="276"/>
      <c r="O27" s="250" t="s">
        <v>364</v>
      </c>
      <c r="P27" s="251">
        <f t="shared" si="1"/>
        <v>52</v>
      </c>
      <c r="Q27" s="246">
        <v>22</v>
      </c>
      <c r="R27" s="247">
        <v>30</v>
      </c>
      <c r="S27" s="248">
        <v>16</v>
      </c>
    </row>
    <row r="28" spans="2:19" ht="12.75" customHeight="1" x14ac:dyDescent="0.25">
      <c r="B28" s="243"/>
      <c r="C28" s="279" t="s">
        <v>365</v>
      </c>
      <c r="D28" s="280">
        <f t="shared" si="2"/>
        <v>8</v>
      </c>
      <c r="E28" s="246">
        <v>3</v>
      </c>
      <c r="F28" s="247">
        <v>5</v>
      </c>
      <c r="G28" s="248">
        <v>4</v>
      </c>
      <c r="H28" s="243"/>
      <c r="I28" s="309" t="s">
        <v>366</v>
      </c>
      <c r="J28" s="310">
        <f t="shared" si="0"/>
        <v>109</v>
      </c>
      <c r="K28" s="246">
        <v>55</v>
      </c>
      <c r="L28" s="247">
        <v>54</v>
      </c>
      <c r="M28" s="248">
        <v>43</v>
      </c>
      <c r="N28" s="243"/>
      <c r="O28" s="250" t="s">
        <v>367</v>
      </c>
      <c r="P28" s="251">
        <f t="shared" si="1"/>
        <v>32</v>
      </c>
      <c r="Q28" s="246">
        <v>14</v>
      </c>
      <c r="R28" s="247">
        <v>18</v>
      </c>
      <c r="S28" s="248">
        <v>12</v>
      </c>
    </row>
    <row r="29" spans="2:19" ht="12.75" customHeight="1" x14ac:dyDescent="0.25">
      <c r="B29" s="265"/>
      <c r="C29" s="279" t="s">
        <v>368</v>
      </c>
      <c r="D29" s="312">
        <f t="shared" si="2"/>
        <v>7</v>
      </c>
      <c r="E29" s="246">
        <v>2</v>
      </c>
      <c r="F29" s="247">
        <v>5</v>
      </c>
      <c r="G29" s="248">
        <v>6</v>
      </c>
      <c r="H29" s="243"/>
      <c r="I29" s="309" t="s">
        <v>369</v>
      </c>
      <c r="J29" s="310">
        <f t="shared" si="0"/>
        <v>106</v>
      </c>
      <c r="K29" s="246">
        <v>56</v>
      </c>
      <c r="L29" s="247">
        <v>50</v>
      </c>
      <c r="M29" s="248">
        <v>33</v>
      </c>
      <c r="N29" s="243"/>
      <c r="O29" s="250" t="s">
        <v>370</v>
      </c>
      <c r="P29" s="251">
        <f t="shared" si="1"/>
        <v>392</v>
      </c>
      <c r="Q29" s="246">
        <v>183</v>
      </c>
      <c r="R29" s="247">
        <v>209</v>
      </c>
      <c r="S29" s="248">
        <v>111</v>
      </c>
    </row>
    <row r="30" spans="2:19" ht="12.75" customHeight="1" x14ac:dyDescent="0.25">
      <c r="B30" s="243"/>
      <c r="C30" s="279" t="s">
        <v>371</v>
      </c>
      <c r="D30" s="280">
        <f t="shared" si="2"/>
        <v>13</v>
      </c>
      <c r="E30" s="246">
        <v>3</v>
      </c>
      <c r="F30" s="247">
        <v>10</v>
      </c>
      <c r="G30" s="248">
        <v>12</v>
      </c>
      <c r="H30" s="243"/>
      <c r="I30" s="309" t="s">
        <v>372</v>
      </c>
      <c r="J30" s="310">
        <f t="shared" si="0"/>
        <v>170</v>
      </c>
      <c r="K30" s="246">
        <v>83</v>
      </c>
      <c r="L30" s="247">
        <v>87</v>
      </c>
      <c r="M30" s="248">
        <v>62</v>
      </c>
      <c r="N30" s="243"/>
      <c r="O30" s="309" t="s">
        <v>373</v>
      </c>
      <c r="P30" s="251">
        <f t="shared" si="1"/>
        <v>52</v>
      </c>
      <c r="Q30" s="246">
        <v>27</v>
      </c>
      <c r="R30" s="247">
        <v>25</v>
      </c>
      <c r="S30" s="248">
        <v>14</v>
      </c>
    </row>
    <row r="31" spans="2:19" ht="12.75" customHeight="1" x14ac:dyDescent="0.25">
      <c r="B31" s="243"/>
      <c r="C31" s="279" t="s">
        <v>374</v>
      </c>
      <c r="D31" s="280">
        <f t="shared" si="2"/>
        <v>16</v>
      </c>
      <c r="E31" s="246">
        <v>7</v>
      </c>
      <c r="F31" s="247">
        <v>9</v>
      </c>
      <c r="G31" s="248">
        <v>11</v>
      </c>
      <c r="H31" s="243"/>
      <c r="I31" s="309" t="s">
        <v>375</v>
      </c>
      <c r="J31" s="310">
        <f t="shared" si="0"/>
        <v>110</v>
      </c>
      <c r="K31" s="246">
        <v>52</v>
      </c>
      <c r="L31" s="247">
        <v>58</v>
      </c>
      <c r="M31" s="248">
        <v>37</v>
      </c>
      <c r="N31" s="243"/>
      <c r="O31" s="309" t="s">
        <v>376</v>
      </c>
      <c r="P31" s="251">
        <f t="shared" si="1"/>
        <v>238</v>
      </c>
      <c r="Q31" s="246">
        <v>114</v>
      </c>
      <c r="R31" s="247">
        <v>124</v>
      </c>
      <c r="S31" s="248">
        <v>87</v>
      </c>
    </row>
    <row r="32" spans="2:19" ht="12.75" customHeight="1" x14ac:dyDescent="0.25">
      <c r="B32" s="243"/>
      <c r="C32" s="279" t="s">
        <v>377</v>
      </c>
      <c r="D32" s="280">
        <f t="shared" si="2"/>
        <v>116</v>
      </c>
      <c r="E32" s="246">
        <v>52</v>
      </c>
      <c r="F32" s="247">
        <v>64</v>
      </c>
      <c r="G32" s="248">
        <v>43</v>
      </c>
      <c r="H32" s="243"/>
      <c r="I32" s="309" t="s">
        <v>378</v>
      </c>
      <c r="J32" s="310">
        <f t="shared" si="0"/>
        <v>201</v>
      </c>
      <c r="K32" s="246">
        <v>98</v>
      </c>
      <c r="L32" s="247">
        <v>103</v>
      </c>
      <c r="M32" s="248">
        <v>61</v>
      </c>
      <c r="N32" s="243"/>
      <c r="O32" s="309" t="s">
        <v>379</v>
      </c>
      <c r="P32" s="251">
        <f t="shared" si="1"/>
        <v>558</v>
      </c>
      <c r="Q32" s="246">
        <v>270</v>
      </c>
      <c r="R32" s="247">
        <v>288</v>
      </c>
      <c r="S32" s="248">
        <v>222</v>
      </c>
    </row>
    <row r="33" spans="2:19" ht="12.75" customHeight="1" x14ac:dyDescent="0.25">
      <c r="B33" s="243"/>
      <c r="C33" s="279" t="s">
        <v>380</v>
      </c>
      <c r="D33" s="280">
        <f t="shared" si="2"/>
        <v>203</v>
      </c>
      <c r="E33" s="246">
        <v>93</v>
      </c>
      <c r="F33" s="247">
        <v>110</v>
      </c>
      <c r="G33" s="248">
        <v>72</v>
      </c>
      <c r="H33" s="243"/>
      <c r="I33" s="250" t="s">
        <v>381</v>
      </c>
      <c r="J33" s="310">
        <f t="shared" si="0"/>
        <v>47</v>
      </c>
      <c r="K33" s="246">
        <v>22</v>
      </c>
      <c r="L33" s="247">
        <v>25</v>
      </c>
      <c r="M33" s="248">
        <v>17</v>
      </c>
      <c r="N33" s="243"/>
      <c r="O33" s="309" t="s">
        <v>382</v>
      </c>
      <c r="P33" s="251">
        <f t="shared" si="1"/>
        <v>217</v>
      </c>
      <c r="Q33" s="246">
        <v>95</v>
      </c>
      <c r="R33" s="247">
        <v>122</v>
      </c>
      <c r="S33" s="248">
        <v>79</v>
      </c>
    </row>
    <row r="34" spans="2:19" ht="12.75" customHeight="1" x14ac:dyDescent="0.25">
      <c r="B34" s="243"/>
      <c r="C34" s="279" t="s">
        <v>383</v>
      </c>
      <c r="D34" s="280">
        <f t="shared" si="2"/>
        <v>350</v>
      </c>
      <c r="E34" s="246">
        <v>166</v>
      </c>
      <c r="F34" s="247">
        <v>184</v>
      </c>
      <c r="G34" s="248">
        <v>138</v>
      </c>
      <c r="H34" s="243"/>
      <c r="I34" s="279" t="s">
        <v>384</v>
      </c>
      <c r="J34" s="306">
        <f t="shared" si="0"/>
        <v>126</v>
      </c>
      <c r="K34" s="246">
        <v>66</v>
      </c>
      <c r="L34" s="247">
        <v>60</v>
      </c>
      <c r="M34" s="248">
        <v>46</v>
      </c>
      <c r="N34" s="243"/>
      <c r="O34" s="309" t="s">
        <v>385</v>
      </c>
      <c r="P34" s="251">
        <f t="shared" si="1"/>
        <v>124</v>
      </c>
      <c r="Q34" s="246">
        <v>58</v>
      </c>
      <c r="R34" s="247">
        <v>66</v>
      </c>
      <c r="S34" s="248">
        <v>55</v>
      </c>
    </row>
    <row r="35" spans="2:19" ht="12.75" customHeight="1" x14ac:dyDescent="0.25">
      <c r="B35" s="243"/>
      <c r="C35" s="279" t="s">
        <v>386</v>
      </c>
      <c r="D35" s="280">
        <f t="shared" si="2"/>
        <v>894</v>
      </c>
      <c r="E35" s="246">
        <v>439</v>
      </c>
      <c r="F35" s="247">
        <v>455</v>
      </c>
      <c r="G35" s="248">
        <v>295</v>
      </c>
      <c r="H35" s="243"/>
      <c r="I35" s="279" t="s">
        <v>387</v>
      </c>
      <c r="J35" s="306">
        <f t="shared" si="0"/>
        <v>108</v>
      </c>
      <c r="K35" s="246">
        <v>55</v>
      </c>
      <c r="L35" s="247">
        <v>53</v>
      </c>
      <c r="M35" s="248">
        <v>42</v>
      </c>
      <c r="N35" s="243"/>
      <c r="O35" s="309" t="s">
        <v>388</v>
      </c>
      <c r="P35" s="251">
        <f t="shared" si="1"/>
        <v>175</v>
      </c>
      <c r="Q35" s="246">
        <v>75</v>
      </c>
      <c r="R35" s="247">
        <v>100</v>
      </c>
      <c r="S35" s="248">
        <v>81</v>
      </c>
    </row>
    <row r="36" spans="2:19" ht="12.75" customHeight="1" x14ac:dyDescent="0.25">
      <c r="B36" s="243"/>
      <c r="C36" s="279" t="s">
        <v>389</v>
      </c>
      <c r="D36" s="280">
        <f t="shared" si="2"/>
        <v>290</v>
      </c>
      <c r="E36" s="246">
        <v>147</v>
      </c>
      <c r="F36" s="247">
        <v>143</v>
      </c>
      <c r="G36" s="248">
        <v>97</v>
      </c>
      <c r="H36" s="243"/>
      <c r="I36" s="279" t="s">
        <v>390</v>
      </c>
      <c r="J36" s="306">
        <f t="shared" si="0"/>
        <v>80</v>
      </c>
      <c r="K36" s="246">
        <v>40</v>
      </c>
      <c r="L36" s="247">
        <v>40</v>
      </c>
      <c r="M36" s="248">
        <v>31</v>
      </c>
      <c r="N36" s="243"/>
      <c r="O36" s="309" t="s">
        <v>391</v>
      </c>
      <c r="P36" s="251">
        <f t="shared" si="1"/>
        <v>200</v>
      </c>
      <c r="Q36" s="246">
        <v>98</v>
      </c>
      <c r="R36" s="247">
        <v>102</v>
      </c>
      <c r="S36" s="248">
        <v>65</v>
      </c>
    </row>
    <row r="37" spans="2:19" ht="12.75" customHeight="1" x14ac:dyDescent="0.25">
      <c r="B37" s="243"/>
      <c r="C37" s="279" t="s">
        <v>392</v>
      </c>
      <c r="D37" s="280">
        <f t="shared" si="2"/>
        <v>157</v>
      </c>
      <c r="E37" s="246">
        <v>83</v>
      </c>
      <c r="F37" s="247">
        <v>74</v>
      </c>
      <c r="G37" s="248">
        <v>49</v>
      </c>
      <c r="H37" s="243"/>
      <c r="I37" s="279" t="s">
        <v>393</v>
      </c>
      <c r="J37" s="306">
        <f t="shared" si="0"/>
        <v>52</v>
      </c>
      <c r="K37" s="246">
        <v>24</v>
      </c>
      <c r="L37" s="247">
        <v>28</v>
      </c>
      <c r="M37" s="248">
        <v>23</v>
      </c>
      <c r="N37" s="243"/>
      <c r="O37" s="309" t="s">
        <v>394</v>
      </c>
      <c r="P37" s="251">
        <f t="shared" si="1"/>
        <v>112</v>
      </c>
      <c r="Q37" s="246">
        <v>30</v>
      </c>
      <c r="R37" s="247">
        <v>82</v>
      </c>
      <c r="S37" s="248">
        <v>78</v>
      </c>
    </row>
    <row r="38" spans="2:19" ht="12.75" customHeight="1" x14ac:dyDescent="0.25">
      <c r="B38" s="243"/>
      <c r="C38" s="279" t="s">
        <v>395</v>
      </c>
      <c r="D38" s="280">
        <f t="shared" si="2"/>
        <v>494</v>
      </c>
      <c r="E38" s="246">
        <v>233</v>
      </c>
      <c r="F38" s="247">
        <v>261</v>
      </c>
      <c r="G38" s="248">
        <v>154</v>
      </c>
      <c r="H38" s="243"/>
      <c r="I38" s="279" t="s">
        <v>396</v>
      </c>
      <c r="J38" s="306">
        <f t="shared" si="0"/>
        <v>51</v>
      </c>
      <c r="K38" s="246">
        <v>25</v>
      </c>
      <c r="L38" s="247">
        <v>26</v>
      </c>
      <c r="M38" s="248">
        <v>21</v>
      </c>
      <c r="N38" s="243"/>
      <c r="O38" s="250" t="s">
        <v>397</v>
      </c>
      <c r="P38" s="251">
        <f t="shared" si="1"/>
        <v>37</v>
      </c>
      <c r="Q38" s="246">
        <v>17</v>
      </c>
      <c r="R38" s="247">
        <v>20</v>
      </c>
      <c r="S38" s="248">
        <v>17</v>
      </c>
    </row>
    <row r="39" spans="2:19" ht="12.75" customHeight="1" x14ac:dyDescent="0.25">
      <c r="B39" s="243"/>
      <c r="C39" s="279" t="s">
        <v>398</v>
      </c>
      <c r="D39" s="280">
        <f t="shared" si="2"/>
        <v>186</v>
      </c>
      <c r="E39" s="246">
        <v>86</v>
      </c>
      <c r="F39" s="247">
        <v>100</v>
      </c>
      <c r="G39" s="248">
        <v>51</v>
      </c>
      <c r="H39" s="243"/>
      <c r="I39" s="279" t="s">
        <v>399</v>
      </c>
      <c r="J39" s="306">
        <f t="shared" si="0"/>
        <v>43</v>
      </c>
      <c r="K39" s="246">
        <v>20</v>
      </c>
      <c r="L39" s="247">
        <v>23</v>
      </c>
      <c r="M39" s="248">
        <v>15</v>
      </c>
      <c r="N39" s="243"/>
      <c r="O39" s="279" t="s">
        <v>400</v>
      </c>
      <c r="P39" s="311">
        <f t="shared" si="1"/>
        <v>161</v>
      </c>
      <c r="Q39" s="246">
        <v>80</v>
      </c>
      <c r="R39" s="247">
        <v>81</v>
      </c>
      <c r="S39" s="248">
        <v>47</v>
      </c>
    </row>
    <row r="40" spans="2:19" ht="12.75" customHeight="1" x14ac:dyDescent="0.25">
      <c r="B40" s="243"/>
      <c r="C40" s="279" t="s">
        <v>401</v>
      </c>
      <c r="D40" s="280">
        <f t="shared" si="2"/>
        <v>146</v>
      </c>
      <c r="E40" s="246">
        <v>83</v>
      </c>
      <c r="F40" s="247">
        <v>63</v>
      </c>
      <c r="G40" s="248">
        <v>54</v>
      </c>
      <c r="H40" s="243"/>
      <c r="I40" s="279" t="s">
        <v>402</v>
      </c>
      <c r="J40" s="306">
        <f t="shared" si="0"/>
        <v>35</v>
      </c>
      <c r="K40" s="246">
        <v>17</v>
      </c>
      <c r="L40" s="247">
        <v>18</v>
      </c>
      <c r="M40" s="248">
        <v>12</v>
      </c>
      <c r="N40" s="243"/>
      <c r="O40" s="279" t="s">
        <v>403</v>
      </c>
      <c r="P40" s="311">
        <f t="shared" si="1"/>
        <v>80</v>
      </c>
      <c r="Q40" s="246">
        <v>42</v>
      </c>
      <c r="R40" s="247">
        <v>38</v>
      </c>
      <c r="S40" s="248">
        <v>21</v>
      </c>
    </row>
    <row r="41" spans="2:19" ht="12.75" customHeight="1" x14ac:dyDescent="0.25">
      <c r="B41" s="243"/>
      <c r="C41" s="279" t="s">
        <v>404</v>
      </c>
      <c r="D41" s="280">
        <f t="shared" si="2"/>
        <v>101</v>
      </c>
      <c r="E41" s="246">
        <v>48</v>
      </c>
      <c r="F41" s="247">
        <v>53</v>
      </c>
      <c r="G41" s="248">
        <v>30</v>
      </c>
      <c r="H41" s="243"/>
      <c r="I41" s="279" t="s">
        <v>405</v>
      </c>
      <c r="J41" s="306">
        <f t="shared" si="0"/>
        <v>58</v>
      </c>
      <c r="K41" s="246">
        <v>26</v>
      </c>
      <c r="L41" s="247">
        <v>32</v>
      </c>
      <c r="M41" s="248">
        <v>22</v>
      </c>
      <c r="N41" s="243"/>
      <c r="O41" s="279" t="s">
        <v>406</v>
      </c>
      <c r="P41" s="311">
        <f t="shared" si="1"/>
        <v>68</v>
      </c>
      <c r="Q41" s="246">
        <v>33</v>
      </c>
      <c r="R41" s="247">
        <v>35</v>
      </c>
      <c r="S41" s="248">
        <v>22</v>
      </c>
    </row>
    <row r="42" spans="2:19" ht="12.75" customHeight="1" x14ac:dyDescent="0.25">
      <c r="B42" s="243"/>
      <c r="C42" s="279" t="s">
        <v>407</v>
      </c>
      <c r="D42" s="280">
        <f t="shared" si="2"/>
        <v>22</v>
      </c>
      <c r="E42" s="246">
        <v>11</v>
      </c>
      <c r="F42" s="247">
        <v>11</v>
      </c>
      <c r="G42" s="248">
        <v>7</v>
      </c>
      <c r="H42" s="243"/>
      <c r="I42" s="279" t="s">
        <v>408</v>
      </c>
      <c r="J42" s="306">
        <f t="shared" si="0"/>
        <v>68</v>
      </c>
      <c r="K42" s="246">
        <v>35</v>
      </c>
      <c r="L42" s="247">
        <v>33</v>
      </c>
      <c r="M42" s="248">
        <v>33</v>
      </c>
      <c r="N42" s="243"/>
      <c r="O42" s="279" t="s">
        <v>409</v>
      </c>
      <c r="P42" s="311">
        <f t="shared" si="1"/>
        <v>65</v>
      </c>
      <c r="Q42" s="246">
        <v>34</v>
      </c>
      <c r="R42" s="247">
        <v>31</v>
      </c>
      <c r="S42" s="248">
        <v>19</v>
      </c>
    </row>
    <row r="43" spans="2:19" ht="12.75" customHeight="1" x14ac:dyDescent="0.25">
      <c r="B43" s="243"/>
      <c r="C43" s="279" t="s">
        <v>410</v>
      </c>
      <c r="D43" s="280">
        <f t="shared" si="2"/>
        <v>98</v>
      </c>
      <c r="E43" s="246">
        <v>52</v>
      </c>
      <c r="F43" s="247">
        <v>46</v>
      </c>
      <c r="G43" s="248">
        <v>28</v>
      </c>
      <c r="H43" s="243"/>
      <c r="I43" s="279" t="s">
        <v>411</v>
      </c>
      <c r="J43" s="306">
        <f t="shared" si="0"/>
        <v>126</v>
      </c>
      <c r="K43" s="246">
        <v>53</v>
      </c>
      <c r="L43" s="247">
        <v>73</v>
      </c>
      <c r="M43" s="248">
        <v>48</v>
      </c>
      <c r="N43" s="243"/>
      <c r="O43" s="279" t="s">
        <v>412</v>
      </c>
      <c r="P43" s="311">
        <f t="shared" si="1"/>
        <v>31</v>
      </c>
      <c r="Q43" s="246">
        <v>17</v>
      </c>
      <c r="R43" s="247">
        <v>14</v>
      </c>
      <c r="S43" s="248">
        <v>13</v>
      </c>
    </row>
    <row r="44" spans="2:19" ht="12.75" customHeight="1" x14ac:dyDescent="0.25">
      <c r="B44" s="243"/>
      <c r="C44" s="279" t="s">
        <v>413</v>
      </c>
      <c r="D44" s="280">
        <f t="shared" si="2"/>
        <v>166</v>
      </c>
      <c r="E44" s="246">
        <v>80</v>
      </c>
      <c r="F44" s="247">
        <v>86</v>
      </c>
      <c r="G44" s="248">
        <v>59</v>
      </c>
      <c r="H44" s="243"/>
      <c r="I44" s="279" t="s">
        <v>414</v>
      </c>
      <c r="J44" s="306">
        <f t="shared" si="0"/>
        <v>78</v>
      </c>
      <c r="K44" s="246">
        <v>34</v>
      </c>
      <c r="L44" s="247">
        <v>44</v>
      </c>
      <c r="M44" s="248">
        <v>30</v>
      </c>
      <c r="N44" s="243"/>
      <c r="O44" s="279" t="s">
        <v>415</v>
      </c>
      <c r="P44" s="311">
        <f t="shared" si="1"/>
        <v>36</v>
      </c>
      <c r="Q44" s="246">
        <v>16</v>
      </c>
      <c r="R44" s="247">
        <v>20</v>
      </c>
      <c r="S44" s="248">
        <v>19</v>
      </c>
    </row>
    <row r="45" spans="2:19" ht="12.75" customHeight="1" x14ac:dyDescent="0.25">
      <c r="B45" s="243"/>
      <c r="C45" s="279" t="s">
        <v>416</v>
      </c>
      <c r="D45" s="280">
        <f t="shared" si="2"/>
        <v>204</v>
      </c>
      <c r="E45" s="246">
        <v>98</v>
      </c>
      <c r="F45" s="247">
        <v>106</v>
      </c>
      <c r="G45" s="248">
        <v>56</v>
      </c>
      <c r="H45" s="243"/>
      <c r="I45" s="279" t="s">
        <v>417</v>
      </c>
      <c r="J45" s="306">
        <f t="shared" si="0"/>
        <v>63</v>
      </c>
      <c r="K45" s="246">
        <v>31</v>
      </c>
      <c r="L45" s="247">
        <v>32</v>
      </c>
      <c r="M45" s="248">
        <v>21</v>
      </c>
      <c r="N45" s="243"/>
      <c r="O45" s="279" t="s">
        <v>418</v>
      </c>
      <c r="P45" s="311">
        <f t="shared" si="1"/>
        <v>120</v>
      </c>
      <c r="Q45" s="246">
        <v>59</v>
      </c>
      <c r="R45" s="247">
        <v>61</v>
      </c>
      <c r="S45" s="248">
        <v>42</v>
      </c>
    </row>
    <row r="46" spans="2:19" ht="12.75" customHeight="1" x14ac:dyDescent="0.25">
      <c r="B46" s="243"/>
      <c r="C46" s="279" t="s">
        <v>419</v>
      </c>
      <c r="D46" s="280">
        <f t="shared" si="2"/>
        <v>19</v>
      </c>
      <c r="E46" s="246">
        <v>10</v>
      </c>
      <c r="F46" s="247">
        <v>9</v>
      </c>
      <c r="G46" s="248">
        <v>7</v>
      </c>
      <c r="H46" s="243"/>
      <c r="I46" s="279" t="s">
        <v>420</v>
      </c>
      <c r="J46" s="306">
        <f t="shared" si="0"/>
        <v>68</v>
      </c>
      <c r="K46" s="246">
        <v>31</v>
      </c>
      <c r="L46" s="247">
        <v>37</v>
      </c>
      <c r="M46" s="248">
        <v>40</v>
      </c>
      <c r="N46" s="243"/>
      <c r="O46" s="279" t="s">
        <v>421</v>
      </c>
      <c r="P46" s="311">
        <f t="shared" si="1"/>
        <v>116</v>
      </c>
      <c r="Q46" s="246">
        <v>52</v>
      </c>
      <c r="R46" s="247">
        <v>64</v>
      </c>
      <c r="S46" s="248">
        <v>43</v>
      </c>
    </row>
    <row r="47" spans="2:19" ht="12.75" customHeight="1" x14ac:dyDescent="0.25">
      <c r="B47" s="243"/>
      <c r="C47" s="279" t="s">
        <v>422</v>
      </c>
      <c r="D47" s="280">
        <f t="shared" si="2"/>
        <v>135</v>
      </c>
      <c r="E47" s="246">
        <v>67</v>
      </c>
      <c r="F47" s="247">
        <v>68</v>
      </c>
      <c r="G47" s="248">
        <v>41</v>
      </c>
      <c r="H47" s="255"/>
      <c r="I47" s="313" t="s">
        <v>423</v>
      </c>
      <c r="J47" s="314">
        <f t="shared" si="0"/>
        <v>109</v>
      </c>
      <c r="K47" s="240">
        <v>37</v>
      </c>
      <c r="L47" s="241">
        <v>72</v>
      </c>
      <c r="M47" s="242">
        <v>52</v>
      </c>
      <c r="N47" s="255"/>
      <c r="O47" s="313" t="s">
        <v>424</v>
      </c>
      <c r="P47" s="311">
        <f t="shared" si="1"/>
        <v>3</v>
      </c>
      <c r="Q47" s="315">
        <v>2</v>
      </c>
      <c r="R47" s="316">
        <v>1</v>
      </c>
      <c r="S47" s="317">
        <v>2</v>
      </c>
    </row>
    <row r="48" spans="2:19" ht="12.75" customHeight="1" x14ac:dyDescent="0.25">
      <c r="B48" s="243"/>
      <c r="C48" s="279" t="s">
        <v>425</v>
      </c>
      <c r="D48" s="280">
        <f t="shared" si="2"/>
        <v>218</v>
      </c>
      <c r="E48" s="240">
        <v>97</v>
      </c>
      <c r="F48" s="241">
        <v>121</v>
      </c>
      <c r="G48" s="242">
        <v>66</v>
      </c>
      <c r="H48" s="243"/>
      <c r="I48" s="279" t="s">
        <v>426</v>
      </c>
      <c r="J48" s="306">
        <f t="shared" si="0"/>
        <v>420</v>
      </c>
      <c r="K48" s="246">
        <v>211</v>
      </c>
      <c r="L48" s="247">
        <v>209</v>
      </c>
      <c r="M48" s="248">
        <v>137</v>
      </c>
      <c r="N48" s="216" t="s">
        <v>15</v>
      </c>
      <c r="O48" s="318"/>
      <c r="P48" s="221">
        <f>SUM(P49:P58)+'[2]B-4-3'!D59+'[2]B-4-3'!J59</f>
        <v>25610</v>
      </c>
      <c r="Q48" s="218">
        <f>SUM(Q49:Q58)+'[2]B-4-3'!E59+'[2]B-4-3'!K59</f>
        <v>12476</v>
      </c>
      <c r="R48" s="220">
        <f>SUM(R49:R58)+'[2]B-4-3'!F59+'[2]B-4-3'!L59</f>
        <v>13134</v>
      </c>
      <c r="S48" s="221">
        <f>SUM(S49:S58)+'[2]B-4-3'!G59+'[2]B-4-3'!M59</f>
        <v>9189</v>
      </c>
    </row>
    <row r="49" spans="2:19" ht="12.75" customHeight="1" x14ac:dyDescent="0.25">
      <c r="B49" s="243"/>
      <c r="C49" s="279" t="s">
        <v>427</v>
      </c>
      <c r="D49" s="280">
        <f t="shared" si="2"/>
        <v>138</v>
      </c>
      <c r="E49" s="246">
        <v>69</v>
      </c>
      <c r="F49" s="247">
        <v>69</v>
      </c>
      <c r="G49" s="248">
        <v>46</v>
      </c>
      <c r="H49" s="243"/>
      <c r="I49" s="279" t="s">
        <v>428</v>
      </c>
      <c r="J49" s="306">
        <f t="shared" si="0"/>
        <v>466</v>
      </c>
      <c r="K49" s="246">
        <v>228</v>
      </c>
      <c r="L49" s="247">
        <v>238</v>
      </c>
      <c r="M49" s="248">
        <v>179</v>
      </c>
      <c r="N49" s="231"/>
      <c r="O49" s="277" t="s">
        <v>429</v>
      </c>
      <c r="P49" s="312">
        <f t="shared" ref="P49:P57" si="3">+Q49+R49</f>
        <v>276</v>
      </c>
      <c r="Q49" s="234">
        <v>142</v>
      </c>
      <c r="R49" s="235">
        <v>134</v>
      </c>
      <c r="S49" s="236">
        <v>135</v>
      </c>
    </row>
    <row r="50" spans="2:19" ht="12.75" customHeight="1" x14ac:dyDescent="0.25">
      <c r="B50" s="243"/>
      <c r="C50" s="279" t="s">
        <v>430</v>
      </c>
      <c r="D50" s="280">
        <f t="shared" si="2"/>
        <v>109</v>
      </c>
      <c r="E50" s="246">
        <v>54</v>
      </c>
      <c r="F50" s="247">
        <v>55</v>
      </c>
      <c r="G50" s="248">
        <v>39</v>
      </c>
      <c r="H50" s="243"/>
      <c r="I50" s="279" t="s">
        <v>431</v>
      </c>
      <c r="J50" s="306">
        <f t="shared" si="0"/>
        <v>112</v>
      </c>
      <c r="K50" s="246">
        <v>56</v>
      </c>
      <c r="L50" s="247">
        <v>56</v>
      </c>
      <c r="M50" s="248">
        <v>36</v>
      </c>
      <c r="N50" s="265"/>
      <c r="O50" s="279" t="s">
        <v>432</v>
      </c>
      <c r="P50" s="280">
        <f t="shared" si="3"/>
        <v>215</v>
      </c>
      <c r="Q50" s="246">
        <v>95</v>
      </c>
      <c r="R50" s="247">
        <v>120</v>
      </c>
      <c r="S50" s="248">
        <v>83</v>
      </c>
    </row>
    <row r="51" spans="2:19" ht="12.75" customHeight="1" x14ac:dyDescent="0.25">
      <c r="B51" s="243"/>
      <c r="C51" s="279" t="s">
        <v>433</v>
      </c>
      <c r="D51" s="280">
        <f t="shared" si="2"/>
        <v>118</v>
      </c>
      <c r="E51" s="246">
        <v>61</v>
      </c>
      <c r="F51" s="247">
        <v>57</v>
      </c>
      <c r="G51" s="248">
        <v>34</v>
      </c>
      <c r="H51" s="243"/>
      <c r="I51" s="279" t="s">
        <v>434</v>
      </c>
      <c r="J51" s="306">
        <f t="shared" si="0"/>
        <v>259</v>
      </c>
      <c r="K51" s="246">
        <v>143</v>
      </c>
      <c r="L51" s="247">
        <v>116</v>
      </c>
      <c r="M51" s="248">
        <v>115</v>
      </c>
      <c r="N51" s="243"/>
      <c r="O51" s="279" t="s">
        <v>435</v>
      </c>
      <c r="P51" s="280">
        <f t="shared" si="3"/>
        <v>333</v>
      </c>
      <c r="Q51" s="246">
        <v>163</v>
      </c>
      <c r="R51" s="247">
        <v>170</v>
      </c>
      <c r="S51" s="248">
        <v>128</v>
      </c>
    </row>
    <row r="52" spans="2:19" ht="12.75" customHeight="1" x14ac:dyDescent="0.25">
      <c r="B52" s="276"/>
      <c r="C52" s="279" t="s">
        <v>436</v>
      </c>
      <c r="D52" s="280">
        <f t="shared" si="2"/>
        <v>175</v>
      </c>
      <c r="E52" s="246">
        <v>92</v>
      </c>
      <c r="F52" s="247">
        <v>83</v>
      </c>
      <c r="G52" s="248">
        <v>52</v>
      </c>
      <c r="H52" s="243"/>
      <c r="I52" s="279" t="s">
        <v>437</v>
      </c>
      <c r="J52" s="306">
        <f t="shared" si="0"/>
        <v>108</v>
      </c>
      <c r="K52" s="246">
        <v>60</v>
      </c>
      <c r="L52" s="247">
        <v>48</v>
      </c>
      <c r="M52" s="248">
        <v>41</v>
      </c>
      <c r="N52" s="243"/>
      <c r="O52" s="279" t="s">
        <v>438</v>
      </c>
      <c r="P52" s="280">
        <f t="shared" si="3"/>
        <v>341</v>
      </c>
      <c r="Q52" s="246">
        <v>165</v>
      </c>
      <c r="R52" s="247">
        <v>176</v>
      </c>
      <c r="S52" s="248">
        <v>130</v>
      </c>
    </row>
    <row r="53" spans="2:19" ht="12.75" customHeight="1" x14ac:dyDescent="0.25">
      <c r="B53" s="276"/>
      <c r="C53" s="279" t="s">
        <v>439</v>
      </c>
      <c r="D53" s="280">
        <f t="shared" si="2"/>
        <v>118</v>
      </c>
      <c r="E53" s="246">
        <v>57</v>
      </c>
      <c r="F53" s="247">
        <v>61</v>
      </c>
      <c r="G53" s="248">
        <v>33</v>
      </c>
      <c r="H53" s="243"/>
      <c r="I53" s="279" t="s">
        <v>440</v>
      </c>
      <c r="J53" s="306">
        <f t="shared" si="0"/>
        <v>348</v>
      </c>
      <c r="K53" s="246">
        <v>171</v>
      </c>
      <c r="L53" s="247">
        <v>177</v>
      </c>
      <c r="M53" s="248">
        <v>119</v>
      </c>
      <c r="N53" s="243"/>
      <c r="O53" s="279" t="s">
        <v>441</v>
      </c>
      <c r="P53" s="280">
        <f t="shared" si="3"/>
        <v>283</v>
      </c>
      <c r="Q53" s="246">
        <v>124</v>
      </c>
      <c r="R53" s="247">
        <v>159</v>
      </c>
      <c r="S53" s="248">
        <v>118</v>
      </c>
    </row>
    <row r="54" spans="2:19" ht="12.75" customHeight="1" x14ac:dyDescent="0.25">
      <c r="B54" s="276"/>
      <c r="C54" s="279" t="s">
        <v>442</v>
      </c>
      <c r="D54" s="280">
        <f t="shared" si="2"/>
        <v>109</v>
      </c>
      <c r="E54" s="246">
        <v>51</v>
      </c>
      <c r="F54" s="247">
        <v>58</v>
      </c>
      <c r="G54" s="248">
        <v>44</v>
      </c>
      <c r="H54" s="243"/>
      <c r="I54" s="279" t="s">
        <v>443</v>
      </c>
      <c r="J54" s="306">
        <f t="shared" si="0"/>
        <v>184</v>
      </c>
      <c r="K54" s="246">
        <v>84</v>
      </c>
      <c r="L54" s="247">
        <v>100</v>
      </c>
      <c r="M54" s="248">
        <v>49</v>
      </c>
      <c r="N54" s="243"/>
      <c r="O54" s="279" t="s">
        <v>444</v>
      </c>
      <c r="P54" s="280">
        <f t="shared" si="3"/>
        <v>311</v>
      </c>
      <c r="Q54" s="246">
        <v>145</v>
      </c>
      <c r="R54" s="247">
        <v>166</v>
      </c>
      <c r="S54" s="248">
        <v>110</v>
      </c>
    </row>
    <row r="55" spans="2:19" ht="12.75" customHeight="1" x14ac:dyDescent="0.25">
      <c r="B55" s="276"/>
      <c r="C55" s="279" t="s">
        <v>445</v>
      </c>
      <c r="D55" s="280">
        <f t="shared" si="2"/>
        <v>157</v>
      </c>
      <c r="E55" s="246">
        <v>79</v>
      </c>
      <c r="F55" s="247">
        <v>78</v>
      </c>
      <c r="G55" s="248">
        <v>52</v>
      </c>
      <c r="H55" s="276"/>
      <c r="I55" s="279" t="s">
        <v>446</v>
      </c>
      <c r="J55" s="306">
        <f t="shared" si="0"/>
        <v>99</v>
      </c>
      <c r="K55" s="246">
        <v>48</v>
      </c>
      <c r="L55" s="247">
        <v>51</v>
      </c>
      <c r="M55" s="248">
        <v>35</v>
      </c>
      <c r="N55" s="243"/>
      <c r="O55" s="279" t="s">
        <v>447</v>
      </c>
      <c r="P55" s="280">
        <f t="shared" si="3"/>
        <v>768</v>
      </c>
      <c r="Q55" s="246">
        <v>357</v>
      </c>
      <c r="R55" s="247">
        <v>411</v>
      </c>
      <c r="S55" s="248">
        <v>326</v>
      </c>
    </row>
    <row r="56" spans="2:19" ht="12.75" customHeight="1" x14ac:dyDescent="0.25">
      <c r="B56" s="276"/>
      <c r="C56" s="279" t="s">
        <v>448</v>
      </c>
      <c r="D56" s="280">
        <f t="shared" si="2"/>
        <v>266</v>
      </c>
      <c r="E56" s="246">
        <v>126</v>
      </c>
      <c r="F56" s="247">
        <v>140</v>
      </c>
      <c r="G56" s="248">
        <v>102</v>
      </c>
      <c r="H56" s="276"/>
      <c r="I56" s="279" t="s">
        <v>449</v>
      </c>
      <c r="J56" s="306">
        <f t="shared" si="0"/>
        <v>59</v>
      </c>
      <c r="K56" s="246">
        <v>28</v>
      </c>
      <c r="L56" s="247">
        <v>31</v>
      </c>
      <c r="M56" s="248">
        <v>27</v>
      </c>
      <c r="N56" s="243"/>
      <c r="O56" s="279" t="s">
        <v>450</v>
      </c>
      <c r="P56" s="280">
        <f t="shared" si="3"/>
        <v>699</v>
      </c>
      <c r="Q56" s="246">
        <v>343</v>
      </c>
      <c r="R56" s="247">
        <v>356</v>
      </c>
      <c r="S56" s="248">
        <v>268</v>
      </c>
    </row>
    <row r="57" spans="2:19" ht="12.75" customHeight="1" x14ac:dyDescent="0.25">
      <c r="B57" s="319"/>
      <c r="C57" s="320" t="s">
        <v>451</v>
      </c>
      <c r="D57" s="321">
        <f t="shared" si="2"/>
        <v>82</v>
      </c>
      <c r="E57" s="240">
        <v>36</v>
      </c>
      <c r="F57" s="241">
        <v>46</v>
      </c>
      <c r="G57" s="242">
        <v>35</v>
      </c>
      <c r="H57" s="276"/>
      <c r="I57" s="279" t="s">
        <v>452</v>
      </c>
      <c r="J57" s="306">
        <f t="shared" si="0"/>
        <v>396</v>
      </c>
      <c r="K57" s="246">
        <v>193</v>
      </c>
      <c r="L57" s="247">
        <v>203</v>
      </c>
      <c r="M57" s="248">
        <v>148</v>
      </c>
      <c r="N57" s="243"/>
      <c r="O57" s="279" t="s">
        <v>453</v>
      </c>
      <c r="P57" s="311">
        <f t="shared" si="3"/>
        <v>509</v>
      </c>
      <c r="Q57" s="246">
        <v>269</v>
      </c>
      <c r="R57" s="247">
        <v>240</v>
      </c>
      <c r="S57" s="248">
        <v>263</v>
      </c>
    </row>
    <row r="58" spans="2:19" ht="12.75" customHeight="1" x14ac:dyDescent="0.25">
      <c r="B58" s="299"/>
      <c r="C58" s="322" t="s">
        <v>454</v>
      </c>
      <c r="D58" s="323">
        <f t="shared" si="2"/>
        <v>77</v>
      </c>
      <c r="E58" s="290">
        <v>42</v>
      </c>
      <c r="F58" s="291">
        <v>35</v>
      </c>
      <c r="G58" s="292">
        <v>29</v>
      </c>
      <c r="H58" s="324"/>
      <c r="I58" s="322" t="s">
        <v>455</v>
      </c>
      <c r="J58" s="323">
        <f>+K58+L58</f>
        <v>412</v>
      </c>
      <c r="K58" s="290">
        <v>196</v>
      </c>
      <c r="L58" s="291">
        <v>216</v>
      </c>
      <c r="M58" s="292">
        <v>132</v>
      </c>
      <c r="N58" s="299"/>
      <c r="O58" s="322" t="s">
        <v>456</v>
      </c>
      <c r="P58" s="325">
        <f>+Q58+R58</f>
        <v>112</v>
      </c>
      <c r="Q58" s="290">
        <v>53</v>
      </c>
      <c r="R58" s="291">
        <v>59</v>
      </c>
      <c r="S58" s="292">
        <v>44</v>
      </c>
    </row>
    <row r="59" spans="2:19" ht="12.75" hidden="1" customHeight="1" x14ac:dyDescent="0.4">
      <c r="D59" s="301">
        <f>SUM(D6:D58)</f>
        <v>9152</v>
      </c>
      <c r="E59" s="301">
        <f>SUM(E6:E58)</f>
        <v>4474</v>
      </c>
      <c r="F59" s="301">
        <f>SUM(F6:F58)</f>
        <v>4678</v>
      </c>
      <c r="G59" s="301">
        <f>SUM(G6:G58)</f>
        <v>3106</v>
      </c>
      <c r="H59" s="326"/>
      <c r="I59" s="327"/>
      <c r="J59" s="301">
        <f>SUM(J6:J58)</f>
        <v>7372</v>
      </c>
      <c r="K59" s="301">
        <f>SUM(K6:K58)</f>
        <v>3586</v>
      </c>
      <c r="L59" s="301">
        <f>SUM(L6:L58)</f>
        <v>3786</v>
      </c>
      <c r="M59" s="301">
        <f>SUM(M6:M58)</f>
        <v>2756</v>
      </c>
      <c r="P59" s="303">
        <f>SUM(P6:P47)</f>
        <v>5881</v>
      </c>
      <c r="Q59" s="303">
        <f>SUM(Q6:Q47)</f>
        <v>2823</v>
      </c>
      <c r="R59" s="303">
        <f>SUM(R6:R47)</f>
        <v>3058</v>
      </c>
      <c r="S59" s="303">
        <f>SUM(S6:S47)</f>
        <v>2179</v>
      </c>
    </row>
    <row r="60" spans="2:19" ht="10.5" customHeight="1" x14ac:dyDescent="0.4">
      <c r="H60" s="326"/>
      <c r="I60" s="327"/>
      <c r="J60" s="328"/>
      <c r="K60" s="328"/>
      <c r="L60" s="328"/>
      <c r="M60" s="328"/>
    </row>
    <row r="61" spans="2:19" ht="10.5" customHeight="1" x14ac:dyDescent="0.4">
      <c r="H61" s="326"/>
      <c r="I61" s="327"/>
      <c r="J61" s="328"/>
      <c r="K61" s="328"/>
      <c r="L61" s="328"/>
      <c r="M61" s="328"/>
    </row>
    <row r="62" spans="2:19" ht="10.5" customHeight="1" x14ac:dyDescent="0.4">
      <c r="H62" s="326"/>
      <c r="I62" s="327"/>
      <c r="J62" s="328"/>
      <c r="K62" s="328"/>
      <c r="L62" s="328"/>
      <c r="M62" s="328"/>
    </row>
    <row r="63" spans="2:19" ht="10.5" customHeight="1" x14ac:dyDescent="0.4">
      <c r="H63" s="326"/>
      <c r="I63" s="327"/>
      <c r="J63" s="328"/>
      <c r="K63" s="328"/>
      <c r="L63" s="328"/>
      <c r="M63" s="328"/>
    </row>
    <row r="64" spans="2:19" ht="10.5" customHeight="1" x14ac:dyDescent="0.4">
      <c r="H64" s="326"/>
      <c r="I64" s="329"/>
      <c r="J64" s="239"/>
      <c r="K64" s="239"/>
      <c r="L64" s="239"/>
      <c r="M64" s="239"/>
    </row>
    <row r="65" spans="8:13" ht="10.5" customHeight="1" x14ac:dyDescent="0.4">
      <c r="H65" s="326"/>
      <c r="I65" s="329"/>
      <c r="J65" s="239"/>
      <c r="K65" s="239"/>
      <c r="L65" s="239"/>
      <c r="M65" s="239"/>
    </row>
    <row r="66" spans="8:13" ht="10.5" customHeight="1" x14ac:dyDescent="0.4">
      <c r="H66" s="326"/>
      <c r="I66" s="329"/>
      <c r="J66" s="239"/>
      <c r="K66" s="239"/>
      <c r="L66" s="239"/>
      <c r="M66" s="239"/>
    </row>
    <row r="67" spans="8:13" ht="10.5" customHeight="1" x14ac:dyDescent="0.4">
      <c r="H67" s="329"/>
      <c r="I67" s="329"/>
      <c r="J67" s="239"/>
      <c r="K67" s="239"/>
      <c r="L67" s="239"/>
      <c r="M67" s="239"/>
    </row>
    <row r="68" spans="8:13" ht="10.5" customHeight="1" x14ac:dyDescent="0.4">
      <c r="H68" s="329"/>
      <c r="I68" s="329"/>
      <c r="J68" s="239"/>
      <c r="K68" s="239"/>
      <c r="L68" s="239"/>
      <c r="M68" s="239"/>
    </row>
    <row r="69" spans="8:13" ht="10.5" customHeight="1" x14ac:dyDescent="0.4">
      <c r="H69" s="329"/>
      <c r="I69" s="329"/>
      <c r="J69" s="239"/>
      <c r="K69" s="239"/>
      <c r="L69" s="239"/>
      <c r="M69" s="239"/>
    </row>
    <row r="70" spans="8:13" ht="10.5" customHeight="1" x14ac:dyDescent="0.4">
      <c r="H70" s="329"/>
      <c r="I70" s="329"/>
      <c r="J70" s="239"/>
      <c r="K70" s="239"/>
      <c r="L70" s="239"/>
      <c r="M70" s="239"/>
    </row>
    <row r="71" spans="8:13" ht="10.5" customHeight="1" x14ac:dyDescent="0.4">
      <c r="H71" s="329"/>
      <c r="I71" s="330"/>
      <c r="J71" s="239"/>
      <c r="K71" s="239"/>
      <c r="L71" s="239"/>
      <c r="M71" s="239"/>
    </row>
    <row r="72" spans="8:13" ht="10.5" customHeight="1" x14ac:dyDescent="0.4">
      <c r="H72" s="326"/>
      <c r="I72" s="330"/>
      <c r="J72" s="239"/>
      <c r="K72" s="239"/>
      <c r="L72" s="239"/>
      <c r="M72" s="239"/>
    </row>
    <row r="73" spans="8:13" ht="10.5" customHeight="1" x14ac:dyDescent="0.4">
      <c r="H73" s="326"/>
      <c r="I73" s="330"/>
      <c r="J73" s="239"/>
      <c r="K73" s="239"/>
      <c r="L73" s="239"/>
      <c r="M73" s="239"/>
    </row>
    <row r="74" spans="8:13" ht="10.5" customHeight="1" x14ac:dyDescent="0.4">
      <c r="H74" s="326"/>
      <c r="I74" s="330"/>
      <c r="J74" s="239"/>
      <c r="K74" s="239"/>
      <c r="L74" s="239"/>
      <c r="M74" s="239"/>
    </row>
    <row r="75" spans="8:13" ht="10.5" customHeight="1" x14ac:dyDescent="0.4">
      <c r="H75" s="326"/>
      <c r="I75" s="330"/>
      <c r="J75" s="239"/>
      <c r="K75" s="239"/>
      <c r="L75" s="239"/>
      <c r="M75" s="239"/>
    </row>
    <row r="76" spans="8:13" ht="10.5" customHeight="1" x14ac:dyDescent="0.4">
      <c r="H76" s="326"/>
      <c r="I76" s="330"/>
      <c r="J76" s="239"/>
      <c r="K76" s="239"/>
      <c r="L76" s="239"/>
      <c r="M76" s="239"/>
    </row>
    <row r="77" spans="8:13" ht="10.5" customHeight="1" x14ac:dyDescent="0.4">
      <c r="H77" s="326"/>
      <c r="I77" s="330"/>
      <c r="J77" s="239"/>
      <c r="K77" s="239"/>
      <c r="L77" s="239"/>
      <c r="M77" s="239"/>
    </row>
    <row r="78" spans="8:13" ht="10.5" customHeight="1" x14ac:dyDescent="0.4">
      <c r="H78" s="326"/>
      <c r="I78" s="330"/>
      <c r="J78" s="239"/>
      <c r="K78" s="239"/>
      <c r="L78" s="239"/>
      <c r="M78" s="239"/>
    </row>
    <row r="79" spans="8:13" ht="10.5" customHeight="1" x14ac:dyDescent="0.4">
      <c r="H79" s="326"/>
      <c r="I79" s="329"/>
      <c r="J79" s="239"/>
      <c r="K79" s="239"/>
      <c r="L79" s="239"/>
      <c r="M79" s="239"/>
    </row>
    <row r="80" spans="8:13" ht="10.5" customHeight="1" x14ac:dyDescent="0.4">
      <c r="H80" s="326"/>
      <c r="I80" s="327"/>
      <c r="J80" s="328"/>
      <c r="K80" s="328"/>
      <c r="L80" s="328"/>
      <c r="M80" s="328"/>
    </row>
    <row r="81" spans="8:13" ht="10.5" customHeight="1" x14ac:dyDescent="0.4">
      <c r="H81" s="326"/>
      <c r="I81" s="327"/>
      <c r="J81" s="328"/>
      <c r="K81" s="328"/>
      <c r="L81" s="328"/>
      <c r="M81" s="328"/>
    </row>
    <row r="82" spans="8:13" ht="10.5" customHeight="1" x14ac:dyDescent="0.4">
      <c r="H82" s="326"/>
      <c r="I82" s="327"/>
      <c r="J82" s="328"/>
      <c r="K82" s="328"/>
      <c r="L82" s="328"/>
      <c r="M82" s="328"/>
    </row>
    <row r="83" spans="8:13" ht="10.5" customHeight="1" x14ac:dyDescent="0.4">
      <c r="H83" s="326"/>
      <c r="I83" s="327"/>
      <c r="J83" s="328"/>
      <c r="K83" s="328"/>
      <c r="L83" s="328"/>
      <c r="M83" s="328"/>
    </row>
    <row r="84" spans="8:13" ht="10.5" customHeight="1" x14ac:dyDescent="0.4">
      <c r="H84" s="326"/>
      <c r="I84" s="327"/>
      <c r="J84" s="328"/>
      <c r="K84" s="328"/>
      <c r="L84" s="328"/>
      <c r="M84" s="328"/>
    </row>
    <row r="85" spans="8:13" x14ac:dyDescent="0.4">
      <c r="H85" s="326"/>
      <c r="I85" s="327"/>
      <c r="J85" s="328"/>
      <c r="K85" s="328"/>
      <c r="L85" s="328"/>
      <c r="M85" s="328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&amp;R2.人      口</oddHeader>
    <oddFooter>&amp;C-15-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opLeftCell="A10" zoomScaleNormal="100" workbookViewId="0">
      <selection activeCell="X21" sqref="X21"/>
    </sheetView>
  </sheetViews>
  <sheetFormatPr defaultRowHeight="10.5" x14ac:dyDescent="0.4"/>
  <cols>
    <col min="1" max="2" width="1.625" style="230" customWidth="1"/>
    <col min="3" max="3" width="6.625" style="230" customWidth="1"/>
    <col min="4" max="7" width="5.375" style="301" customWidth="1"/>
    <col min="8" max="8" width="1.625" style="302" customWidth="1"/>
    <col min="9" max="9" width="6.625" style="230" customWidth="1"/>
    <col min="10" max="13" width="5.375" style="301" customWidth="1"/>
    <col min="14" max="14" width="1.625" style="230" customWidth="1"/>
    <col min="15" max="15" width="6.625" style="230" customWidth="1"/>
    <col min="16" max="19" width="5.375" style="230" customWidth="1"/>
    <col min="20" max="256" width="9" style="230"/>
    <col min="257" max="258" width="1.625" style="230" customWidth="1"/>
    <col min="259" max="259" width="6.625" style="230" customWidth="1"/>
    <col min="260" max="263" width="5.375" style="230" customWidth="1"/>
    <col min="264" max="264" width="1.625" style="230" customWidth="1"/>
    <col min="265" max="265" width="6.625" style="230" customWidth="1"/>
    <col min="266" max="269" width="5.375" style="230" customWidth="1"/>
    <col min="270" max="270" width="1.625" style="230" customWidth="1"/>
    <col min="271" max="271" width="6.625" style="230" customWidth="1"/>
    <col min="272" max="275" width="5.375" style="230" customWidth="1"/>
    <col min="276" max="512" width="9" style="230"/>
    <col min="513" max="514" width="1.625" style="230" customWidth="1"/>
    <col min="515" max="515" width="6.625" style="230" customWidth="1"/>
    <col min="516" max="519" width="5.375" style="230" customWidth="1"/>
    <col min="520" max="520" width="1.625" style="230" customWidth="1"/>
    <col min="521" max="521" width="6.625" style="230" customWidth="1"/>
    <col min="522" max="525" width="5.375" style="230" customWidth="1"/>
    <col min="526" max="526" width="1.625" style="230" customWidth="1"/>
    <col min="527" max="527" width="6.625" style="230" customWidth="1"/>
    <col min="528" max="531" width="5.375" style="230" customWidth="1"/>
    <col min="532" max="768" width="9" style="230"/>
    <col min="769" max="770" width="1.625" style="230" customWidth="1"/>
    <col min="771" max="771" width="6.625" style="230" customWidth="1"/>
    <col min="772" max="775" width="5.375" style="230" customWidth="1"/>
    <col min="776" max="776" width="1.625" style="230" customWidth="1"/>
    <col min="777" max="777" width="6.625" style="230" customWidth="1"/>
    <col min="778" max="781" width="5.375" style="230" customWidth="1"/>
    <col min="782" max="782" width="1.625" style="230" customWidth="1"/>
    <col min="783" max="783" width="6.625" style="230" customWidth="1"/>
    <col min="784" max="787" width="5.375" style="230" customWidth="1"/>
    <col min="788" max="1024" width="9" style="230"/>
    <col min="1025" max="1026" width="1.625" style="230" customWidth="1"/>
    <col min="1027" max="1027" width="6.625" style="230" customWidth="1"/>
    <col min="1028" max="1031" width="5.375" style="230" customWidth="1"/>
    <col min="1032" max="1032" width="1.625" style="230" customWidth="1"/>
    <col min="1033" max="1033" width="6.625" style="230" customWidth="1"/>
    <col min="1034" max="1037" width="5.375" style="230" customWidth="1"/>
    <col min="1038" max="1038" width="1.625" style="230" customWidth="1"/>
    <col min="1039" max="1039" width="6.625" style="230" customWidth="1"/>
    <col min="1040" max="1043" width="5.375" style="230" customWidth="1"/>
    <col min="1044" max="1280" width="9" style="230"/>
    <col min="1281" max="1282" width="1.625" style="230" customWidth="1"/>
    <col min="1283" max="1283" width="6.625" style="230" customWidth="1"/>
    <col min="1284" max="1287" width="5.375" style="230" customWidth="1"/>
    <col min="1288" max="1288" width="1.625" style="230" customWidth="1"/>
    <col min="1289" max="1289" width="6.625" style="230" customWidth="1"/>
    <col min="1290" max="1293" width="5.375" style="230" customWidth="1"/>
    <col min="1294" max="1294" width="1.625" style="230" customWidth="1"/>
    <col min="1295" max="1295" width="6.625" style="230" customWidth="1"/>
    <col min="1296" max="1299" width="5.375" style="230" customWidth="1"/>
    <col min="1300" max="1536" width="9" style="230"/>
    <col min="1537" max="1538" width="1.625" style="230" customWidth="1"/>
    <col min="1539" max="1539" width="6.625" style="230" customWidth="1"/>
    <col min="1540" max="1543" width="5.375" style="230" customWidth="1"/>
    <col min="1544" max="1544" width="1.625" style="230" customWidth="1"/>
    <col min="1545" max="1545" width="6.625" style="230" customWidth="1"/>
    <col min="1546" max="1549" width="5.375" style="230" customWidth="1"/>
    <col min="1550" max="1550" width="1.625" style="230" customWidth="1"/>
    <col min="1551" max="1551" width="6.625" style="230" customWidth="1"/>
    <col min="1552" max="1555" width="5.375" style="230" customWidth="1"/>
    <col min="1556" max="1792" width="9" style="230"/>
    <col min="1793" max="1794" width="1.625" style="230" customWidth="1"/>
    <col min="1795" max="1795" width="6.625" style="230" customWidth="1"/>
    <col min="1796" max="1799" width="5.375" style="230" customWidth="1"/>
    <col min="1800" max="1800" width="1.625" style="230" customWidth="1"/>
    <col min="1801" max="1801" width="6.625" style="230" customWidth="1"/>
    <col min="1802" max="1805" width="5.375" style="230" customWidth="1"/>
    <col min="1806" max="1806" width="1.625" style="230" customWidth="1"/>
    <col min="1807" max="1807" width="6.625" style="230" customWidth="1"/>
    <col min="1808" max="1811" width="5.375" style="230" customWidth="1"/>
    <col min="1812" max="2048" width="9" style="230"/>
    <col min="2049" max="2050" width="1.625" style="230" customWidth="1"/>
    <col min="2051" max="2051" width="6.625" style="230" customWidth="1"/>
    <col min="2052" max="2055" width="5.375" style="230" customWidth="1"/>
    <col min="2056" max="2056" width="1.625" style="230" customWidth="1"/>
    <col min="2057" max="2057" width="6.625" style="230" customWidth="1"/>
    <col min="2058" max="2061" width="5.375" style="230" customWidth="1"/>
    <col min="2062" max="2062" width="1.625" style="230" customWidth="1"/>
    <col min="2063" max="2063" width="6.625" style="230" customWidth="1"/>
    <col min="2064" max="2067" width="5.375" style="230" customWidth="1"/>
    <col min="2068" max="2304" width="9" style="230"/>
    <col min="2305" max="2306" width="1.625" style="230" customWidth="1"/>
    <col min="2307" max="2307" width="6.625" style="230" customWidth="1"/>
    <col min="2308" max="2311" width="5.375" style="230" customWidth="1"/>
    <col min="2312" max="2312" width="1.625" style="230" customWidth="1"/>
    <col min="2313" max="2313" width="6.625" style="230" customWidth="1"/>
    <col min="2314" max="2317" width="5.375" style="230" customWidth="1"/>
    <col min="2318" max="2318" width="1.625" style="230" customWidth="1"/>
    <col min="2319" max="2319" width="6.625" style="230" customWidth="1"/>
    <col min="2320" max="2323" width="5.375" style="230" customWidth="1"/>
    <col min="2324" max="2560" width="9" style="230"/>
    <col min="2561" max="2562" width="1.625" style="230" customWidth="1"/>
    <col min="2563" max="2563" width="6.625" style="230" customWidth="1"/>
    <col min="2564" max="2567" width="5.375" style="230" customWidth="1"/>
    <col min="2568" max="2568" width="1.625" style="230" customWidth="1"/>
    <col min="2569" max="2569" width="6.625" style="230" customWidth="1"/>
    <col min="2570" max="2573" width="5.375" style="230" customWidth="1"/>
    <col min="2574" max="2574" width="1.625" style="230" customWidth="1"/>
    <col min="2575" max="2575" width="6.625" style="230" customWidth="1"/>
    <col min="2576" max="2579" width="5.375" style="230" customWidth="1"/>
    <col min="2580" max="2816" width="9" style="230"/>
    <col min="2817" max="2818" width="1.625" style="230" customWidth="1"/>
    <col min="2819" max="2819" width="6.625" style="230" customWidth="1"/>
    <col min="2820" max="2823" width="5.375" style="230" customWidth="1"/>
    <col min="2824" max="2824" width="1.625" style="230" customWidth="1"/>
    <col min="2825" max="2825" width="6.625" style="230" customWidth="1"/>
    <col min="2826" max="2829" width="5.375" style="230" customWidth="1"/>
    <col min="2830" max="2830" width="1.625" style="230" customWidth="1"/>
    <col min="2831" max="2831" width="6.625" style="230" customWidth="1"/>
    <col min="2832" max="2835" width="5.375" style="230" customWidth="1"/>
    <col min="2836" max="3072" width="9" style="230"/>
    <col min="3073" max="3074" width="1.625" style="230" customWidth="1"/>
    <col min="3075" max="3075" width="6.625" style="230" customWidth="1"/>
    <col min="3076" max="3079" width="5.375" style="230" customWidth="1"/>
    <col min="3080" max="3080" width="1.625" style="230" customWidth="1"/>
    <col min="3081" max="3081" width="6.625" style="230" customWidth="1"/>
    <col min="3082" max="3085" width="5.375" style="230" customWidth="1"/>
    <col min="3086" max="3086" width="1.625" style="230" customWidth="1"/>
    <col min="3087" max="3087" width="6.625" style="230" customWidth="1"/>
    <col min="3088" max="3091" width="5.375" style="230" customWidth="1"/>
    <col min="3092" max="3328" width="9" style="230"/>
    <col min="3329" max="3330" width="1.625" style="230" customWidth="1"/>
    <col min="3331" max="3331" width="6.625" style="230" customWidth="1"/>
    <col min="3332" max="3335" width="5.375" style="230" customWidth="1"/>
    <col min="3336" max="3336" width="1.625" style="230" customWidth="1"/>
    <col min="3337" max="3337" width="6.625" style="230" customWidth="1"/>
    <col min="3338" max="3341" width="5.375" style="230" customWidth="1"/>
    <col min="3342" max="3342" width="1.625" style="230" customWidth="1"/>
    <col min="3343" max="3343" width="6.625" style="230" customWidth="1"/>
    <col min="3344" max="3347" width="5.375" style="230" customWidth="1"/>
    <col min="3348" max="3584" width="9" style="230"/>
    <col min="3585" max="3586" width="1.625" style="230" customWidth="1"/>
    <col min="3587" max="3587" width="6.625" style="230" customWidth="1"/>
    <col min="3588" max="3591" width="5.375" style="230" customWidth="1"/>
    <col min="3592" max="3592" width="1.625" style="230" customWidth="1"/>
    <col min="3593" max="3593" width="6.625" style="230" customWidth="1"/>
    <col min="3594" max="3597" width="5.375" style="230" customWidth="1"/>
    <col min="3598" max="3598" width="1.625" style="230" customWidth="1"/>
    <col min="3599" max="3599" width="6.625" style="230" customWidth="1"/>
    <col min="3600" max="3603" width="5.375" style="230" customWidth="1"/>
    <col min="3604" max="3840" width="9" style="230"/>
    <col min="3841" max="3842" width="1.625" style="230" customWidth="1"/>
    <col min="3843" max="3843" width="6.625" style="230" customWidth="1"/>
    <col min="3844" max="3847" width="5.375" style="230" customWidth="1"/>
    <col min="3848" max="3848" width="1.625" style="230" customWidth="1"/>
    <col min="3849" max="3849" width="6.625" style="230" customWidth="1"/>
    <col min="3850" max="3853" width="5.375" style="230" customWidth="1"/>
    <col min="3854" max="3854" width="1.625" style="230" customWidth="1"/>
    <col min="3855" max="3855" width="6.625" style="230" customWidth="1"/>
    <col min="3856" max="3859" width="5.375" style="230" customWidth="1"/>
    <col min="3860" max="4096" width="9" style="230"/>
    <col min="4097" max="4098" width="1.625" style="230" customWidth="1"/>
    <col min="4099" max="4099" width="6.625" style="230" customWidth="1"/>
    <col min="4100" max="4103" width="5.375" style="230" customWidth="1"/>
    <col min="4104" max="4104" width="1.625" style="230" customWidth="1"/>
    <col min="4105" max="4105" width="6.625" style="230" customWidth="1"/>
    <col min="4106" max="4109" width="5.375" style="230" customWidth="1"/>
    <col min="4110" max="4110" width="1.625" style="230" customWidth="1"/>
    <col min="4111" max="4111" width="6.625" style="230" customWidth="1"/>
    <col min="4112" max="4115" width="5.375" style="230" customWidth="1"/>
    <col min="4116" max="4352" width="9" style="230"/>
    <col min="4353" max="4354" width="1.625" style="230" customWidth="1"/>
    <col min="4355" max="4355" width="6.625" style="230" customWidth="1"/>
    <col min="4356" max="4359" width="5.375" style="230" customWidth="1"/>
    <col min="4360" max="4360" width="1.625" style="230" customWidth="1"/>
    <col min="4361" max="4361" width="6.625" style="230" customWidth="1"/>
    <col min="4362" max="4365" width="5.375" style="230" customWidth="1"/>
    <col min="4366" max="4366" width="1.625" style="230" customWidth="1"/>
    <col min="4367" max="4367" width="6.625" style="230" customWidth="1"/>
    <col min="4368" max="4371" width="5.375" style="230" customWidth="1"/>
    <col min="4372" max="4608" width="9" style="230"/>
    <col min="4609" max="4610" width="1.625" style="230" customWidth="1"/>
    <col min="4611" max="4611" width="6.625" style="230" customWidth="1"/>
    <col min="4612" max="4615" width="5.375" style="230" customWidth="1"/>
    <col min="4616" max="4616" width="1.625" style="230" customWidth="1"/>
    <col min="4617" max="4617" width="6.625" style="230" customWidth="1"/>
    <col min="4618" max="4621" width="5.375" style="230" customWidth="1"/>
    <col min="4622" max="4622" width="1.625" style="230" customWidth="1"/>
    <col min="4623" max="4623" width="6.625" style="230" customWidth="1"/>
    <col min="4624" max="4627" width="5.375" style="230" customWidth="1"/>
    <col min="4628" max="4864" width="9" style="230"/>
    <col min="4865" max="4866" width="1.625" style="230" customWidth="1"/>
    <col min="4867" max="4867" width="6.625" style="230" customWidth="1"/>
    <col min="4868" max="4871" width="5.375" style="230" customWidth="1"/>
    <col min="4872" max="4872" width="1.625" style="230" customWidth="1"/>
    <col min="4873" max="4873" width="6.625" style="230" customWidth="1"/>
    <col min="4874" max="4877" width="5.375" style="230" customWidth="1"/>
    <col min="4878" max="4878" width="1.625" style="230" customWidth="1"/>
    <col min="4879" max="4879" width="6.625" style="230" customWidth="1"/>
    <col min="4880" max="4883" width="5.375" style="230" customWidth="1"/>
    <col min="4884" max="5120" width="9" style="230"/>
    <col min="5121" max="5122" width="1.625" style="230" customWidth="1"/>
    <col min="5123" max="5123" width="6.625" style="230" customWidth="1"/>
    <col min="5124" max="5127" width="5.375" style="230" customWidth="1"/>
    <col min="5128" max="5128" width="1.625" style="230" customWidth="1"/>
    <col min="5129" max="5129" width="6.625" style="230" customWidth="1"/>
    <col min="5130" max="5133" width="5.375" style="230" customWidth="1"/>
    <col min="5134" max="5134" width="1.625" style="230" customWidth="1"/>
    <col min="5135" max="5135" width="6.625" style="230" customWidth="1"/>
    <col min="5136" max="5139" width="5.375" style="230" customWidth="1"/>
    <col min="5140" max="5376" width="9" style="230"/>
    <col min="5377" max="5378" width="1.625" style="230" customWidth="1"/>
    <col min="5379" max="5379" width="6.625" style="230" customWidth="1"/>
    <col min="5380" max="5383" width="5.375" style="230" customWidth="1"/>
    <col min="5384" max="5384" width="1.625" style="230" customWidth="1"/>
    <col min="5385" max="5385" width="6.625" style="230" customWidth="1"/>
    <col min="5386" max="5389" width="5.375" style="230" customWidth="1"/>
    <col min="5390" max="5390" width="1.625" style="230" customWidth="1"/>
    <col min="5391" max="5391" width="6.625" style="230" customWidth="1"/>
    <col min="5392" max="5395" width="5.375" style="230" customWidth="1"/>
    <col min="5396" max="5632" width="9" style="230"/>
    <col min="5633" max="5634" width="1.625" style="230" customWidth="1"/>
    <col min="5635" max="5635" width="6.625" style="230" customWidth="1"/>
    <col min="5636" max="5639" width="5.375" style="230" customWidth="1"/>
    <col min="5640" max="5640" width="1.625" style="230" customWidth="1"/>
    <col min="5641" max="5641" width="6.625" style="230" customWidth="1"/>
    <col min="5642" max="5645" width="5.375" style="230" customWidth="1"/>
    <col min="5646" max="5646" width="1.625" style="230" customWidth="1"/>
    <col min="5647" max="5647" width="6.625" style="230" customWidth="1"/>
    <col min="5648" max="5651" width="5.375" style="230" customWidth="1"/>
    <col min="5652" max="5888" width="9" style="230"/>
    <col min="5889" max="5890" width="1.625" style="230" customWidth="1"/>
    <col min="5891" max="5891" width="6.625" style="230" customWidth="1"/>
    <col min="5892" max="5895" width="5.375" style="230" customWidth="1"/>
    <col min="5896" max="5896" width="1.625" style="230" customWidth="1"/>
    <col min="5897" max="5897" width="6.625" style="230" customWidth="1"/>
    <col min="5898" max="5901" width="5.375" style="230" customWidth="1"/>
    <col min="5902" max="5902" width="1.625" style="230" customWidth="1"/>
    <col min="5903" max="5903" width="6.625" style="230" customWidth="1"/>
    <col min="5904" max="5907" width="5.375" style="230" customWidth="1"/>
    <col min="5908" max="6144" width="9" style="230"/>
    <col min="6145" max="6146" width="1.625" style="230" customWidth="1"/>
    <col min="6147" max="6147" width="6.625" style="230" customWidth="1"/>
    <col min="6148" max="6151" width="5.375" style="230" customWidth="1"/>
    <col min="6152" max="6152" width="1.625" style="230" customWidth="1"/>
    <col min="6153" max="6153" width="6.625" style="230" customWidth="1"/>
    <col min="6154" max="6157" width="5.375" style="230" customWidth="1"/>
    <col min="6158" max="6158" width="1.625" style="230" customWidth="1"/>
    <col min="6159" max="6159" width="6.625" style="230" customWidth="1"/>
    <col min="6160" max="6163" width="5.375" style="230" customWidth="1"/>
    <col min="6164" max="6400" width="9" style="230"/>
    <col min="6401" max="6402" width="1.625" style="230" customWidth="1"/>
    <col min="6403" max="6403" width="6.625" style="230" customWidth="1"/>
    <col min="6404" max="6407" width="5.375" style="230" customWidth="1"/>
    <col min="6408" max="6408" width="1.625" style="230" customWidth="1"/>
    <col min="6409" max="6409" width="6.625" style="230" customWidth="1"/>
    <col min="6410" max="6413" width="5.375" style="230" customWidth="1"/>
    <col min="6414" max="6414" width="1.625" style="230" customWidth="1"/>
    <col min="6415" max="6415" width="6.625" style="230" customWidth="1"/>
    <col min="6416" max="6419" width="5.375" style="230" customWidth="1"/>
    <col min="6420" max="6656" width="9" style="230"/>
    <col min="6657" max="6658" width="1.625" style="230" customWidth="1"/>
    <col min="6659" max="6659" width="6.625" style="230" customWidth="1"/>
    <col min="6660" max="6663" width="5.375" style="230" customWidth="1"/>
    <col min="6664" max="6664" width="1.625" style="230" customWidth="1"/>
    <col min="6665" max="6665" width="6.625" style="230" customWidth="1"/>
    <col min="6666" max="6669" width="5.375" style="230" customWidth="1"/>
    <col min="6670" max="6670" width="1.625" style="230" customWidth="1"/>
    <col min="6671" max="6671" width="6.625" style="230" customWidth="1"/>
    <col min="6672" max="6675" width="5.375" style="230" customWidth="1"/>
    <col min="6676" max="6912" width="9" style="230"/>
    <col min="6913" max="6914" width="1.625" style="230" customWidth="1"/>
    <col min="6915" max="6915" width="6.625" style="230" customWidth="1"/>
    <col min="6916" max="6919" width="5.375" style="230" customWidth="1"/>
    <col min="6920" max="6920" width="1.625" style="230" customWidth="1"/>
    <col min="6921" max="6921" width="6.625" style="230" customWidth="1"/>
    <col min="6922" max="6925" width="5.375" style="230" customWidth="1"/>
    <col min="6926" max="6926" width="1.625" style="230" customWidth="1"/>
    <col min="6927" max="6927" width="6.625" style="230" customWidth="1"/>
    <col min="6928" max="6931" width="5.375" style="230" customWidth="1"/>
    <col min="6932" max="7168" width="9" style="230"/>
    <col min="7169" max="7170" width="1.625" style="230" customWidth="1"/>
    <col min="7171" max="7171" width="6.625" style="230" customWidth="1"/>
    <col min="7172" max="7175" width="5.375" style="230" customWidth="1"/>
    <col min="7176" max="7176" width="1.625" style="230" customWidth="1"/>
    <col min="7177" max="7177" width="6.625" style="230" customWidth="1"/>
    <col min="7178" max="7181" width="5.375" style="230" customWidth="1"/>
    <col min="7182" max="7182" width="1.625" style="230" customWidth="1"/>
    <col min="7183" max="7183" width="6.625" style="230" customWidth="1"/>
    <col min="7184" max="7187" width="5.375" style="230" customWidth="1"/>
    <col min="7188" max="7424" width="9" style="230"/>
    <col min="7425" max="7426" width="1.625" style="230" customWidth="1"/>
    <col min="7427" max="7427" width="6.625" style="230" customWidth="1"/>
    <col min="7428" max="7431" width="5.375" style="230" customWidth="1"/>
    <col min="7432" max="7432" width="1.625" style="230" customWidth="1"/>
    <col min="7433" max="7433" width="6.625" style="230" customWidth="1"/>
    <col min="7434" max="7437" width="5.375" style="230" customWidth="1"/>
    <col min="7438" max="7438" width="1.625" style="230" customWidth="1"/>
    <col min="7439" max="7439" width="6.625" style="230" customWidth="1"/>
    <col min="7440" max="7443" width="5.375" style="230" customWidth="1"/>
    <col min="7444" max="7680" width="9" style="230"/>
    <col min="7681" max="7682" width="1.625" style="230" customWidth="1"/>
    <col min="7683" max="7683" width="6.625" style="230" customWidth="1"/>
    <col min="7684" max="7687" width="5.375" style="230" customWidth="1"/>
    <col min="7688" max="7688" width="1.625" style="230" customWidth="1"/>
    <col min="7689" max="7689" width="6.625" style="230" customWidth="1"/>
    <col min="7690" max="7693" width="5.375" style="230" customWidth="1"/>
    <col min="7694" max="7694" width="1.625" style="230" customWidth="1"/>
    <col min="7695" max="7695" width="6.625" style="230" customWidth="1"/>
    <col min="7696" max="7699" width="5.375" style="230" customWidth="1"/>
    <col min="7700" max="7936" width="9" style="230"/>
    <col min="7937" max="7938" width="1.625" style="230" customWidth="1"/>
    <col min="7939" max="7939" width="6.625" style="230" customWidth="1"/>
    <col min="7940" max="7943" width="5.375" style="230" customWidth="1"/>
    <col min="7944" max="7944" width="1.625" style="230" customWidth="1"/>
    <col min="7945" max="7945" width="6.625" style="230" customWidth="1"/>
    <col min="7946" max="7949" width="5.375" style="230" customWidth="1"/>
    <col min="7950" max="7950" width="1.625" style="230" customWidth="1"/>
    <col min="7951" max="7951" width="6.625" style="230" customWidth="1"/>
    <col min="7952" max="7955" width="5.375" style="230" customWidth="1"/>
    <col min="7956" max="8192" width="9" style="230"/>
    <col min="8193" max="8194" width="1.625" style="230" customWidth="1"/>
    <col min="8195" max="8195" width="6.625" style="230" customWidth="1"/>
    <col min="8196" max="8199" width="5.375" style="230" customWidth="1"/>
    <col min="8200" max="8200" width="1.625" style="230" customWidth="1"/>
    <col min="8201" max="8201" width="6.625" style="230" customWidth="1"/>
    <col min="8202" max="8205" width="5.375" style="230" customWidth="1"/>
    <col min="8206" max="8206" width="1.625" style="230" customWidth="1"/>
    <col min="8207" max="8207" width="6.625" style="230" customWidth="1"/>
    <col min="8208" max="8211" width="5.375" style="230" customWidth="1"/>
    <col min="8212" max="8448" width="9" style="230"/>
    <col min="8449" max="8450" width="1.625" style="230" customWidth="1"/>
    <col min="8451" max="8451" width="6.625" style="230" customWidth="1"/>
    <col min="8452" max="8455" width="5.375" style="230" customWidth="1"/>
    <col min="8456" max="8456" width="1.625" style="230" customWidth="1"/>
    <col min="8457" max="8457" width="6.625" style="230" customWidth="1"/>
    <col min="8458" max="8461" width="5.375" style="230" customWidth="1"/>
    <col min="8462" max="8462" width="1.625" style="230" customWidth="1"/>
    <col min="8463" max="8463" width="6.625" style="230" customWidth="1"/>
    <col min="8464" max="8467" width="5.375" style="230" customWidth="1"/>
    <col min="8468" max="8704" width="9" style="230"/>
    <col min="8705" max="8706" width="1.625" style="230" customWidth="1"/>
    <col min="8707" max="8707" width="6.625" style="230" customWidth="1"/>
    <col min="8708" max="8711" width="5.375" style="230" customWidth="1"/>
    <col min="8712" max="8712" width="1.625" style="230" customWidth="1"/>
    <col min="8713" max="8713" width="6.625" style="230" customWidth="1"/>
    <col min="8714" max="8717" width="5.375" style="230" customWidth="1"/>
    <col min="8718" max="8718" width="1.625" style="230" customWidth="1"/>
    <col min="8719" max="8719" width="6.625" style="230" customWidth="1"/>
    <col min="8720" max="8723" width="5.375" style="230" customWidth="1"/>
    <col min="8724" max="8960" width="9" style="230"/>
    <col min="8961" max="8962" width="1.625" style="230" customWidth="1"/>
    <col min="8963" max="8963" width="6.625" style="230" customWidth="1"/>
    <col min="8964" max="8967" width="5.375" style="230" customWidth="1"/>
    <col min="8968" max="8968" width="1.625" style="230" customWidth="1"/>
    <col min="8969" max="8969" width="6.625" style="230" customWidth="1"/>
    <col min="8970" max="8973" width="5.375" style="230" customWidth="1"/>
    <col min="8974" max="8974" width="1.625" style="230" customWidth="1"/>
    <col min="8975" max="8975" width="6.625" style="230" customWidth="1"/>
    <col min="8976" max="8979" width="5.375" style="230" customWidth="1"/>
    <col min="8980" max="9216" width="9" style="230"/>
    <col min="9217" max="9218" width="1.625" style="230" customWidth="1"/>
    <col min="9219" max="9219" width="6.625" style="230" customWidth="1"/>
    <col min="9220" max="9223" width="5.375" style="230" customWidth="1"/>
    <col min="9224" max="9224" width="1.625" style="230" customWidth="1"/>
    <col min="9225" max="9225" width="6.625" style="230" customWidth="1"/>
    <col min="9226" max="9229" width="5.375" style="230" customWidth="1"/>
    <col min="9230" max="9230" width="1.625" style="230" customWidth="1"/>
    <col min="9231" max="9231" width="6.625" style="230" customWidth="1"/>
    <col min="9232" max="9235" width="5.375" style="230" customWidth="1"/>
    <col min="9236" max="9472" width="9" style="230"/>
    <col min="9473" max="9474" width="1.625" style="230" customWidth="1"/>
    <col min="9475" max="9475" width="6.625" style="230" customWidth="1"/>
    <col min="9476" max="9479" width="5.375" style="230" customWidth="1"/>
    <col min="9480" max="9480" width="1.625" style="230" customWidth="1"/>
    <col min="9481" max="9481" width="6.625" style="230" customWidth="1"/>
    <col min="9482" max="9485" width="5.375" style="230" customWidth="1"/>
    <col min="9486" max="9486" width="1.625" style="230" customWidth="1"/>
    <col min="9487" max="9487" width="6.625" style="230" customWidth="1"/>
    <col min="9488" max="9491" width="5.375" style="230" customWidth="1"/>
    <col min="9492" max="9728" width="9" style="230"/>
    <col min="9729" max="9730" width="1.625" style="230" customWidth="1"/>
    <col min="9731" max="9731" width="6.625" style="230" customWidth="1"/>
    <col min="9732" max="9735" width="5.375" style="230" customWidth="1"/>
    <col min="9736" max="9736" width="1.625" style="230" customWidth="1"/>
    <col min="9737" max="9737" width="6.625" style="230" customWidth="1"/>
    <col min="9738" max="9741" width="5.375" style="230" customWidth="1"/>
    <col min="9742" max="9742" width="1.625" style="230" customWidth="1"/>
    <col min="9743" max="9743" width="6.625" style="230" customWidth="1"/>
    <col min="9744" max="9747" width="5.375" style="230" customWidth="1"/>
    <col min="9748" max="9984" width="9" style="230"/>
    <col min="9985" max="9986" width="1.625" style="230" customWidth="1"/>
    <col min="9987" max="9987" width="6.625" style="230" customWidth="1"/>
    <col min="9988" max="9991" width="5.375" style="230" customWidth="1"/>
    <col min="9992" max="9992" width="1.625" style="230" customWidth="1"/>
    <col min="9993" max="9993" width="6.625" style="230" customWidth="1"/>
    <col min="9994" max="9997" width="5.375" style="230" customWidth="1"/>
    <col min="9998" max="9998" width="1.625" style="230" customWidth="1"/>
    <col min="9999" max="9999" width="6.625" style="230" customWidth="1"/>
    <col min="10000" max="10003" width="5.375" style="230" customWidth="1"/>
    <col min="10004" max="10240" width="9" style="230"/>
    <col min="10241" max="10242" width="1.625" style="230" customWidth="1"/>
    <col min="10243" max="10243" width="6.625" style="230" customWidth="1"/>
    <col min="10244" max="10247" width="5.375" style="230" customWidth="1"/>
    <col min="10248" max="10248" width="1.625" style="230" customWidth="1"/>
    <col min="10249" max="10249" width="6.625" style="230" customWidth="1"/>
    <col min="10250" max="10253" width="5.375" style="230" customWidth="1"/>
    <col min="10254" max="10254" width="1.625" style="230" customWidth="1"/>
    <col min="10255" max="10255" width="6.625" style="230" customWidth="1"/>
    <col min="10256" max="10259" width="5.375" style="230" customWidth="1"/>
    <col min="10260" max="10496" width="9" style="230"/>
    <col min="10497" max="10498" width="1.625" style="230" customWidth="1"/>
    <col min="10499" max="10499" width="6.625" style="230" customWidth="1"/>
    <col min="10500" max="10503" width="5.375" style="230" customWidth="1"/>
    <col min="10504" max="10504" width="1.625" style="230" customWidth="1"/>
    <col min="10505" max="10505" width="6.625" style="230" customWidth="1"/>
    <col min="10506" max="10509" width="5.375" style="230" customWidth="1"/>
    <col min="10510" max="10510" width="1.625" style="230" customWidth="1"/>
    <col min="10511" max="10511" width="6.625" style="230" customWidth="1"/>
    <col min="10512" max="10515" width="5.375" style="230" customWidth="1"/>
    <col min="10516" max="10752" width="9" style="230"/>
    <col min="10753" max="10754" width="1.625" style="230" customWidth="1"/>
    <col min="10755" max="10755" width="6.625" style="230" customWidth="1"/>
    <col min="10756" max="10759" width="5.375" style="230" customWidth="1"/>
    <col min="10760" max="10760" width="1.625" style="230" customWidth="1"/>
    <col min="10761" max="10761" width="6.625" style="230" customWidth="1"/>
    <col min="10762" max="10765" width="5.375" style="230" customWidth="1"/>
    <col min="10766" max="10766" width="1.625" style="230" customWidth="1"/>
    <col min="10767" max="10767" width="6.625" style="230" customWidth="1"/>
    <col min="10768" max="10771" width="5.375" style="230" customWidth="1"/>
    <col min="10772" max="11008" width="9" style="230"/>
    <col min="11009" max="11010" width="1.625" style="230" customWidth="1"/>
    <col min="11011" max="11011" width="6.625" style="230" customWidth="1"/>
    <col min="11012" max="11015" width="5.375" style="230" customWidth="1"/>
    <col min="11016" max="11016" width="1.625" style="230" customWidth="1"/>
    <col min="11017" max="11017" width="6.625" style="230" customWidth="1"/>
    <col min="11018" max="11021" width="5.375" style="230" customWidth="1"/>
    <col min="11022" max="11022" width="1.625" style="230" customWidth="1"/>
    <col min="11023" max="11023" width="6.625" style="230" customWidth="1"/>
    <col min="11024" max="11027" width="5.375" style="230" customWidth="1"/>
    <col min="11028" max="11264" width="9" style="230"/>
    <col min="11265" max="11266" width="1.625" style="230" customWidth="1"/>
    <col min="11267" max="11267" width="6.625" style="230" customWidth="1"/>
    <col min="11268" max="11271" width="5.375" style="230" customWidth="1"/>
    <col min="11272" max="11272" width="1.625" style="230" customWidth="1"/>
    <col min="11273" max="11273" width="6.625" style="230" customWidth="1"/>
    <col min="11274" max="11277" width="5.375" style="230" customWidth="1"/>
    <col min="11278" max="11278" width="1.625" style="230" customWidth="1"/>
    <col min="11279" max="11279" width="6.625" style="230" customWidth="1"/>
    <col min="11280" max="11283" width="5.375" style="230" customWidth="1"/>
    <col min="11284" max="11520" width="9" style="230"/>
    <col min="11521" max="11522" width="1.625" style="230" customWidth="1"/>
    <col min="11523" max="11523" width="6.625" style="230" customWidth="1"/>
    <col min="11524" max="11527" width="5.375" style="230" customWidth="1"/>
    <col min="11528" max="11528" width="1.625" style="230" customWidth="1"/>
    <col min="11529" max="11529" width="6.625" style="230" customWidth="1"/>
    <col min="11530" max="11533" width="5.375" style="230" customWidth="1"/>
    <col min="11534" max="11534" width="1.625" style="230" customWidth="1"/>
    <col min="11535" max="11535" width="6.625" style="230" customWidth="1"/>
    <col min="11536" max="11539" width="5.375" style="230" customWidth="1"/>
    <col min="11540" max="11776" width="9" style="230"/>
    <col min="11777" max="11778" width="1.625" style="230" customWidth="1"/>
    <col min="11779" max="11779" width="6.625" style="230" customWidth="1"/>
    <col min="11780" max="11783" width="5.375" style="230" customWidth="1"/>
    <col min="11784" max="11784" width="1.625" style="230" customWidth="1"/>
    <col min="11785" max="11785" width="6.625" style="230" customWidth="1"/>
    <col min="11786" max="11789" width="5.375" style="230" customWidth="1"/>
    <col min="11790" max="11790" width="1.625" style="230" customWidth="1"/>
    <col min="11791" max="11791" width="6.625" style="230" customWidth="1"/>
    <col min="11792" max="11795" width="5.375" style="230" customWidth="1"/>
    <col min="11796" max="12032" width="9" style="230"/>
    <col min="12033" max="12034" width="1.625" style="230" customWidth="1"/>
    <col min="12035" max="12035" width="6.625" style="230" customWidth="1"/>
    <col min="12036" max="12039" width="5.375" style="230" customWidth="1"/>
    <col min="12040" max="12040" width="1.625" style="230" customWidth="1"/>
    <col min="12041" max="12041" width="6.625" style="230" customWidth="1"/>
    <col min="12042" max="12045" width="5.375" style="230" customWidth="1"/>
    <col min="12046" max="12046" width="1.625" style="230" customWidth="1"/>
    <col min="12047" max="12047" width="6.625" style="230" customWidth="1"/>
    <col min="12048" max="12051" width="5.375" style="230" customWidth="1"/>
    <col min="12052" max="12288" width="9" style="230"/>
    <col min="12289" max="12290" width="1.625" style="230" customWidth="1"/>
    <col min="12291" max="12291" width="6.625" style="230" customWidth="1"/>
    <col min="12292" max="12295" width="5.375" style="230" customWidth="1"/>
    <col min="12296" max="12296" width="1.625" style="230" customWidth="1"/>
    <col min="12297" max="12297" width="6.625" style="230" customWidth="1"/>
    <col min="12298" max="12301" width="5.375" style="230" customWidth="1"/>
    <col min="12302" max="12302" width="1.625" style="230" customWidth="1"/>
    <col min="12303" max="12303" width="6.625" style="230" customWidth="1"/>
    <col min="12304" max="12307" width="5.375" style="230" customWidth="1"/>
    <col min="12308" max="12544" width="9" style="230"/>
    <col min="12545" max="12546" width="1.625" style="230" customWidth="1"/>
    <col min="12547" max="12547" width="6.625" style="230" customWidth="1"/>
    <col min="12548" max="12551" width="5.375" style="230" customWidth="1"/>
    <col min="12552" max="12552" width="1.625" style="230" customWidth="1"/>
    <col min="12553" max="12553" width="6.625" style="230" customWidth="1"/>
    <col min="12554" max="12557" width="5.375" style="230" customWidth="1"/>
    <col min="12558" max="12558" width="1.625" style="230" customWidth="1"/>
    <col min="12559" max="12559" width="6.625" style="230" customWidth="1"/>
    <col min="12560" max="12563" width="5.375" style="230" customWidth="1"/>
    <col min="12564" max="12800" width="9" style="230"/>
    <col min="12801" max="12802" width="1.625" style="230" customWidth="1"/>
    <col min="12803" max="12803" width="6.625" style="230" customWidth="1"/>
    <col min="12804" max="12807" width="5.375" style="230" customWidth="1"/>
    <col min="12808" max="12808" width="1.625" style="230" customWidth="1"/>
    <col min="12809" max="12809" width="6.625" style="230" customWidth="1"/>
    <col min="12810" max="12813" width="5.375" style="230" customWidth="1"/>
    <col min="12814" max="12814" width="1.625" style="230" customWidth="1"/>
    <col min="12815" max="12815" width="6.625" style="230" customWidth="1"/>
    <col min="12816" max="12819" width="5.375" style="230" customWidth="1"/>
    <col min="12820" max="13056" width="9" style="230"/>
    <col min="13057" max="13058" width="1.625" style="230" customWidth="1"/>
    <col min="13059" max="13059" width="6.625" style="230" customWidth="1"/>
    <col min="13060" max="13063" width="5.375" style="230" customWidth="1"/>
    <col min="13064" max="13064" width="1.625" style="230" customWidth="1"/>
    <col min="13065" max="13065" width="6.625" style="230" customWidth="1"/>
    <col min="13066" max="13069" width="5.375" style="230" customWidth="1"/>
    <col min="13070" max="13070" width="1.625" style="230" customWidth="1"/>
    <col min="13071" max="13071" width="6.625" style="230" customWidth="1"/>
    <col min="13072" max="13075" width="5.375" style="230" customWidth="1"/>
    <col min="13076" max="13312" width="9" style="230"/>
    <col min="13313" max="13314" width="1.625" style="230" customWidth="1"/>
    <col min="13315" max="13315" width="6.625" style="230" customWidth="1"/>
    <col min="13316" max="13319" width="5.375" style="230" customWidth="1"/>
    <col min="13320" max="13320" width="1.625" style="230" customWidth="1"/>
    <col min="13321" max="13321" width="6.625" style="230" customWidth="1"/>
    <col min="13322" max="13325" width="5.375" style="230" customWidth="1"/>
    <col min="13326" max="13326" width="1.625" style="230" customWidth="1"/>
    <col min="13327" max="13327" width="6.625" style="230" customWidth="1"/>
    <col min="13328" max="13331" width="5.375" style="230" customWidth="1"/>
    <col min="13332" max="13568" width="9" style="230"/>
    <col min="13569" max="13570" width="1.625" style="230" customWidth="1"/>
    <col min="13571" max="13571" width="6.625" style="230" customWidth="1"/>
    <col min="13572" max="13575" width="5.375" style="230" customWidth="1"/>
    <col min="13576" max="13576" width="1.625" style="230" customWidth="1"/>
    <col min="13577" max="13577" width="6.625" style="230" customWidth="1"/>
    <col min="13578" max="13581" width="5.375" style="230" customWidth="1"/>
    <col min="13582" max="13582" width="1.625" style="230" customWidth="1"/>
    <col min="13583" max="13583" width="6.625" style="230" customWidth="1"/>
    <col min="13584" max="13587" width="5.375" style="230" customWidth="1"/>
    <col min="13588" max="13824" width="9" style="230"/>
    <col min="13825" max="13826" width="1.625" style="230" customWidth="1"/>
    <col min="13827" max="13827" width="6.625" style="230" customWidth="1"/>
    <col min="13828" max="13831" width="5.375" style="230" customWidth="1"/>
    <col min="13832" max="13832" width="1.625" style="230" customWidth="1"/>
    <col min="13833" max="13833" width="6.625" style="230" customWidth="1"/>
    <col min="13834" max="13837" width="5.375" style="230" customWidth="1"/>
    <col min="13838" max="13838" width="1.625" style="230" customWidth="1"/>
    <col min="13839" max="13839" width="6.625" style="230" customWidth="1"/>
    <col min="13840" max="13843" width="5.375" style="230" customWidth="1"/>
    <col min="13844" max="14080" width="9" style="230"/>
    <col min="14081" max="14082" width="1.625" style="230" customWidth="1"/>
    <col min="14083" max="14083" width="6.625" style="230" customWidth="1"/>
    <col min="14084" max="14087" width="5.375" style="230" customWidth="1"/>
    <col min="14088" max="14088" width="1.625" style="230" customWidth="1"/>
    <col min="14089" max="14089" width="6.625" style="230" customWidth="1"/>
    <col min="14090" max="14093" width="5.375" style="230" customWidth="1"/>
    <col min="14094" max="14094" width="1.625" style="230" customWidth="1"/>
    <col min="14095" max="14095" width="6.625" style="230" customWidth="1"/>
    <col min="14096" max="14099" width="5.375" style="230" customWidth="1"/>
    <col min="14100" max="14336" width="9" style="230"/>
    <col min="14337" max="14338" width="1.625" style="230" customWidth="1"/>
    <col min="14339" max="14339" width="6.625" style="230" customWidth="1"/>
    <col min="14340" max="14343" width="5.375" style="230" customWidth="1"/>
    <col min="14344" max="14344" width="1.625" style="230" customWidth="1"/>
    <col min="14345" max="14345" width="6.625" style="230" customWidth="1"/>
    <col min="14346" max="14349" width="5.375" style="230" customWidth="1"/>
    <col min="14350" max="14350" width="1.625" style="230" customWidth="1"/>
    <col min="14351" max="14351" width="6.625" style="230" customWidth="1"/>
    <col min="14352" max="14355" width="5.375" style="230" customWidth="1"/>
    <col min="14356" max="14592" width="9" style="230"/>
    <col min="14593" max="14594" width="1.625" style="230" customWidth="1"/>
    <col min="14595" max="14595" width="6.625" style="230" customWidth="1"/>
    <col min="14596" max="14599" width="5.375" style="230" customWidth="1"/>
    <col min="14600" max="14600" width="1.625" style="230" customWidth="1"/>
    <col min="14601" max="14601" width="6.625" style="230" customWidth="1"/>
    <col min="14602" max="14605" width="5.375" style="230" customWidth="1"/>
    <col min="14606" max="14606" width="1.625" style="230" customWidth="1"/>
    <col min="14607" max="14607" width="6.625" style="230" customWidth="1"/>
    <col min="14608" max="14611" width="5.375" style="230" customWidth="1"/>
    <col min="14612" max="14848" width="9" style="230"/>
    <col min="14849" max="14850" width="1.625" style="230" customWidth="1"/>
    <col min="14851" max="14851" width="6.625" style="230" customWidth="1"/>
    <col min="14852" max="14855" width="5.375" style="230" customWidth="1"/>
    <col min="14856" max="14856" width="1.625" style="230" customWidth="1"/>
    <col min="14857" max="14857" width="6.625" style="230" customWidth="1"/>
    <col min="14858" max="14861" width="5.375" style="230" customWidth="1"/>
    <col min="14862" max="14862" width="1.625" style="230" customWidth="1"/>
    <col min="14863" max="14863" width="6.625" style="230" customWidth="1"/>
    <col min="14864" max="14867" width="5.375" style="230" customWidth="1"/>
    <col min="14868" max="15104" width="9" style="230"/>
    <col min="15105" max="15106" width="1.625" style="230" customWidth="1"/>
    <col min="15107" max="15107" width="6.625" style="230" customWidth="1"/>
    <col min="15108" max="15111" width="5.375" style="230" customWidth="1"/>
    <col min="15112" max="15112" width="1.625" style="230" customWidth="1"/>
    <col min="15113" max="15113" width="6.625" style="230" customWidth="1"/>
    <col min="15114" max="15117" width="5.375" style="230" customWidth="1"/>
    <col min="15118" max="15118" width="1.625" style="230" customWidth="1"/>
    <col min="15119" max="15119" width="6.625" style="230" customWidth="1"/>
    <col min="15120" max="15123" width="5.375" style="230" customWidth="1"/>
    <col min="15124" max="15360" width="9" style="230"/>
    <col min="15361" max="15362" width="1.625" style="230" customWidth="1"/>
    <col min="15363" max="15363" width="6.625" style="230" customWidth="1"/>
    <col min="15364" max="15367" width="5.375" style="230" customWidth="1"/>
    <col min="15368" max="15368" width="1.625" style="230" customWidth="1"/>
    <col min="15369" max="15369" width="6.625" style="230" customWidth="1"/>
    <col min="15370" max="15373" width="5.375" style="230" customWidth="1"/>
    <col min="15374" max="15374" width="1.625" style="230" customWidth="1"/>
    <col min="15375" max="15375" width="6.625" style="230" customWidth="1"/>
    <col min="15376" max="15379" width="5.375" style="230" customWidth="1"/>
    <col min="15380" max="15616" width="9" style="230"/>
    <col min="15617" max="15618" width="1.625" style="230" customWidth="1"/>
    <col min="15619" max="15619" width="6.625" style="230" customWidth="1"/>
    <col min="15620" max="15623" width="5.375" style="230" customWidth="1"/>
    <col min="15624" max="15624" width="1.625" style="230" customWidth="1"/>
    <col min="15625" max="15625" width="6.625" style="230" customWidth="1"/>
    <col min="15626" max="15629" width="5.375" style="230" customWidth="1"/>
    <col min="15630" max="15630" width="1.625" style="230" customWidth="1"/>
    <col min="15631" max="15631" width="6.625" style="230" customWidth="1"/>
    <col min="15632" max="15635" width="5.375" style="230" customWidth="1"/>
    <col min="15636" max="15872" width="9" style="230"/>
    <col min="15873" max="15874" width="1.625" style="230" customWidth="1"/>
    <col min="15875" max="15875" width="6.625" style="230" customWidth="1"/>
    <col min="15876" max="15879" width="5.375" style="230" customWidth="1"/>
    <col min="15880" max="15880" width="1.625" style="230" customWidth="1"/>
    <col min="15881" max="15881" width="6.625" style="230" customWidth="1"/>
    <col min="15882" max="15885" width="5.375" style="230" customWidth="1"/>
    <col min="15886" max="15886" width="1.625" style="230" customWidth="1"/>
    <col min="15887" max="15887" width="6.625" style="230" customWidth="1"/>
    <col min="15888" max="15891" width="5.375" style="230" customWidth="1"/>
    <col min="15892" max="16128" width="9" style="230"/>
    <col min="16129" max="16130" width="1.625" style="230" customWidth="1"/>
    <col min="16131" max="16131" width="6.625" style="230" customWidth="1"/>
    <col min="16132" max="16135" width="5.375" style="230" customWidth="1"/>
    <col min="16136" max="16136" width="1.625" style="230" customWidth="1"/>
    <col min="16137" max="16137" width="6.625" style="230" customWidth="1"/>
    <col min="16138" max="16141" width="5.375" style="230" customWidth="1"/>
    <col min="16142" max="16142" width="1.625" style="230" customWidth="1"/>
    <col min="16143" max="16143" width="6.625" style="230" customWidth="1"/>
    <col min="16144" max="16147" width="5.375" style="230" customWidth="1"/>
    <col min="16148" max="16384" width="9" style="230"/>
  </cols>
  <sheetData>
    <row r="1" spans="1:19" s="2" customFormat="1" ht="30" customHeight="1" x14ac:dyDescent="0.4">
      <c r="A1" s="1" t="s">
        <v>135</v>
      </c>
      <c r="D1" s="202"/>
      <c r="E1" s="202"/>
      <c r="F1" s="202"/>
      <c r="G1" s="202"/>
      <c r="H1" s="3"/>
      <c r="J1" s="202"/>
      <c r="K1" s="202"/>
      <c r="L1" s="202"/>
      <c r="M1" s="202"/>
    </row>
    <row r="2" spans="1:19" s="2" customFormat="1" ht="7.5" customHeight="1" x14ac:dyDescent="0.4">
      <c r="A2" s="1"/>
      <c r="D2" s="202"/>
      <c r="E2" s="202"/>
      <c r="F2" s="202"/>
      <c r="G2" s="202"/>
      <c r="H2" s="3"/>
      <c r="J2" s="202"/>
      <c r="K2" s="202"/>
      <c r="L2" s="202"/>
      <c r="M2" s="202"/>
    </row>
    <row r="3" spans="1:19" s="2" customFormat="1" ht="22.5" customHeight="1" x14ac:dyDescent="0.4">
      <c r="B3" s="203" t="str">
        <f>'[2]B-4-1'!B3</f>
        <v>令和2年4月1日現在</v>
      </c>
      <c r="D3" s="202"/>
      <c r="E3" s="202"/>
      <c r="F3" s="202"/>
      <c r="G3" s="202"/>
      <c r="H3" s="3"/>
      <c r="J3" s="202"/>
      <c r="K3" s="202"/>
      <c r="L3" s="202"/>
      <c r="M3" s="202"/>
      <c r="S3" s="4"/>
    </row>
    <row r="4" spans="1:19" ht="13.5" customHeight="1" x14ac:dyDescent="0.4">
      <c r="B4" s="816" t="s">
        <v>137</v>
      </c>
      <c r="C4" s="817"/>
      <c r="D4" s="820" t="s">
        <v>138</v>
      </c>
      <c r="E4" s="821"/>
      <c r="F4" s="821"/>
      <c r="G4" s="822"/>
      <c r="H4" s="816" t="s">
        <v>137</v>
      </c>
      <c r="I4" s="817"/>
      <c r="J4" s="820" t="s">
        <v>138</v>
      </c>
      <c r="K4" s="821"/>
      <c r="L4" s="821"/>
      <c r="M4" s="822"/>
      <c r="N4" s="816" t="s">
        <v>137</v>
      </c>
      <c r="O4" s="817"/>
      <c r="P4" s="820" t="s">
        <v>138</v>
      </c>
      <c r="Q4" s="821"/>
      <c r="R4" s="821"/>
      <c r="S4" s="822"/>
    </row>
    <row r="5" spans="1:19" ht="13.5" customHeight="1" x14ac:dyDescent="0.4">
      <c r="B5" s="818"/>
      <c r="C5" s="819"/>
      <c r="D5" s="205" t="s">
        <v>139</v>
      </c>
      <c r="E5" s="205" t="s">
        <v>4</v>
      </c>
      <c r="F5" s="206" t="s">
        <v>5</v>
      </c>
      <c r="G5" s="208" t="s">
        <v>140</v>
      </c>
      <c r="H5" s="818"/>
      <c r="I5" s="819"/>
      <c r="J5" s="205" t="s">
        <v>139</v>
      </c>
      <c r="K5" s="205" t="s">
        <v>4</v>
      </c>
      <c r="L5" s="206" t="s">
        <v>5</v>
      </c>
      <c r="M5" s="208" t="s">
        <v>140</v>
      </c>
      <c r="N5" s="818"/>
      <c r="O5" s="819"/>
      <c r="P5" s="205" t="s">
        <v>139</v>
      </c>
      <c r="Q5" s="205" t="s">
        <v>4</v>
      </c>
      <c r="R5" s="206" t="s">
        <v>5</v>
      </c>
      <c r="S5" s="208" t="s">
        <v>140</v>
      </c>
    </row>
    <row r="6" spans="1:19" ht="12.75" customHeight="1" x14ac:dyDescent="0.25">
      <c r="B6" s="265"/>
      <c r="C6" s="277" t="s">
        <v>457</v>
      </c>
      <c r="D6" s="331">
        <f>+E6+F6</f>
        <v>133</v>
      </c>
      <c r="E6" s="246">
        <v>69</v>
      </c>
      <c r="F6" s="247">
        <v>64</v>
      </c>
      <c r="G6" s="248">
        <v>54</v>
      </c>
      <c r="H6" s="243"/>
      <c r="I6" s="279" t="s">
        <v>458</v>
      </c>
      <c r="J6" s="275">
        <f t="shared" ref="J6:J31" si="0">+K6+L6</f>
        <v>81</v>
      </c>
      <c r="K6" s="246">
        <v>36</v>
      </c>
      <c r="L6" s="247">
        <v>45</v>
      </c>
      <c r="M6" s="248">
        <v>28</v>
      </c>
      <c r="N6" s="332"/>
      <c r="O6" s="279" t="s">
        <v>459</v>
      </c>
      <c r="P6" s="306">
        <f>+Q6+R6</f>
        <v>145</v>
      </c>
      <c r="Q6" s="246">
        <v>64</v>
      </c>
      <c r="R6" s="247">
        <v>81</v>
      </c>
      <c r="S6" s="248">
        <v>47</v>
      </c>
    </row>
    <row r="7" spans="1:19" ht="12.75" customHeight="1" x14ac:dyDescent="0.25">
      <c r="B7" s="243"/>
      <c r="C7" s="279" t="s">
        <v>460</v>
      </c>
      <c r="D7" s="311">
        <f>+E7+F7</f>
        <v>265</v>
      </c>
      <c r="E7" s="246">
        <v>122</v>
      </c>
      <c r="F7" s="247">
        <v>143</v>
      </c>
      <c r="G7" s="248">
        <v>99</v>
      </c>
      <c r="H7" s="333"/>
      <c r="I7" s="279" t="s">
        <v>461</v>
      </c>
      <c r="J7" s="306">
        <f t="shared" si="0"/>
        <v>455</v>
      </c>
      <c r="K7" s="246">
        <v>219</v>
      </c>
      <c r="L7" s="247">
        <v>236</v>
      </c>
      <c r="M7" s="248">
        <v>142</v>
      </c>
      <c r="N7" s="332"/>
      <c r="O7" s="279" t="s">
        <v>462</v>
      </c>
      <c r="P7" s="306">
        <f>+Q7+R7</f>
        <v>156</v>
      </c>
      <c r="Q7" s="246">
        <v>69</v>
      </c>
      <c r="R7" s="247">
        <v>87</v>
      </c>
      <c r="S7" s="248">
        <v>50</v>
      </c>
    </row>
    <row r="8" spans="1:19" ht="12.75" customHeight="1" x14ac:dyDescent="0.25">
      <c r="B8" s="243"/>
      <c r="C8" s="279" t="s">
        <v>463</v>
      </c>
      <c r="D8" s="311">
        <f t="shared" ref="D8:D54" si="1">+E8+F8</f>
        <v>460</v>
      </c>
      <c r="E8" s="246">
        <v>214</v>
      </c>
      <c r="F8" s="247">
        <v>246</v>
      </c>
      <c r="G8" s="248">
        <v>173</v>
      </c>
      <c r="H8" s="243"/>
      <c r="I8" s="279" t="s">
        <v>464</v>
      </c>
      <c r="J8" s="306">
        <f t="shared" si="0"/>
        <v>239</v>
      </c>
      <c r="K8" s="246">
        <v>116</v>
      </c>
      <c r="L8" s="247">
        <v>123</v>
      </c>
      <c r="M8" s="248">
        <v>88</v>
      </c>
      <c r="N8" s="332"/>
      <c r="O8" s="279" t="s">
        <v>465</v>
      </c>
      <c r="P8" s="306">
        <f t="shared" ref="P8:P19" si="2">+Q8+R8</f>
        <v>93</v>
      </c>
      <c r="Q8" s="246">
        <v>47</v>
      </c>
      <c r="R8" s="247">
        <v>46</v>
      </c>
      <c r="S8" s="248">
        <v>25</v>
      </c>
    </row>
    <row r="9" spans="1:19" ht="12.75" customHeight="1" x14ac:dyDescent="0.25">
      <c r="B9" s="265"/>
      <c r="C9" s="277" t="s">
        <v>466</v>
      </c>
      <c r="D9" s="311">
        <f t="shared" si="1"/>
        <v>434</v>
      </c>
      <c r="E9" s="246">
        <v>209</v>
      </c>
      <c r="F9" s="247">
        <v>225</v>
      </c>
      <c r="G9" s="248">
        <v>124</v>
      </c>
      <c r="H9" s="243"/>
      <c r="I9" s="279" t="s">
        <v>467</v>
      </c>
      <c r="J9" s="306">
        <f t="shared" si="0"/>
        <v>149</v>
      </c>
      <c r="K9" s="246">
        <v>69</v>
      </c>
      <c r="L9" s="247">
        <v>80</v>
      </c>
      <c r="M9" s="248">
        <v>59</v>
      </c>
      <c r="N9" s="243"/>
      <c r="O9" s="279" t="s">
        <v>468</v>
      </c>
      <c r="P9" s="306">
        <f t="shared" si="2"/>
        <v>65</v>
      </c>
      <c r="Q9" s="246">
        <v>30</v>
      </c>
      <c r="R9" s="247">
        <v>35</v>
      </c>
      <c r="S9" s="248">
        <v>17</v>
      </c>
    </row>
    <row r="10" spans="1:19" ht="12.75" customHeight="1" x14ac:dyDescent="0.25">
      <c r="B10" s="265"/>
      <c r="C10" s="277" t="s">
        <v>469</v>
      </c>
      <c r="D10" s="331">
        <f t="shared" si="1"/>
        <v>456</v>
      </c>
      <c r="E10" s="246">
        <v>231</v>
      </c>
      <c r="F10" s="247">
        <v>225</v>
      </c>
      <c r="G10" s="248">
        <v>170</v>
      </c>
      <c r="H10" s="243"/>
      <c r="I10" s="279" t="s">
        <v>470</v>
      </c>
      <c r="J10" s="306">
        <f t="shared" si="0"/>
        <v>422</v>
      </c>
      <c r="K10" s="246">
        <v>200</v>
      </c>
      <c r="L10" s="247">
        <v>222</v>
      </c>
      <c r="M10" s="248">
        <v>140</v>
      </c>
      <c r="N10" s="243"/>
      <c r="O10" s="279" t="s">
        <v>471</v>
      </c>
      <c r="P10" s="306">
        <f t="shared" si="2"/>
        <v>80</v>
      </c>
      <c r="Q10" s="246">
        <v>36</v>
      </c>
      <c r="R10" s="247">
        <v>44</v>
      </c>
      <c r="S10" s="248">
        <v>26</v>
      </c>
    </row>
    <row r="11" spans="1:19" ht="12.75" customHeight="1" x14ac:dyDescent="0.25">
      <c r="B11" s="276"/>
      <c r="C11" s="279" t="s">
        <v>472</v>
      </c>
      <c r="D11" s="311">
        <f t="shared" si="1"/>
        <v>454</v>
      </c>
      <c r="E11" s="246">
        <v>228</v>
      </c>
      <c r="F11" s="247">
        <v>226</v>
      </c>
      <c r="G11" s="248">
        <v>155</v>
      </c>
      <c r="H11" s="243"/>
      <c r="I11" s="279" t="s">
        <v>473</v>
      </c>
      <c r="J11" s="306">
        <f t="shared" si="0"/>
        <v>375</v>
      </c>
      <c r="K11" s="246">
        <v>178</v>
      </c>
      <c r="L11" s="247">
        <v>197</v>
      </c>
      <c r="M11" s="248">
        <v>124</v>
      </c>
      <c r="N11" s="243"/>
      <c r="O11" s="279" t="s">
        <v>474</v>
      </c>
      <c r="P11" s="306">
        <f t="shared" si="2"/>
        <v>41</v>
      </c>
      <c r="Q11" s="246">
        <v>20</v>
      </c>
      <c r="R11" s="247">
        <v>21</v>
      </c>
      <c r="S11" s="248">
        <v>12</v>
      </c>
    </row>
    <row r="12" spans="1:19" ht="12.75" customHeight="1" x14ac:dyDescent="0.25">
      <c r="B12" s="276"/>
      <c r="C12" s="279" t="s">
        <v>475</v>
      </c>
      <c r="D12" s="311">
        <f t="shared" si="1"/>
        <v>677</v>
      </c>
      <c r="E12" s="246">
        <v>337</v>
      </c>
      <c r="F12" s="247">
        <v>340</v>
      </c>
      <c r="G12" s="248">
        <v>264</v>
      </c>
      <c r="H12" s="243"/>
      <c r="I12" s="279" t="s">
        <v>476</v>
      </c>
      <c r="J12" s="306">
        <f t="shared" si="0"/>
        <v>139</v>
      </c>
      <c r="K12" s="246">
        <v>64</v>
      </c>
      <c r="L12" s="247">
        <v>75</v>
      </c>
      <c r="M12" s="248">
        <v>47</v>
      </c>
      <c r="N12" s="243"/>
      <c r="O12" s="279" t="s">
        <v>477</v>
      </c>
      <c r="P12" s="306">
        <f t="shared" si="2"/>
        <v>103</v>
      </c>
      <c r="Q12" s="246">
        <v>47</v>
      </c>
      <c r="R12" s="247">
        <v>56</v>
      </c>
      <c r="S12" s="248">
        <v>33</v>
      </c>
    </row>
    <row r="13" spans="1:19" ht="12.75" customHeight="1" x14ac:dyDescent="0.25">
      <c r="B13" s="276"/>
      <c r="C13" s="279" t="s">
        <v>478</v>
      </c>
      <c r="D13" s="311">
        <f t="shared" si="1"/>
        <v>147</v>
      </c>
      <c r="E13" s="246">
        <v>68</v>
      </c>
      <c r="F13" s="247">
        <v>79</v>
      </c>
      <c r="G13" s="248">
        <v>63</v>
      </c>
      <c r="H13" s="243"/>
      <c r="I13" s="279" t="s">
        <v>479</v>
      </c>
      <c r="J13" s="306">
        <f t="shared" si="0"/>
        <v>51</v>
      </c>
      <c r="K13" s="246">
        <v>27</v>
      </c>
      <c r="L13" s="247">
        <v>24</v>
      </c>
      <c r="M13" s="248">
        <v>16</v>
      </c>
      <c r="N13" s="243"/>
      <c r="O13" s="279" t="s">
        <v>480</v>
      </c>
      <c r="P13" s="306">
        <f t="shared" si="2"/>
        <v>44</v>
      </c>
      <c r="Q13" s="246">
        <v>19</v>
      </c>
      <c r="R13" s="247">
        <v>25</v>
      </c>
      <c r="S13" s="248">
        <v>17</v>
      </c>
    </row>
    <row r="14" spans="1:19" ht="12.75" customHeight="1" x14ac:dyDescent="0.25">
      <c r="B14" s="243"/>
      <c r="C14" s="279" t="s">
        <v>481</v>
      </c>
      <c r="D14" s="311">
        <f t="shared" si="1"/>
        <v>360</v>
      </c>
      <c r="E14" s="246">
        <v>176</v>
      </c>
      <c r="F14" s="247">
        <v>184</v>
      </c>
      <c r="G14" s="248">
        <v>138</v>
      </c>
      <c r="H14" s="243"/>
      <c r="I14" s="279" t="s">
        <v>482</v>
      </c>
      <c r="J14" s="306">
        <f t="shared" si="0"/>
        <v>168</v>
      </c>
      <c r="K14" s="246">
        <v>86</v>
      </c>
      <c r="L14" s="247">
        <v>82</v>
      </c>
      <c r="M14" s="248">
        <v>57</v>
      </c>
      <c r="N14" s="243"/>
      <c r="O14" s="279" t="s">
        <v>483</v>
      </c>
      <c r="P14" s="306">
        <f t="shared" si="2"/>
        <v>460</v>
      </c>
      <c r="Q14" s="246">
        <v>242</v>
      </c>
      <c r="R14" s="247">
        <v>218</v>
      </c>
      <c r="S14" s="248">
        <v>146</v>
      </c>
    </row>
    <row r="15" spans="1:19" ht="12.75" customHeight="1" x14ac:dyDescent="0.25">
      <c r="B15" s="243"/>
      <c r="C15" s="279" t="s">
        <v>484</v>
      </c>
      <c r="D15" s="311">
        <f t="shared" si="1"/>
        <v>465</v>
      </c>
      <c r="E15" s="246">
        <v>236</v>
      </c>
      <c r="F15" s="247">
        <v>229</v>
      </c>
      <c r="G15" s="248">
        <v>147</v>
      </c>
      <c r="H15" s="276"/>
      <c r="I15" s="279" t="s">
        <v>485</v>
      </c>
      <c r="J15" s="311">
        <f t="shared" si="0"/>
        <v>129</v>
      </c>
      <c r="K15" s="246">
        <v>66</v>
      </c>
      <c r="L15" s="247">
        <v>63</v>
      </c>
      <c r="M15" s="248">
        <v>42</v>
      </c>
      <c r="N15" s="243"/>
      <c r="O15" s="279" t="s">
        <v>486</v>
      </c>
      <c r="P15" s="306">
        <f t="shared" si="2"/>
        <v>146</v>
      </c>
      <c r="Q15" s="246">
        <v>61</v>
      </c>
      <c r="R15" s="247">
        <v>85</v>
      </c>
      <c r="S15" s="248">
        <v>46</v>
      </c>
    </row>
    <row r="16" spans="1:19" ht="12.75" customHeight="1" x14ac:dyDescent="0.25">
      <c r="B16" s="243"/>
      <c r="C16" s="279" t="s">
        <v>487</v>
      </c>
      <c r="D16" s="311">
        <f t="shared" si="1"/>
        <v>361</v>
      </c>
      <c r="E16" s="246">
        <v>181</v>
      </c>
      <c r="F16" s="247">
        <v>180</v>
      </c>
      <c r="G16" s="248">
        <v>125</v>
      </c>
      <c r="H16" s="276"/>
      <c r="I16" s="279" t="s">
        <v>488</v>
      </c>
      <c r="J16" s="311">
        <f t="shared" si="0"/>
        <v>340</v>
      </c>
      <c r="K16" s="246">
        <v>157</v>
      </c>
      <c r="L16" s="247">
        <v>183</v>
      </c>
      <c r="M16" s="248">
        <v>130</v>
      </c>
      <c r="N16" s="243"/>
      <c r="O16" s="279" t="s">
        <v>489</v>
      </c>
      <c r="P16" s="306">
        <f t="shared" si="2"/>
        <v>89</v>
      </c>
      <c r="Q16" s="246">
        <v>42</v>
      </c>
      <c r="R16" s="247">
        <v>47</v>
      </c>
      <c r="S16" s="248">
        <v>23</v>
      </c>
    </row>
    <row r="17" spans="2:19" ht="12.75" customHeight="1" x14ac:dyDescent="0.25">
      <c r="B17" s="243"/>
      <c r="C17" s="279" t="s">
        <v>490</v>
      </c>
      <c r="D17" s="311">
        <f t="shared" si="1"/>
        <v>41</v>
      </c>
      <c r="E17" s="246">
        <v>18</v>
      </c>
      <c r="F17" s="247">
        <v>23</v>
      </c>
      <c r="G17" s="248">
        <v>16</v>
      </c>
      <c r="H17" s="276"/>
      <c r="I17" s="279" t="s">
        <v>491</v>
      </c>
      <c r="J17" s="311">
        <f t="shared" si="0"/>
        <v>314</v>
      </c>
      <c r="K17" s="246">
        <v>159</v>
      </c>
      <c r="L17" s="247">
        <v>155</v>
      </c>
      <c r="M17" s="248">
        <v>115</v>
      </c>
      <c r="N17" s="243"/>
      <c r="O17" s="279" t="s">
        <v>492</v>
      </c>
      <c r="P17" s="306">
        <f t="shared" si="2"/>
        <v>130</v>
      </c>
      <c r="Q17" s="246">
        <v>60</v>
      </c>
      <c r="R17" s="247">
        <v>70</v>
      </c>
      <c r="S17" s="248">
        <v>45</v>
      </c>
    </row>
    <row r="18" spans="2:19" ht="12.75" customHeight="1" x14ac:dyDescent="0.25">
      <c r="B18" s="243"/>
      <c r="C18" s="279" t="s">
        <v>493</v>
      </c>
      <c r="D18" s="311">
        <f t="shared" si="1"/>
        <v>433</v>
      </c>
      <c r="E18" s="246">
        <v>206</v>
      </c>
      <c r="F18" s="247">
        <v>227</v>
      </c>
      <c r="G18" s="248">
        <v>141</v>
      </c>
      <c r="H18" s="276"/>
      <c r="I18" s="279" t="s">
        <v>494</v>
      </c>
      <c r="J18" s="311">
        <f t="shared" si="0"/>
        <v>367</v>
      </c>
      <c r="K18" s="246">
        <v>177</v>
      </c>
      <c r="L18" s="247">
        <v>190</v>
      </c>
      <c r="M18" s="248">
        <v>113</v>
      </c>
      <c r="N18" s="243"/>
      <c r="O18" s="279" t="s">
        <v>495</v>
      </c>
      <c r="P18" s="306">
        <f t="shared" si="2"/>
        <v>119</v>
      </c>
      <c r="Q18" s="246">
        <v>61</v>
      </c>
      <c r="R18" s="247">
        <v>58</v>
      </c>
      <c r="S18" s="248">
        <v>45</v>
      </c>
    </row>
    <row r="19" spans="2:19" ht="12.75" customHeight="1" x14ac:dyDescent="0.25">
      <c r="B19" s="265"/>
      <c r="C19" s="279" t="s">
        <v>496</v>
      </c>
      <c r="D19" s="331">
        <f t="shared" si="1"/>
        <v>1144</v>
      </c>
      <c r="E19" s="240">
        <v>553</v>
      </c>
      <c r="F19" s="241">
        <v>591</v>
      </c>
      <c r="G19" s="242">
        <v>388</v>
      </c>
      <c r="H19" s="334"/>
      <c r="I19" s="335" t="s">
        <v>169</v>
      </c>
      <c r="J19" s="336">
        <f t="shared" si="0"/>
        <v>0</v>
      </c>
      <c r="K19" s="315">
        <v>0</v>
      </c>
      <c r="L19" s="316">
        <v>0</v>
      </c>
      <c r="M19" s="336">
        <v>0</v>
      </c>
      <c r="N19" s="265"/>
      <c r="O19" s="277" t="s">
        <v>497</v>
      </c>
      <c r="P19" s="337">
        <f t="shared" si="2"/>
        <v>201</v>
      </c>
      <c r="Q19" s="240">
        <v>93</v>
      </c>
      <c r="R19" s="241">
        <v>108</v>
      </c>
      <c r="S19" s="242">
        <v>90</v>
      </c>
    </row>
    <row r="20" spans="2:19" ht="12.75" customHeight="1" x14ac:dyDescent="0.25">
      <c r="B20" s="243"/>
      <c r="C20" s="279" t="s">
        <v>498</v>
      </c>
      <c r="D20" s="311">
        <f t="shared" si="1"/>
        <v>399</v>
      </c>
      <c r="E20" s="246">
        <v>191</v>
      </c>
      <c r="F20" s="247">
        <v>208</v>
      </c>
      <c r="G20" s="248">
        <v>144</v>
      </c>
      <c r="H20" s="216" t="s">
        <v>499</v>
      </c>
      <c r="I20" s="318"/>
      <c r="J20" s="338">
        <f t="shared" si="0"/>
        <v>12957</v>
      </c>
      <c r="K20" s="219">
        <f>SUM(K21:K58)+SUM(Q6:Q36)</f>
        <v>6188</v>
      </c>
      <c r="L20" s="220">
        <f>SUM(L21:L58)+SUM(R6:R36)</f>
        <v>6769</v>
      </c>
      <c r="M20" s="338">
        <f>SUM(M21:M58)+SUM(S6:S36)</f>
        <v>4114</v>
      </c>
      <c r="N20" s="243"/>
      <c r="O20" s="279" t="s">
        <v>500</v>
      </c>
      <c r="P20" s="306">
        <f>+Q20+R20</f>
        <v>170</v>
      </c>
      <c r="Q20" s="246">
        <v>84</v>
      </c>
      <c r="R20" s="247">
        <v>86</v>
      </c>
      <c r="S20" s="248">
        <v>58</v>
      </c>
    </row>
    <row r="21" spans="2:19" ht="12.75" customHeight="1" x14ac:dyDescent="0.25">
      <c r="B21" s="243"/>
      <c r="C21" s="279" t="s">
        <v>501</v>
      </c>
      <c r="D21" s="311">
        <f t="shared" si="1"/>
        <v>440</v>
      </c>
      <c r="E21" s="246">
        <v>201</v>
      </c>
      <c r="F21" s="247">
        <v>239</v>
      </c>
      <c r="G21" s="248">
        <v>196</v>
      </c>
      <c r="H21" s="308"/>
      <c r="I21" s="279" t="s">
        <v>502</v>
      </c>
      <c r="J21" s="337">
        <f t="shared" si="0"/>
        <v>336</v>
      </c>
      <c r="K21" s="268">
        <v>168</v>
      </c>
      <c r="L21" s="269">
        <v>168</v>
      </c>
      <c r="M21" s="270">
        <v>95</v>
      </c>
      <c r="N21" s="243"/>
      <c r="O21" s="279" t="s">
        <v>503</v>
      </c>
      <c r="P21" s="306">
        <f t="shared" ref="P21:P32" si="3">+Q21+R21</f>
        <v>223</v>
      </c>
      <c r="Q21" s="246">
        <v>110</v>
      </c>
      <c r="R21" s="247">
        <v>113</v>
      </c>
      <c r="S21" s="248">
        <v>70</v>
      </c>
    </row>
    <row r="22" spans="2:19" ht="12.75" customHeight="1" x14ac:dyDescent="0.25">
      <c r="B22" s="243"/>
      <c r="C22" s="279" t="s">
        <v>504</v>
      </c>
      <c r="D22" s="311">
        <f t="shared" si="1"/>
        <v>560</v>
      </c>
      <c r="E22" s="246">
        <v>273</v>
      </c>
      <c r="F22" s="247">
        <v>287</v>
      </c>
      <c r="G22" s="248">
        <v>196</v>
      </c>
      <c r="H22" s="276"/>
      <c r="I22" s="279" t="s">
        <v>505</v>
      </c>
      <c r="J22" s="306">
        <f t="shared" si="0"/>
        <v>258</v>
      </c>
      <c r="K22" s="246">
        <v>123</v>
      </c>
      <c r="L22" s="247">
        <v>135</v>
      </c>
      <c r="M22" s="248">
        <v>97</v>
      </c>
      <c r="N22" s="243"/>
      <c r="O22" s="279" t="s">
        <v>506</v>
      </c>
      <c r="P22" s="306">
        <f t="shared" si="3"/>
        <v>567</v>
      </c>
      <c r="Q22" s="246">
        <v>272</v>
      </c>
      <c r="R22" s="247">
        <v>295</v>
      </c>
      <c r="S22" s="248">
        <v>161</v>
      </c>
    </row>
    <row r="23" spans="2:19" ht="12.75" customHeight="1" x14ac:dyDescent="0.25">
      <c r="B23" s="243"/>
      <c r="C23" s="279" t="s">
        <v>507</v>
      </c>
      <c r="D23" s="311">
        <f t="shared" si="1"/>
        <v>982</v>
      </c>
      <c r="E23" s="246">
        <v>478</v>
      </c>
      <c r="F23" s="247">
        <v>504</v>
      </c>
      <c r="G23" s="248">
        <v>355</v>
      </c>
      <c r="H23" s="276"/>
      <c r="I23" s="279" t="s">
        <v>508</v>
      </c>
      <c r="J23" s="306">
        <f t="shared" si="0"/>
        <v>243</v>
      </c>
      <c r="K23" s="246">
        <v>120</v>
      </c>
      <c r="L23" s="247">
        <v>123</v>
      </c>
      <c r="M23" s="248">
        <v>87</v>
      </c>
      <c r="N23" s="243"/>
      <c r="O23" s="279" t="s">
        <v>509</v>
      </c>
      <c r="P23" s="306">
        <f t="shared" si="3"/>
        <v>172</v>
      </c>
      <c r="Q23" s="246">
        <v>83</v>
      </c>
      <c r="R23" s="247">
        <v>89</v>
      </c>
      <c r="S23" s="248">
        <v>56</v>
      </c>
    </row>
    <row r="24" spans="2:19" ht="12.75" customHeight="1" x14ac:dyDescent="0.25">
      <c r="B24" s="243"/>
      <c r="C24" s="279" t="s">
        <v>510</v>
      </c>
      <c r="D24" s="311">
        <f t="shared" si="1"/>
        <v>510</v>
      </c>
      <c r="E24" s="246">
        <v>239</v>
      </c>
      <c r="F24" s="247">
        <v>271</v>
      </c>
      <c r="G24" s="248">
        <v>184</v>
      </c>
      <c r="H24" s="276"/>
      <c r="I24" s="279" t="s">
        <v>511</v>
      </c>
      <c r="J24" s="306">
        <f t="shared" si="0"/>
        <v>136</v>
      </c>
      <c r="K24" s="246">
        <v>60</v>
      </c>
      <c r="L24" s="247">
        <v>76</v>
      </c>
      <c r="M24" s="248">
        <v>40</v>
      </c>
      <c r="N24" s="243"/>
      <c r="O24" s="279" t="s">
        <v>512</v>
      </c>
      <c r="P24" s="306">
        <f t="shared" si="3"/>
        <v>112</v>
      </c>
      <c r="Q24" s="246">
        <v>50</v>
      </c>
      <c r="R24" s="247">
        <v>62</v>
      </c>
      <c r="S24" s="248">
        <v>35</v>
      </c>
    </row>
    <row r="25" spans="2:19" ht="12.75" customHeight="1" x14ac:dyDescent="0.25">
      <c r="B25" s="276"/>
      <c r="C25" s="277" t="s">
        <v>513</v>
      </c>
      <c r="D25" s="331">
        <f t="shared" si="1"/>
        <v>162</v>
      </c>
      <c r="E25" s="246">
        <v>79</v>
      </c>
      <c r="F25" s="247">
        <v>83</v>
      </c>
      <c r="G25" s="248">
        <v>62</v>
      </c>
      <c r="H25" s="276"/>
      <c r="I25" s="279" t="s">
        <v>514</v>
      </c>
      <c r="J25" s="306">
        <f t="shared" si="0"/>
        <v>200</v>
      </c>
      <c r="K25" s="246">
        <v>89</v>
      </c>
      <c r="L25" s="247">
        <v>111</v>
      </c>
      <c r="M25" s="248">
        <v>66</v>
      </c>
      <c r="N25" s="243"/>
      <c r="O25" s="279" t="s">
        <v>515</v>
      </c>
      <c r="P25" s="306">
        <f t="shared" si="3"/>
        <v>851</v>
      </c>
      <c r="Q25" s="246">
        <v>411</v>
      </c>
      <c r="R25" s="247">
        <v>440</v>
      </c>
      <c r="S25" s="248">
        <v>254</v>
      </c>
    </row>
    <row r="26" spans="2:19" ht="12.75" customHeight="1" x14ac:dyDescent="0.25">
      <c r="B26" s="276"/>
      <c r="C26" s="279" t="s">
        <v>516</v>
      </c>
      <c r="D26" s="311">
        <f t="shared" si="1"/>
        <v>654</v>
      </c>
      <c r="E26" s="246">
        <v>321</v>
      </c>
      <c r="F26" s="247">
        <v>333</v>
      </c>
      <c r="G26" s="248">
        <v>236</v>
      </c>
      <c r="H26" s="276"/>
      <c r="I26" s="279" t="s">
        <v>517</v>
      </c>
      <c r="J26" s="306">
        <f t="shared" si="0"/>
        <v>174</v>
      </c>
      <c r="K26" s="246">
        <v>79</v>
      </c>
      <c r="L26" s="247">
        <v>95</v>
      </c>
      <c r="M26" s="248">
        <v>60</v>
      </c>
      <c r="N26" s="243"/>
      <c r="O26" s="279" t="s">
        <v>518</v>
      </c>
      <c r="P26" s="306">
        <f t="shared" si="3"/>
        <v>188</v>
      </c>
      <c r="Q26" s="246">
        <v>90</v>
      </c>
      <c r="R26" s="247">
        <v>98</v>
      </c>
      <c r="S26" s="248">
        <v>56</v>
      </c>
    </row>
    <row r="27" spans="2:19" ht="12.75" customHeight="1" x14ac:dyDescent="0.25">
      <c r="B27" s="276"/>
      <c r="C27" s="279" t="s">
        <v>519</v>
      </c>
      <c r="D27" s="311">
        <f t="shared" si="1"/>
        <v>217</v>
      </c>
      <c r="E27" s="246">
        <v>103</v>
      </c>
      <c r="F27" s="247">
        <v>114</v>
      </c>
      <c r="G27" s="248">
        <v>75</v>
      </c>
      <c r="H27" s="243"/>
      <c r="I27" s="279" t="s">
        <v>520</v>
      </c>
      <c r="J27" s="306">
        <f t="shared" si="0"/>
        <v>204</v>
      </c>
      <c r="K27" s="246">
        <v>102</v>
      </c>
      <c r="L27" s="247">
        <v>102</v>
      </c>
      <c r="M27" s="248">
        <v>59</v>
      </c>
      <c r="N27" s="243"/>
      <c r="O27" s="279" t="s">
        <v>521</v>
      </c>
      <c r="P27" s="306">
        <f t="shared" si="3"/>
        <v>302</v>
      </c>
      <c r="Q27" s="246">
        <v>150</v>
      </c>
      <c r="R27" s="247">
        <v>152</v>
      </c>
      <c r="S27" s="248">
        <v>92</v>
      </c>
    </row>
    <row r="28" spans="2:19" ht="12.75" customHeight="1" x14ac:dyDescent="0.25">
      <c r="B28" s="276"/>
      <c r="C28" s="250" t="s">
        <v>522</v>
      </c>
      <c r="D28" s="251">
        <f t="shared" si="1"/>
        <v>356</v>
      </c>
      <c r="E28" s="246">
        <v>186</v>
      </c>
      <c r="F28" s="247">
        <v>170</v>
      </c>
      <c r="G28" s="248">
        <v>140</v>
      </c>
      <c r="H28" s="243"/>
      <c r="I28" s="279" t="s">
        <v>523</v>
      </c>
      <c r="J28" s="306">
        <f t="shared" si="0"/>
        <v>38</v>
      </c>
      <c r="K28" s="246">
        <v>21</v>
      </c>
      <c r="L28" s="247">
        <v>17</v>
      </c>
      <c r="M28" s="248">
        <v>10</v>
      </c>
      <c r="N28" s="243"/>
      <c r="O28" s="279" t="s">
        <v>524</v>
      </c>
      <c r="P28" s="306">
        <f t="shared" si="3"/>
        <v>56</v>
      </c>
      <c r="Q28" s="246">
        <v>30</v>
      </c>
      <c r="R28" s="247">
        <v>26</v>
      </c>
      <c r="S28" s="248">
        <v>20</v>
      </c>
    </row>
    <row r="29" spans="2:19" ht="12.75" customHeight="1" x14ac:dyDescent="0.25">
      <c r="B29" s="276"/>
      <c r="C29" s="250" t="s">
        <v>525</v>
      </c>
      <c r="D29" s="251">
        <f t="shared" si="1"/>
        <v>473</v>
      </c>
      <c r="E29" s="246">
        <v>218</v>
      </c>
      <c r="F29" s="247">
        <v>255</v>
      </c>
      <c r="G29" s="248">
        <v>164</v>
      </c>
      <c r="H29" s="243"/>
      <c r="I29" s="279" t="s">
        <v>526</v>
      </c>
      <c r="J29" s="306">
        <f t="shared" si="0"/>
        <v>134</v>
      </c>
      <c r="K29" s="246">
        <v>67</v>
      </c>
      <c r="L29" s="247">
        <v>67</v>
      </c>
      <c r="M29" s="248">
        <v>39</v>
      </c>
      <c r="N29" s="243"/>
      <c r="O29" s="279" t="s">
        <v>527</v>
      </c>
      <c r="P29" s="306">
        <f t="shared" si="3"/>
        <v>160</v>
      </c>
      <c r="Q29" s="246">
        <v>77</v>
      </c>
      <c r="R29" s="247">
        <v>83</v>
      </c>
      <c r="S29" s="248">
        <v>40</v>
      </c>
    </row>
    <row r="30" spans="2:19" ht="12.75" customHeight="1" x14ac:dyDescent="0.25">
      <c r="B30" s="243"/>
      <c r="C30" s="250" t="s">
        <v>528</v>
      </c>
      <c r="D30" s="251">
        <f t="shared" si="1"/>
        <v>19</v>
      </c>
      <c r="E30" s="246">
        <v>6</v>
      </c>
      <c r="F30" s="247">
        <v>13</v>
      </c>
      <c r="G30" s="248">
        <v>18</v>
      </c>
      <c r="H30" s="243"/>
      <c r="I30" s="279" t="s">
        <v>529</v>
      </c>
      <c r="J30" s="306">
        <f t="shared" si="0"/>
        <v>393</v>
      </c>
      <c r="K30" s="246">
        <v>190</v>
      </c>
      <c r="L30" s="247">
        <v>203</v>
      </c>
      <c r="M30" s="248">
        <v>136</v>
      </c>
      <c r="N30" s="243"/>
      <c r="O30" s="279" t="s">
        <v>530</v>
      </c>
      <c r="P30" s="306">
        <f t="shared" si="3"/>
        <v>169</v>
      </c>
      <c r="Q30" s="246">
        <v>81</v>
      </c>
      <c r="R30" s="247">
        <v>88</v>
      </c>
      <c r="S30" s="248">
        <v>52</v>
      </c>
    </row>
    <row r="31" spans="2:19" ht="12.75" customHeight="1" x14ac:dyDescent="0.25">
      <c r="B31" s="243"/>
      <c r="C31" s="250" t="s">
        <v>531</v>
      </c>
      <c r="D31" s="251">
        <f t="shared" si="1"/>
        <v>248</v>
      </c>
      <c r="E31" s="246">
        <v>121</v>
      </c>
      <c r="F31" s="247">
        <v>127</v>
      </c>
      <c r="G31" s="248">
        <v>89</v>
      </c>
      <c r="H31" s="243"/>
      <c r="I31" s="279" t="s">
        <v>532</v>
      </c>
      <c r="J31" s="306">
        <f t="shared" si="0"/>
        <v>130</v>
      </c>
      <c r="K31" s="246">
        <v>63</v>
      </c>
      <c r="L31" s="247">
        <v>67</v>
      </c>
      <c r="M31" s="248">
        <v>47</v>
      </c>
      <c r="N31" s="243"/>
      <c r="O31" s="279" t="s">
        <v>533</v>
      </c>
      <c r="P31" s="306">
        <f t="shared" si="3"/>
        <v>128</v>
      </c>
      <c r="Q31" s="246">
        <v>69</v>
      </c>
      <c r="R31" s="247">
        <v>59</v>
      </c>
      <c r="S31" s="248">
        <v>42</v>
      </c>
    </row>
    <row r="32" spans="2:19" ht="12.75" customHeight="1" x14ac:dyDescent="0.25">
      <c r="B32" s="243"/>
      <c r="C32" s="250" t="s">
        <v>534</v>
      </c>
      <c r="D32" s="251">
        <f t="shared" si="1"/>
        <v>210</v>
      </c>
      <c r="E32" s="246">
        <v>100</v>
      </c>
      <c r="F32" s="247">
        <v>110</v>
      </c>
      <c r="G32" s="248">
        <v>69</v>
      </c>
      <c r="H32" s="243"/>
      <c r="I32" s="279" t="s">
        <v>535</v>
      </c>
      <c r="J32" s="306">
        <f>+K32+L32</f>
        <v>170</v>
      </c>
      <c r="K32" s="246">
        <v>79</v>
      </c>
      <c r="L32" s="247">
        <v>91</v>
      </c>
      <c r="M32" s="248">
        <v>53</v>
      </c>
      <c r="N32" s="243"/>
      <c r="O32" s="279" t="s">
        <v>389</v>
      </c>
      <c r="P32" s="306">
        <f t="shared" si="3"/>
        <v>243</v>
      </c>
      <c r="Q32" s="246">
        <v>109</v>
      </c>
      <c r="R32" s="247">
        <v>134</v>
      </c>
      <c r="S32" s="248">
        <v>66</v>
      </c>
    </row>
    <row r="33" spans="2:19" ht="12.75" customHeight="1" x14ac:dyDescent="0.25">
      <c r="B33" s="243"/>
      <c r="C33" s="250" t="s">
        <v>536</v>
      </c>
      <c r="D33" s="251">
        <f t="shared" si="1"/>
        <v>661</v>
      </c>
      <c r="E33" s="246">
        <v>334</v>
      </c>
      <c r="F33" s="247">
        <v>327</v>
      </c>
      <c r="G33" s="248">
        <v>228</v>
      </c>
      <c r="H33" s="243"/>
      <c r="I33" s="279" t="s">
        <v>537</v>
      </c>
      <c r="J33" s="306">
        <f t="shared" ref="J33:J42" si="4">+K33+L33</f>
        <v>123</v>
      </c>
      <c r="K33" s="246">
        <v>58</v>
      </c>
      <c r="L33" s="247">
        <v>65</v>
      </c>
      <c r="M33" s="248">
        <v>49</v>
      </c>
      <c r="N33" s="339"/>
      <c r="O33" s="320" t="s">
        <v>538</v>
      </c>
      <c r="P33" s="340">
        <f>+Q33+R33</f>
        <v>104</v>
      </c>
      <c r="Q33" s="246">
        <v>47</v>
      </c>
      <c r="R33" s="247">
        <v>57</v>
      </c>
      <c r="S33" s="248">
        <v>27</v>
      </c>
    </row>
    <row r="34" spans="2:19" ht="12.75" customHeight="1" x14ac:dyDescent="0.25">
      <c r="B34" s="339"/>
      <c r="C34" s="341" t="s">
        <v>539</v>
      </c>
      <c r="D34" s="342">
        <f t="shared" si="1"/>
        <v>93</v>
      </c>
      <c r="E34" s="246">
        <v>48</v>
      </c>
      <c r="F34" s="247">
        <v>45</v>
      </c>
      <c r="G34" s="248">
        <v>57</v>
      </c>
      <c r="H34" s="243"/>
      <c r="I34" s="279" t="s">
        <v>540</v>
      </c>
      <c r="J34" s="306">
        <f t="shared" si="4"/>
        <v>251</v>
      </c>
      <c r="K34" s="246">
        <v>124</v>
      </c>
      <c r="L34" s="247">
        <v>127</v>
      </c>
      <c r="M34" s="248">
        <v>72</v>
      </c>
      <c r="N34" s="339"/>
      <c r="O34" s="320" t="s">
        <v>541</v>
      </c>
      <c r="P34" s="340">
        <f>+Q34+R34</f>
        <v>242</v>
      </c>
      <c r="Q34" s="246">
        <v>111</v>
      </c>
      <c r="R34" s="247">
        <v>131</v>
      </c>
      <c r="S34" s="248">
        <v>68</v>
      </c>
    </row>
    <row r="35" spans="2:19" ht="12.75" customHeight="1" x14ac:dyDescent="0.25">
      <c r="B35" s="243"/>
      <c r="C35" s="250" t="s">
        <v>542</v>
      </c>
      <c r="D35" s="251">
        <f t="shared" si="1"/>
        <v>143</v>
      </c>
      <c r="E35" s="246">
        <v>73</v>
      </c>
      <c r="F35" s="247">
        <v>70</v>
      </c>
      <c r="G35" s="248">
        <v>36</v>
      </c>
      <c r="H35" s="243"/>
      <c r="I35" s="279" t="s">
        <v>543</v>
      </c>
      <c r="J35" s="306">
        <f t="shared" si="4"/>
        <v>187</v>
      </c>
      <c r="K35" s="246">
        <v>84</v>
      </c>
      <c r="L35" s="247">
        <v>103</v>
      </c>
      <c r="M35" s="248">
        <v>52</v>
      </c>
      <c r="N35" s="339"/>
      <c r="O35" s="320" t="s">
        <v>544</v>
      </c>
      <c r="P35" s="340">
        <f>+Q35+R35</f>
        <v>335</v>
      </c>
      <c r="Q35" s="246">
        <v>155</v>
      </c>
      <c r="R35" s="247">
        <v>180</v>
      </c>
      <c r="S35" s="248">
        <v>104</v>
      </c>
    </row>
    <row r="36" spans="2:19" ht="12.75" customHeight="1" x14ac:dyDescent="0.25">
      <c r="B36" s="243"/>
      <c r="C36" s="250" t="s">
        <v>545</v>
      </c>
      <c r="D36" s="245">
        <f t="shared" si="1"/>
        <v>160</v>
      </c>
      <c r="E36" s="246">
        <v>77</v>
      </c>
      <c r="F36" s="247">
        <v>83</v>
      </c>
      <c r="G36" s="248">
        <v>45</v>
      </c>
      <c r="H36" s="243"/>
      <c r="I36" s="279" t="s">
        <v>546</v>
      </c>
      <c r="J36" s="306">
        <f t="shared" si="4"/>
        <v>344</v>
      </c>
      <c r="K36" s="246">
        <v>162</v>
      </c>
      <c r="L36" s="247">
        <v>182</v>
      </c>
      <c r="M36" s="248">
        <v>101</v>
      </c>
      <c r="N36" s="324"/>
      <c r="O36" s="343" t="s">
        <v>169</v>
      </c>
      <c r="P36" s="344">
        <f>+Q36+R36</f>
        <v>0</v>
      </c>
      <c r="Q36" s="345">
        <v>0</v>
      </c>
      <c r="R36" s="346">
        <v>0</v>
      </c>
      <c r="S36" s="242">
        <v>0</v>
      </c>
    </row>
    <row r="37" spans="2:19" ht="12.75" customHeight="1" x14ac:dyDescent="0.25">
      <c r="B37" s="265"/>
      <c r="C37" s="309" t="s">
        <v>547</v>
      </c>
      <c r="D37" s="347">
        <f t="shared" si="1"/>
        <v>233</v>
      </c>
      <c r="E37" s="246">
        <v>113</v>
      </c>
      <c r="F37" s="247">
        <v>120</v>
      </c>
      <c r="G37" s="248">
        <v>69</v>
      </c>
      <c r="H37" s="243"/>
      <c r="I37" s="279" t="s">
        <v>548</v>
      </c>
      <c r="J37" s="306">
        <f t="shared" si="4"/>
        <v>257</v>
      </c>
      <c r="K37" s="246">
        <v>119</v>
      </c>
      <c r="L37" s="247">
        <v>138</v>
      </c>
      <c r="M37" s="248">
        <v>97</v>
      </c>
      <c r="N37" s="334" t="s">
        <v>549</v>
      </c>
      <c r="O37" s="335"/>
      <c r="P37" s="348">
        <f>'[2]B-4-1'!D6+'[2]B-4-1'!P16+'[2]B-4-2'!P48+'B-4-3'!J20</f>
        <v>91069</v>
      </c>
      <c r="Q37" s="349">
        <f>'[2]B-4-1'!E6+'[2]B-4-1'!Q16+'[2]B-4-2'!Q48+'B-4-3'!K20</f>
        <v>44255</v>
      </c>
      <c r="R37" s="350">
        <f>'[2]B-4-1'!F6+'[2]B-4-1'!R16+'[2]B-4-2'!R48+'B-4-3'!L20</f>
        <v>46814</v>
      </c>
      <c r="S37" s="351">
        <f>'[2]B-4-1'!G6+'[2]B-4-1'!S16+'[2]B-4-2'!S48+'B-4-3'!M20</f>
        <v>32147</v>
      </c>
    </row>
    <row r="38" spans="2:19" ht="12.75" customHeight="1" x14ac:dyDescent="0.25">
      <c r="B38" s="243"/>
      <c r="C38" s="309" t="s">
        <v>550</v>
      </c>
      <c r="D38" s="310">
        <f t="shared" si="1"/>
        <v>309</v>
      </c>
      <c r="E38" s="246">
        <v>146</v>
      </c>
      <c r="F38" s="247">
        <v>163</v>
      </c>
      <c r="G38" s="248">
        <v>104</v>
      </c>
      <c r="H38" s="276"/>
      <c r="I38" s="279" t="s">
        <v>551</v>
      </c>
      <c r="J38" s="306">
        <f t="shared" si="4"/>
        <v>142</v>
      </c>
      <c r="K38" s="246">
        <v>69</v>
      </c>
      <c r="L38" s="247">
        <v>73</v>
      </c>
      <c r="M38" s="248">
        <v>37</v>
      </c>
      <c r="S38" s="65"/>
    </row>
    <row r="39" spans="2:19" ht="12.75" customHeight="1" x14ac:dyDescent="0.25">
      <c r="B39" s="243"/>
      <c r="C39" s="309" t="s">
        <v>552</v>
      </c>
      <c r="D39" s="310">
        <f t="shared" si="1"/>
        <v>749</v>
      </c>
      <c r="E39" s="246">
        <v>392</v>
      </c>
      <c r="F39" s="247">
        <v>357</v>
      </c>
      <c r="G39" s="248">
        <v>281</v>
      </c>
      <c r="H39" s="276"/>
      <c r="I39" s="279" t="s">
        <v>553</v>
      </c>
      <c r="J39" s="306">
        <f t="shared" si="4"/>
        <v>491</v>
      </c>
      <c r="K39" s="246">
        <v>235</v>
      </c>
      <c r="L39" s="247">
        <v>256</v>
      </c>
      <c r="M39" s="248">
        <v>198</v>
      </c>
    </row>
    <row r="40" spans="2:19" ht="12.75" customHeight="1" x14ac:dyDescent="0.25">
      <c r="B40" s="243"/>
      <c r="C40" s="309" t="s">
        <v>554</v>
      </c>
      <c r="D40" s="310">
        <f t="shared" si="1"/>
        <v>408</v>
      </c>
      <c r="E40" s="246">
        <v>200</v>
      </c>
      <c r="F40" s="247">
        <v>208</v>
      </c>
      <c r="G40" s="248">
        <v>124</v>
      </c>
      <c r="H40" s="276"/>
      <c r="I40" s="250" t="s">
        <v>555</v>
      </c>
      <c r="J40" s="310">
        <f t="shared" si="4"/>
        <v>204</v>
      </c>
      <c r="K40" s="246">
        <v>97</v>
      </c>
      <c r="L40" s="247">
        <v>107</v>
      </c>
      <c r="M40" s="248">
        <v>61</v>
      </c>
    </row>
    <row r="41" spans="2:19" ht="12.75" customHeight="1" x14ac:dyDescent="0.25">
      <c r="B41" s="243"/>
      <c r="C41" s="309" t="s">
        <v>556</v>
      </c>
      <c r="D41" s="310">
        <f t="shared" si="1"/>
        <v>541</v>
      </c>
      <c r="E41" s="246">
        <v>283</v>
      </c>
      <c r="F41" s="247">
        <v>258</v>
      </c>
      <c r="G41" s="248">
        <v>160</v>
      </c>
      <c r="H41" s="276"/>
      <c r="I41" s="250" t="s">
        <v>557</v>
      </c>
      <c r="J41" s="310">
        <f t="shared" si="4"/>
        <v>39</v>
      </c>
      <c r="K41" s="246">
        <v>23</v>
      </c>
      <c r="L41" s="247">
        <v>16</v>
      </c>
      <c r="M41" s="248">
        <v>15</v>
      </c>
    </row>
    <row r="42" spans="2:19" ht="12.75" customHeight="1" x14ac:dyDescent="0.25">
      <c r="B42" s="243"/>
      <c r="C42" s="309" t="s">
        <v>558</v>
      </c>
      <c r="D42" s="310">
        <f t="shared" si="1"/>
        <v>158</v>
      </c>
      <c r="E42" s="246">
        <v>82</v>
      </c>
      <c r="F42" s="247">
        <v>76</v>
      </c>
      <c r="G42" s="248">
        <v>52</v>
      </c>
      <c r="H42" s="276"/>
      <c r="I42" s="250" t="s">
        <v>559</v>
      </c>
      <c r="J42" s="310">
        <f t="shared" si="4"/>
        <v>132</v>
      </c>
      <c r="K42" s="246">
        <v>57</v>
      </c>
      <c r="L42" s="247">
        <v>75</v>
      </c>
      <c r="M42" s="248">
        <v>39</v>
      </c>
    </row>
    <row r="43" spans="2:19" ht="12.75" customHeight="1" x14ac:dyDescent="0.25">
      <c r="B43" s="243"/>
      <c r="C43" s="309" t="s">
        <v>560</v>
      </c>
      <c r="D43" s="310">
        <f t="shared" si="1"/>
        <v>486</v>
      </c>
      <c r="E43" s="246">
        <v>218</v>
      </c>
      <c r="F43" s="247">
        <v>268</v>
      </c>
      <c r="G43" s="248">
        <v>197</v>
      </c>
      <c r="H43" s="276"/>
      <c r="I43" s="250" t="s">
        <v>561</v>
      </c>
      <c r="J43" s="310">
        <f>+K43+L43</f>
        <v>285</v>
      </c>
      <c r="K43" s="246">
        <v>131</v>
      </c>
      <c r="L43" s="247">
        <v>154</v>
      </c>
      <c r="M43" s="248">
        <v>99</v>
      </c>
    </row>
    <row r="44" spans="2:19" ht="12.75" customHeight="1" x14ac:dyDescent="0.25">
      <c r="B44" s="243"/>
      <c r="C44" s="309" t="s">
        <v>562</v>
      </c>
      <c r="D44" s="310">
        <f t="shared" si="1"/>
        <v>466</v>
      </c>
      <c r="E44" s="246">
        <v>219</v>
      </c>
      <c r="F44" s="247">
        <v>247</v>
      </c>
      <c r="G44" s="248">
        <v>152</v>
      </c>
      <c r="H44" s="243"/>
      <c r="I44" s="250" t="s">
        <v>563</v>
      </c>
      <c r="J44" s="310">
        <f>+K44+L44</f>
        <v>100</v>
      </c>
      <c r="K44" s="246">
        <v>49</v>
      </c>
      <c r="L44" s="247">
        <v>51</v>
      </c>
      <c r="M44" s="248">
        <v>34</v>
      </c>
    </row>
    <row r="45" spans="2:19" ht="12.75" customHeight="1" x14ac:dyDescent="0.25">
      <c r="B45" s="243"/>
      <c r="C45" s="250" t="s">
        <v>564</v>
      </c>
      <c r="D45" s="310">
        <f t="shared" si="1"/>
        <v>63</v>
      </c>
      <c r="E45" s="246">
        <v>33</v>
      </c>
      <c r="F45" s="247">
        <v>30</v>
      </c>
      <c r="G45" s="248">
        <v>14</v>
      </c>
      <c r="H45" s="243"/>
      <c r="I45" s="250" t="s">
        <v>565</v>
      </c>
      <c r="J45" s="310">
        <f>+K45+L45</f>
        <v>198</v>
      </c>
      <c r="K45" s="246">
        <v>99</v>
      </c>
      <c r="L45" s="247">
        <v>99</v>
      </c>
      <c r="M45" s="248">
        <v>58</v>
      </c>
    </row>
    <row r="46" spans="2:19" ht="12.75" customHeight="1" x14ac:dyDescent="0.25">
      <c r="B46" s="243"/>
      <c r="C46" s="279" t="s">
        <v>566</v>
      </c>
      <c r="D46" s="306">
        <f t="shared" si="1"/>
        <v>162</v>
      </c>
      <c r="E46" s="246">
        <v>87</v>
      </c>
      <c r="F46" s="247">
        <v>75</v>
      </c>
      <c r="G46" s="248">
        <v>62</v>
      </c>
      <c r="H46" s="243"/>
      <c r="I46" s="250" t="s">
        <v>567</v>
      </c>
      <c r="J46" s="310">
        <f>+K46+L46</f>
        <v>184</v>
      </c>
      <c r="K46" s="246">
        <v>88</v>
      </c>
      <c r="L46" s="247">
        <v>96</v>
      </c>
      <c r="M46" s="248">
        <v>51</v>
      </c>
    </row>
    <row r="47" spans="2:19" ht="12.75" customHeight="1" x14ac:dyDescent="0.25">
      <c r="B47" s="265"/>
      <c r="C47" s="279" t="s">
        <v>568</v>
      </c>
      <c r="D47" s="337">
        <f t="shared" si="1"/>
        <v>64</v>
      </c>
      <c r="E47" s="246">
        <v>31</v>
      </c>
      <c r="F47" s="247">
        <v>33</v>
      </c>
      <c r="G47" s="248">
        <v>18</v>
      </c>
      <c r="H47" s="243"/>
      <c r="I47" s="250" t="s">
        <v>569</v>
      </c>
      <c r="J47" s="310">
        <f t="shared" ref="J47:J57" si="5">+K47+L47</f>
        <v>334</v>
      </c>
      <c r="K47" s="246">
        <v>165</v>
      </c>
      <c r="L47" s="247">
        <v>169</v>
      </c>
      <c r="M47" s="248">
        <v>96</v>
      </c>
    </row>
    <row r="48" spans="2:19" ht="12.75" customHeight="1" x14ac:dyDescent="0.25">
      <c r="B48" s="243"/>
      <c r="C48" s="279" t="s">
        <v>570</v>
      </c>
      <c r="D48" s="306">
        <f t="shared" si="1"/>
        <v>86</v>
      </c>
      <c r="E48" s="246">
        <v>44</v>
      </c>
      <c r="F48" s="247">
        <v>42</v>
      </c>
      <c r="G48" s="248">
        <v>22</v>
      </c>
      <c r="H48" s="243"/>
      <c r="I48" s="309" t="s">
        <v>571</v>
      </c>
      <c r="J48" s="310">
        <f t="shared" si="5"/>
        <v>112</v>
      </c>
      <c r="K48" s="246">
        <v>60</v>
      </c>
      <c r="L48" s="247">
        <v>52</v>
      </c>
      <c r="M48" s="248">
        <v>33</v>
      </c>
    </row>
    <row r="49" spans="2:13" ht="12.75" customHeight="1" x14ac:dyDescent="0.25">
      <c r="B49" s="243"/>
      <c r="C49" s="279" t="s">
        <v>572</v>
      </c>
      <c r="D49" s="306">
        <f t="shared" si="1"/>
        <v>53</v>
      </c>
      <c r="E49" s="246">
        <v>20</v>
      </c>
      <c r="F49" s="247">
        <v>33</v>
      </c>
      <c r="G49" s="248">
        <v>16</v>
      </c>
      <c r="H49" s="243"/>
      <c r="I49" s="309" t="s">
        <v>573</v>
      </c>
      <c r="J49" s="310">
        <f t="shared" si="5"/>
        <v>189</v>
      </c>
      <c r="K49" s="246">
        <v>91</v>
      </c>
      <c r="L49" s="247">
        <v>98</v>
      </c>
      <c r="M49" s="248">
        <v>48</v>
      </c>
    </row>
    <row r="50" spans="2:13" ht="12.75" customHeight="1" x14ac:dyDescent="0.25">
      <c r="B50" s="243"/>
      <c r="C50" s="279" t="s">
        <v>574</v>
      </c>
      <c r="D50" s="306">
        <f t="shared" si="1"/>
        <v>86</v>
      </c>
      <c r="E50" s="246">
        <v>40</v>
      </c>
      <c r="F50" s="247">
        <v>46</v>
      </c>
      <c r="G50" s="248">
        <v>22</v>
      </c>
      <c r="H50" s="243"/>
      <c r="I50" s="309" t="s">
        <v>575</v>
      </c>
      <c r="J50" s="310">
        <f t="shared" si="5"/>
        <v>335</v>
      </c>
      <c r="K50" s="246">
        <v>159</v>
      </c>
      <c r="L50" s="247">
        <v>176</v>
      </c>
      <c r="M50" s="248">
        <v>114</v>
      </c>
    </row>
    <row r="51" spans="2:13" ht="12.75" customHeight="1" x14ac:dyDescent="0.25">
      <c r="B51" s="243"/>
      <c r="C51" s="279" t="s">
        <v>576</v>
      </c>
      <c r="D51" s="306">
        <f t="shared" si="1"/>
        <v>122</v>
      </c>
      <c r="E51" s="246">
        <v>60</v>
      </c>
      <c r="F51" s="247">
        <v>62</v>
      </c>
      <c r="G51" s="248">
        <v>32</v>
      </c>
      <c r="H51" s="243"/>
      <c r="I51" s="309" t="s">
        <v>577</v>
      </c>
      <c r="J51" s="310">
        <f t="shared" si="5"/>
        <v>123</v>
      </c>
      <c r="K51" s="246">
        <v>51</v>
      </c>
      <c r="L51" s="247">
        <v>72</v>
      </c>
      <c r="M51" s="248">
        <v>59</v>
      </c>
    </row>
    <row r="52" spans="2:13" ht="12.75" customHeight="1" x14ac:dyDescent="0.25">
      <c r="B52" s="243"/>
      <c r="C52" s="277" t="s">
        <v>578</v>
      </c>
      <c r="D52" s="337">
        <f t="shared" si="1"/>
        <v>185</v>
      </c>
      <c r="E52" s="246">
        <v>86</v>
      </c>
      <c r="F52" s="247">
        <v>99</v>
      </c>
      <c r="G52" s="248">
        <v>57</v>
      </c>
      <c r="H52" s="243"/>
      <c r="I52" s="309" t="s">
        <v>579</v>
      </c>
      <c r="J52" s="310">
        <f t="shared" si="5"/>
        <v>117</v>
      </c>
      <c r="K52" s="246">
        <v>54</v>
      </c>
      <c r="L52" s="247">
        <v>63</v>
      </c>
      <c r="M52" s="248">
        <v>31</v>
      </c>
    </row>
    <row r="53" spans="2:13" ht="12.75" customHeight="1" x14ac:dyDescent="0.25">
      <c r="B53" s="243"/>
      <c r="C53" s="279" t="s">
        <v>580</v>
      </c>
      <c r="D53" s="306">
        <f t="shared" si="1"/>
        <v>253</v>
      </c>
      <c r="E53" s="246">
        <v>138</v>
      </c>
      <c r="F53" s="247">
        <v>115</v>
      </c>
      <c r="G53" s="248">
        <v>86</v>
      </c>
      <c r="H53" s="243"/>
      <c r="I53" s="309" t="s">
        <v>581</v>
      </c>
      <c r="J53" s="310">
        <f t="shared" si="5"/>
        <v>62</v>
      </c>
      <c r="K53" s="246">
        <v>31</v>
      </c>
      <c r="L53" s="247">
        <v>31</v>
      </c>
      <c r="M53" s="248">
        <v>20</v>
      </c>
    </row>
    <row r="54" spans="2:13" ht="12.75" customHeight="1" x14ac:dyDescent="0.25">
      <c r="B54" s="339"/>
      <c r="C54" s="320" t="s">
        <v>582</v>
      </c>
      <c r="D54" s="340">
        <f t="shared" si="1"/>
        <v>209</v>
      </c>
      <c r="E54" s="246">
        <v>104</v>
      </c>
      <c r="F54" s="247">
        <v>105</v>
      </c>
      <c r="G54" s="248">
        <v>62</v>
      </c>
      <c r="H54" s="243"/>
      <c r="I54" s="309" t="s">
        <v>583</v>
      </c>
      <c r="J54" s="310">
        <f t="shared" si="5"/>
        <v>87</v>
      </c>
      <c r="K54" s="246">
        <v>40</v>
      </c>
      <c r="L54" s="247">
        <v>47</v>
      </c>
      <c r="M54" s="248">
        <v>24</v>
      </c>
    </row>
    <row r="55" spans="2:13" ht="12.75" customHeight="1" x14ac:dyDescent="0.25">
      <c r="B55" s="243"/>
      <c r="C55" s="279" t="s">
        <v>584</v>
      </c>
      <c r="D55" s="306">
        <f>+E55+F55</f>
        <v>59</v>
      </c>
      <c r="E55" s="246">
        <v>29</v>
      </c>
      <c r="F55" s="247">
        <v>30</v>
      </c>
      <c r="G55" s="248">
        <v>14</v>
      </c>
      <c r="H55" s="339"/>
      <c r="I55" s="352" t="s">
        <v>585</v>
      </c>
      <c r="J55" s="353">
        <f t="shared" si="5"/>
        <v>43</v>
      </c>
      <c r="K55" s="246">
        <v>21</v>
      </c>
      <c r="L55" s="247">
        <v>22</v>
      </c>
      <c r="M55" s="248">
        <v>14</v>
      </c>
    </row>
    <row r="56" spans="2:13" ht="12.75" customHeight="1" x14ac:dyDescent="0.25">
      <c r="B56" s="243"/>
      <c r="C56" s="279" t="s">
        <v>586</v>
      </c>
      <c r="D56" s="306">
        <f>+E56+F56</f>
        <v>1084</v>
      </c>
      <c r="E56" s="246">
        <v>538</v>
      </c>
      <c r="F56" s="247">
        <v>546</v>
      </c>
      <c r="G56" s="248">
        <v>362</v>
      </c>
      <c r="H56" s="243"/>
      <c r="I56" s="250" t="s">
        <v>587</v>
      </c>
      <c r="J56" s="310">
        <f t="shared" si="5"/>
        <v>11</v>
      </c>
      <c r="K56" s="246">
        <v>0</v>
      </c>
      <c r="L56" s="247">
        <v>11</v>
      </c>
      <c r="M56" s="248">
        <v>11</v>
      </c>
    </row>
    <row r="57" spans="2:13" ht="12.75" customHeight="1" x14ac:dyDescent="0.25">
      <c r="B57" s="243"/>
      <c r="C57" s="279" t="s">
        <v>588</v>
      </c>
      <c r="D57" s="306">
        <f>+E57+F57</f>
        <v>352</v>
      </c>
      <c r="E57" s="246">
        <v>161</v>
      </c>
      <c r="F57" s="247">
        <v>191</v>
      </c>
      <c r="G57" s="248">
        <v>129</v>
      </c>
      <c r="H57" s="243"/>
      <c r="I57" s="279" t="s">
        <v>589</v>
      </c>
      <c r="J57" s="275">
        <f t="shared" si="5"/>
        <v>189</v>
      </c>
      <c r="K57" s="246">
        <v>92</v>
      </c>
      <c r="L57" s="247">
        <v>97</v>
      </c>
      <c r="M57" s="248">
        <v>59</v>
      </c>
    </row>
    <row r="58" spans="2:13" ht="12.75" customHeight="1" x14ac:dyDescent="0.25">
      <c r="B58" s="299"/>
      <c r="C58" s="322" t="s">
        <v>590</v>
      </c>
      <c r="D58" s="323">
        <f>+E58+F58</f>
        <v>289</v>
      </c>
      <c r="E58" s="290">
        <v>146</v>
      </c>
      <c r="F58" s="291">
        <v>143</v>
      </c>
      <c r="G58" s="292">
        <v>97</v>
      </c>
      <c r="H58" s="354"/>
      <c r="I58" s="322" t="s">
        <v>591</v>
      </c>
      <c r="J58" s="323">
        <f>+K58+L58</f>
        <v>108</v>
      </c>
      <c r="K58" s="290">
        <v>48</v>
      </c>
      <c r="L58" s="291">
        <v>60</v>
      </c>
      <c r="M58" s="292">
        <v>30</v>
      </c>
    </row>
    <row r="59" spans="2:13" ht="12.75" hidden="1" customHeight="1" x14ac:dyDescent="0.4">
      <c r="D59" s="301">
        <f>SUM(D6:D58)</f>
        <v>18534</v>
      </c>
      <c r="E59" s="301">
        <f>SUM(E6:E58)</f>
        <v>9066</v>
      </c>
      <c r="F59" s="301">
        <f>SUM(F6:F58)</f>
        <v>9468</v>
      </c>
      <c r="G59" s="301">
        <f>SUM(G6:G58)</f>
        <v>6483</v>
      </c>
      <c r="J59" s="301">
        <f>SUM(J6:J19)</f>
        <v>3229</v>
      </c>
      <c r="K59" s="301">
        <f>SUM(K6:K19)</f>
        <v>1554</v>
      </c>
      <c r="L59" s="301">
        <f>SUM(L6:L19)</f>
        <v>1675</v>
      </c>
      <c r="M59" s="301">
        <f>SUM(M6:M19)</f>
        <v>1101</v>
      </c>
    </row>
    <row r="60" spans="2:13" ht="15" customHeight="1" x14ac:dyDescent="0.4">
      <c r="B60" s="355" t="s">
        <v>592</v>
      </c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&amp;R2.人      口</oddHeader>
    <oddFooter>&amp;C-16-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8"/>
  <sheetViews>
    <sheetView showGridLines="0" topLeftCell="A58" zoomScaleNormal="100" workbookViewId="0">
      <selection activeCell="AA82" sqref="AA82"/>
    </sheetView>
  </sheetViews>
  <sheetFormatPr defaultRowHeight="13.5" x14ac:dyDescent="0.4"/>
  <cols>
    <col min="1" max="1" width="1.625" style="2" customWidth="1"/>
    <col min="2" max="2" width="6.375" style="2" customWidth="1"/>
    <col min="3" max="3" width="4.875" style="2" customWidth="1"/>
    <col min="4" max="5" width="3.75" style="356" customWidth="1"/>
    <col min="6" max="27" width="3.75" style="2" customWidth="1"/>
    <col min="28" max="28" width="4.125" style="2" customWidth="1"/>
    <col min="29" max="256" width="9" style="2"/>
    <col min="257" max="257" width="1.625" style="2" customWidth="1"/>
    <col min="258" max="258" width="6.375" style="2" customWidth="1"/>
    <col min="259" max="259" width="4.875" style="2" customWidth="1"/>
    <col min="260" max="283" width="3.75" style="2" customWidth="1"/>
    <col min="284" max="284" width="4.125" style="2" customWidth="1"/>
    <col min="285" max="512" width="9" style="2"/>
    <col min="513" max="513" width="1.625" style="2" customWidth="1"/>
    <col min="514" max="514" width="6.375" style="2" customWidth="1"/>
    <col min="515" max="515" width="4.875" style="2" customWidth="1"/>
    <col min="516" max="539" width="3.75" style="2" customWidth="1"/>
    <col min="540" max="540" width="4.125" style="2" customWidth="1"/>
    <col min="541" max="768" width="9" style="2"/>
    <col min="769" max="769" width="1.625" style="2" customWidth="1"/>
    <col min="770" max="770" width="6.375" style="2" customWidth="1"/>
    <col min="771" max="771" width="4.875" style="2" customWidth="1"/>
    <col min="772" max="795" width="3.75" style="2" customWidth="1"/>
    <col min="796" max="796" width="4.125" style="2" customWidth="1"/>
    <col min="797" max="1024" width="9" style="2"/>
    <col min="1025" max="1025" width="1.625" style="2" customWidth="1"/>
    <col min="1026" max="1026" width="6.375" style="2" customWidth="1"/>
    <col min="1027" max="1027" width="4.875" style="2" customWidth="1"/>
    <col min="1028" max="1051" width="3.75" style="2" customWidth="1"/>
    <col min="1052" max="1052" width="4.125" style="2" customWidth="1"/>
    <col min="1053" max="1280" width="9" style="2"/>
    <col min="1281" max="1281" width="1.625" style="2" customWidth="1"/>
    <col min="1282" max="1282" width="6.375" style="2" customWidth="1"/>
    <col min="1283" max="1283" width="4.875" style="2" customWidth="1"/>
    <col min="1284" max="1307" width="3.75" style="2" customWidth="1"/>
    <col min="1308" max="1308" width="4.125" style="2" customWidth="1"/>
    <col min="1309" max="1536" width="9" style="2"/>
    <col min="1537" max="1537" width="1.625" style="2" customWidth="1"/>
    <col min="1538" max="1538" width="6.375" style="2" customWidth="1"/>
    <col min="1539" max="1539" width="4.875" style="2" customWidth="1"/>
    <col min="1540" max="1563" width="3.75" style="2" customWidth="1"/>
    <col min="1564" max="1564" width="4.125" style="2" customWidth="1"/>
    <col min="1565" max="1792" width="9" style="2"/>
    <col min="1793" max="1793" width="1.625" style="2" customWidth="1"/>
    <col min="1794" max="1794" width="6.375" style="2" customWidth="1"/>
    <col min="1795" max="1795" width="4.875" style="2" customWidth="1"/>
    <col min="1796" max="1819" width="3.75" style="2" customWidth="1"/>
    <col min="1820" max="1820" width="4.125" style="2" customWidth="1"/>
    <col min="1821" max="2048" width="9" style="2"/>
    <col min="2049" max="2049" width="1.625" style="2" customWidth="1"/>
    <col min="2050" max="2050" width="6.375" style="2" customWidth="1"/>
    <col min="2051" max="2051" width="4.875" style="2" customWidth="1"/>
    <col min="2052" max="2075" width="3.75" style="2" customWidth="1"/>
    <col min="2076" max="2076" width="4.125" style="2" customWidth="1"/>
    <col min="2077" max="2304" width="9" style="2"/>
    <col min="2305" max="2305" width="1.625" style="2" customWidth="1"/>
    <col min="2306" max="2306" width="6.375" style="2" customWidth="1"/>
    <col min="2307" max="2307" width="4.875" style="2" customWidth="1"/>
    <col min="2308" max="2331" width="3.75" style="2" customWidth="1"/>
    <col min="2332" max="2332" width="4.125" style="2" customWidth="1"/>
    <col min="2333" max="2560" width="9" style="2"/>
    <col min="2561" max="2561" width="1.625" style="2" customWidth="1"/>
    <col min="2562" max="2562" width="6.375" style="2" customWidth="1"/>
    <col min="2563" max="2563" width="4.875" style="2" customWidth="1"/>
    <col min="2564" max="2587" width="3.75" style="2" customWidth="1"/>
    <col min="2588" max="2588" width="4.125" style="2" customWidth="1"/>
    <col min="2589" max="2816" width="9" style="2"/>
    <col min="2817" max="2817" width="1.625" style="2" customWidth="1"/>
    <col min="2818" max="2818" width="6.375" style="2" customWidth="1"/>
    <col min="2819" max="2819" width="4.875" style="2" customWidth="1"/>
    <col min="2820" max="2843" width="3.75" style="2" customWidth="1"/>
    <col min="2844" max="2844" width="4.125" style="2" customWidth="1"/>
    <col min="2845" max="3072" width="9" style="2"/>
    <col min="3073" max="3073" width="1.625" style="2" customWidth="1"/>
    <col min="3074" max="3074" width="6.375" style="2" customWidth="1"/>
    <col min="3075" max="3075" width="4.875" style="2" customWidth="1"/>
    <col min="3076" max="3099" width="3.75" style="2" customWidth="1"/>
    <col min="3100" max="3100" width="4.125" style="2" customWidth="1"/>
    <col min="3101" max="3328" width="9" style="2"/>
    <col min="3329" max="3329" width="1.625" style="2" customWidth="1"/>
    <col min="3330" max="3330" width="6.375" style="2" customWidth="1"/>
    <col min="3331" max="3331" width="4.875" style="2" customWidth="1"/>
    <col min="3332" max="3355" width="3.75" style="2" customWidth="1"/>
    <col min="3356" max="3356" width="4.125" style="2" customWidth="1"/>
    <col min="3357" max="3584" width="9" style="2"/>
    <col min="3585" max="3585" width="1.625" style="2" customWidth="1"/>
    <col min="3586" max="3586" width="6.375" style="2" customWidth="1"/>
    <col min="3587" max="3587" width="4.875" style="2" customWidth="1"/>
    <col min="3588" max="3611" width="3.75" style="2" customWidth="1"/>
    <col min="3612" max="3612" width="4.125" style="2" customWidth="1"/>
    <col min="3613" max="3840" width="9" style="2"/>
    <col min="3841" max="3841" width="1.625" style="2" customWidth="1"/>
    <col min="3842" max="3842" width="6.375" style="2" customWidth="1"/>
    <col min="3843" max="3843" width="4.875" style="2" customWidth="1"/>
    <col min="3844" max="3867" width="3.75" style="2" customWidth="1"/>
    <col min="3868" max="3868" width="4.125" style="2" customWidth="1"/>
    <col min="3869" max="4096" width="9" style="2"/>
    <col min="4097" max="4097" width="1.625" style="2" customWidth="1"/>
    <col min="4098" max="4098" width="6.375" style="2" customWidth="1"/>
    <col min="4099" max="4099" width="4.875" style="2" customWidth="1"/>
    <col min="4100" max="4123" width="3.75" style="2" customWidth="1"/>
    <col min="4124" max="4124" width="4.125" style="2" customWidth="1"/>
    <col min="4125" max="4352" width="9" style="2"/>
    <col min="4353" max="4353" width="1.625" style="2" customWidth="1"/>
    <col min="4354" max="4354" width="6.375" style="2" customWidth="1"/>
    <col min="4355" max="4355" width="4.875" style="2" customWidth="1"/>
    <col min="4356" max="4379" width="3.75" style="2" customWidth="1"/>
    <col min="4380" max="4380" width="4.125" style="2" customWidth="1"/>
    <col min="4381" max="4608" width="9" style="2"/>
    <col min="4609" max="4609" width="1.625" style="2" customWidth="1"/>
    <col min="4610" max="4610" width="6.375" style="2" customWidth="1"/>
    <col min="4611" max="4611" width="4.875" style="2" customWidth="1"/>
    <col min="4612" max="4635" width="3.75" style="2" customWidth="1"/>
    <col min="4636" max="4636" width="4.125" style="2" customWidth="1"/>
    <col min="4637" max="4864" width="9" style="2"/>
    <col min="4865" max="4865" width="1.625" style="2" customWidth="1"/>
    <col min="4866" max="4866" width="6.375" style="2" customWidth="1"/>
    <col min="4867" max="4867" width="4.875" style="2" customWidth="1"/>
    <col min="4868" max="4891" width="3.75" style="2" customWidth="1"/>
    <col min="4892" max="4892" width="4.125" style="2" customWidth="1"/>
    <col min="4893" max="5120" width="9" style="2"/>
    <col min="5121" max="5121" width="1.625" style="2" customWidth="1"/>
    <col min="5122" max="5122" width="6.375" style="2" customWidth="1"/>
    <col min="5123" max="5123" width="4.875" style="2" customWidth="1"/>
    <col min="5124" max="5147" width="3.75" style="2" customWidth="1"/>
    <col min="5148" max="5148" width="4.125" style="2" customWidth="1"/>
    <col min="5149" max="5376" width="9" style="2"/>
    <col min="5377" max="5377" width="1.625" style="2" customWidth="1"/>
    <col min="5378" max="5378" width="6.375" style="2" customWidth="1"/>
    <col min="5379" max="5379" width="4.875" style="2" customWidth="1"/>
    <col min="5380" max="5403" width="3.75" style="2" customWidth="1"/>
    <col min="5404" max="5404" width="4.125" style="2" customWidth="1"/>
    <col min="5405" max="5632" width="9" style="2"/>
    <col min="5633" max="5633" width="1.625" style="2" customWidth="1"/>
    <col min="5634" max="5634" width="6.375" style="2" customWidth="1"/>
    <col min="5635" max="5635" width="4.875" style="2" customWidth="1"/>
    <col min="5636" max="5659" width="3.75" style="2" customWidth="1"/>
    <col min="5660" max="5660" width="4.125" style="2" customWidth="1"/>
    <col min="5661" max="5888" width="9" style="2"/>
    <col min="5889" max="5889" width="1.625" style="2" customWidth="1"/>
    <col min="5890" max="5890" width="6.375" style="2" customWidth="1"/>
    <col min="5891" max="5891" width="4.875" style="2" customWidth="1"/>
    <col min="5892" max="5915" width="3.75" style="2" customWidth="1"/>
    <col min="5916" max="5916" width="4.125" style="2" customWidth="1"/>
    <col min="5917" max="6144" width="9" style="2"/>
    <col min="6145" max="6145" width="1.625" style="2" customWidth="1"/>
    <col min="6146" max="6146" width="6.375" style="2" customWidth="1"/>
    <col min="6147" max="6147" width="4.875" style="2" customWidth="1"/>
    <col min="6148" max="6171" width="3.75" style="2" customWidth="1"/>
    <col min="6172" max="6172" width="4.125" style="2" customWidth="1"/>
    <col min="6173" max="6400" width="9" style="2"/>
    <col min="6401" max="6401" width="1.625" style="2" customWidth="1"/>
    <col min="6402" max="6402" width="6.375" style="2" customWidth="1"/>
    <col min="6403" max="6403" width="4.875" style="2" customWidth="1"/>
    <col min="6404" max="6427" width="3.75" style="2" customWidth="1"/>
    <col min="6428" max="6428" width="4.125" style="2" customWidth="1"/>
    <col min="6429" max="6656" width="9" style="2"/>
    <col min="6657" max="6657" width="1.625" style="2" customWidth="1"/>
    <col min="6658" max="6658" width="6.375" style="2" customWidth="1"/>
    <col min="6659" max="6659" width="4.875" style="2" customWidth="1"/>
    <col min="6660" max="6683" width="3.75" style="2" customWidth="1"/>
    <col min="6684" max="6684" width="4.125" style="2" customWidth="1"/>
    <col min="6685" max="6912" width="9" style="2"/>
    <col min="6913" max="6913" width="1.625" style="2" customWidth="1"/>
    <col min="6914" max="6914" width="6.375" style="2" customWidth="1"/>
    <col min="6915" max="6915" width="4.875" style="2" customWidth="1"/>
    <col min="6916" max="6939" width="3.75" style="2" customWidth="1"/>
    <col min="6940" max="6940" width="4.125" style="2" customWidth="1"/>
    <col min="6941" max="7168" width="9" style="2"/>
    <col min="7169" max="7169" width="1.625" style="2" customWidth="1"/>
    <col min="7170" max="7170" width="6.375" style="2" customWidth="1"/>
    <col min="7171" max="7171" width="4.875" style="2" customWidth="1"/>
    <col min="7172" max="7195" width="3.75" style="2" customWidth="1"/>
    <col min="7196" max="7196" width="4.125" style="2" customWidth="1"/>
    <col min="7197" max="7424" width="9" style="2"/>
    <col min="7425" max="7425" width="1.625" style="2" customWidth="1"/>
    <col min="7426" max="7426" width="6.375" style="2" customWidth="1"/>
    <col min="7427" max="7427" width="4.875" style="2" customWidth="1"/>
    <col min="7428" max="7451" width="3.75" style="2" customWidth="1"/>
    <col min="7452" max="7452" width="4.125" style="2" customWidth="1"/>
    <col min="7453" max="7680" width="9" style="2"/>
    <col min="7681" max="7681" width="1.625" style="2" customWidth="1"/>
    <col min="7682" max="7682" width="6.375" style="2" customWidth="1"/>
    <col min="7683" max="7683" width="4.875" style="2" customWidth="1"/>
    <col min="7684" max="7707" width="3.75" style="2" customWidth="1"/>
    <col min="7708" max="7708" width="4.125" style="2" customWidth="1"/>
    <col min="7709" max="7936" width="9" style="2"/>
    <col min="7937" max="7937" width="1.625" style="2" customWidth="1"/>
    <col min="7938" max="7938" width="6.375" style="2" customWidth="1"/>
    <col min="7939" max="7939" width="4.875" style="2" customWidth="1"/>
    <col min="7940" max="7963" width="3.75" style="2" customWidth="1"/>
    <col min="7964" max="7964" width="4.125" style="2" customWidth="1"/>
    <col min="7965" max="8192" width="9" style="2"/>
    <col min="8193" max="8193" width="1.625" style="2" customWidth="1"/>
    <col min="8194" max="8194" width="6.375" style="2" customWidth="1"/>
    <col min="8195" max="8195" width="4.875" style="2" customWidth="1"/>
    <col min="8196" max="8219" width="3.75" style="2" customWidth="1"/>
    <col min="8220" max="8220" width="4.125" style="2" customWidth="1"/>
    <col min="8221" max="8448" width="9" style="2"/>
    <col min="8449" max="8449" width="1.625" style="2" customWidth="1"/>
    <col min="8450" max="8450" width="6.375" style="2" customWidth="1"/>
    <col min="8451" max="8451" width="4.875" style="2" customWidth="1"/>
    <col min="8452" max="8475" width="3.75" style="2" customWidth="1"/>
    <col min="8476" max="8476" width="4.125" style="2" customWidth="1"/>
    <col min="8477" max="8704" width="9" style="2"/>
    <col min="8705" max="8705" width="1.625" style="2" customWidth="1"/>
    <col min="8706" max="8706" width="6.375" style="2" customWidth="1"/>
    <col min="8707" max="8707" width="4.875" style="2" customWidth="1"/>
    <col min="8708" max="8731" width="3.75" style="2" customWidth="1"/>
    <col min="8732" max="8732" width="4.125" style="2" customWidth="1"/>
    <col min="8733" max="8960" width="9" style="2"/>
    <col min="8961" max="8961" width="1.625" style="2" customWidth="1"/>
    <col min="8962" max="8962" width="6.375" style="2" customWidth="1"/>
    <col min="8963" max="8963" width="4.875" style="2" customWidth="1"/>
    <col min="8964" max="8987" width="3.75" style="2" customWidth="1"/>
    <col min="8988" max="8988" width="4.125" style="2" customWidth="1"/>
    <col min="8989" max="9216" width="9" style="2"/>
    <col min="9217" max="9217" width="1.625" style="2" customWidth="1"/>
    <col min="9218" max="9218" width="6.375" style="2" customWidth="1"/>
    <col min="9219" max="9219" width="4.875" style="2" customWidth="1"/>
    <col min="9220" max="9243" width="3.75" style="2" customWidth="1"/>
    <col min="9244" max="9244" width="4.125" style="2" customWidth="1"/>
    <col min="9245" max="9472" width="9" style="2"/>
    <col min="9473" max="9473" width="1.625" style="2" customWidth="1"/>
    <col min="9474" max="9474" width="6.375" style="2" customWidth="1"/>
    <col min="9475" max="9475" width="4.875" style="2" customWidth="1"/>
    <col min="9476" max="9499" width="3.75" style="2" customWidth="1"/>
    <col min="9500" max="9500" width="4.125" style="2" customWidth="1"/>
    <col min="9501" max="9728" width="9" style="2"/>
    <col min="9729" max="9729" width="1.625" style="2" customWidth="1"/>
    <col min="9730" max="9730" width="6.375" style="2" customWidth="1"/>
    <col min="9731" max="9731" width="4.875" style="2" customWidth="1"/>
    <col min="9732" max="9755" width="3.75" style="2" customWidth="1"/>
    <col min="9756" max="9756" width="4.125" style="2" customWidth="1"/>
    <col min="9757" max="9984" width="9" style="2"/>
    <col min="9985" max="9985" width="1.625" style="2" customWidth="1"/>
    <col min="9986" max="9986" width="6.375" style="2" customWidth="1"/>
    <col min="9987" max="9987" width="4.875" style="2" customWidth="1"/>
    <col min="9988" max="10011" width="3.75" style="2" customWidth="1"/>
    <col min="10012" max="10012" width="4.125" style="2" customWidth="1"/>
    <col min="10013" max="10240" width="9" style="2"/>
    <col min="10241" max="10241" width="1.625" style="2" customWidth="1"/>
    <col min="10242" max="10242" width="6.375" style="2" customWidth="1"/>
    <col min="10243" max="10243" width="4.875" style="2" customWidth="1"/>
    <col min="10244" max="10267" width="3.75" style="2" customWidth="1"/>
    <col min="10268" max="10268" width="4.125" style="2" customWidth="1"/>
    <col min="10269" max="10496" width="9" style="2"/>
    <col min="10497" max="10497" width="1.625" style="2" customWidth="1"/>
    <col min="10498" max="10498" width="6.375" style="2" customWidth="1"/>
    <col min="10499" max="10499" width="4.875" style="2" customWidth="1"/>
    <col min="10500" max="10523" width="3.75" style="2" customWidth="1"/>
    <col min="10524" max="10524" width="4.125" style="2" customWidth="1"/>
    <col min="10525" max="10752" width="9" style="2"/>
    <col min="10753" max="10753" width="1.625" style="2" customWidth="1"/>
    <col min="10754" max="10754" width="6.375" style="2" customWidth="1"/>
    <col min="10755" max="10755" width="4.875" style="2" customWidth="1"/>
    <col min="10756" max="10779" width="3.75" style="2" customWidth="1"/>
    <col min="10780" max="10780" width="4.125" style="2" customWidth="1"/>
    <col min="10781" max="11008" width="9" style="2"/>
    <col min="11009" max="11009" width="1.625" style="2" customWidth="1"/>
    <col min="11010" max="11010" width="6.375" style="2" customWidth="1"/>
    <col min="11011" max="11011" width="4.875" style="2" customWidth="1"/>
    <col min="11012" max="11035" width="3.75" style="2" customWidth="1"/>
    <col min="11036" max="11036" width="4.125" style="2" customWidth="1"/>
    <col min="11037" max="11264" width="9" style="2"/>
    <col min="11265" max="11265" width="1.625" style="2" customWidth="1"/>
    <col min="11266" max="11266" width="6.375" style="2" customWidth="1"/>
    <col min="11267" max="11267" width="4.875" style="2" customWidth="1"/>
    <col min="11268" max="11291" width="3.75" style="2" customWidth="1"/>
    <col min="11292" max="11292" width="4.125" style="2" customWidth="1"/>
    <col min="11293" max="11520" width="9" style="2"/>
    <col min="11521" max="11521" width="1.625" style="2" customWidth="1"/>
    <col min="11522" max="11522" width="6.375" style="2" customWidth="1"/>
    <col min="11523" max="11523" width="4.875" style="2" customWidth="1"/>
    <col min="11524" max="11547" width="3.75" style="2" customWidth="1"/>
    <col min="11548" max="11548" width="4.125" style="2" customWidth="1"/>
    <col min="11549" max="11776" width="9" style="2"/>
    <col min="11777" max="11777" width="1.625" style="2" customWidth="1"/>
    <col min="11778" max="11778" width="6.375" style="2" customWidth="1"/>
    <col min="11779" max="11779" width="4.875" style="2" customWidth="1"/>
    <col min="11780" max="11803" width="3.75" style="2" customWidth="1"/>
    <col min="11804" max="11804" width="4.125" style="2" customWidth="1"/>
    <col min="11805" max="12032" width="9" style="2"/>
    <col min="12033" max="12033" width="1.625" style="2" customWidth="1"/>
    <col min="12034" max="12034" width="6.375" style="2" customWidth="1"/>
    <col min="12035" max="12035" width="4.875" style="2" customWidth="1"/>
    <col min="12036" max="12059" width="3.75" style="2" customWidth="1"/>
    <col min="12060" max="12060" width="4.125" style="2" customWidth="1"/>
    <col min="12061" max="12288" width="9" style="2"/>
    <col min="12289" max="12289" width="1.625" style="2" customWidth="1"/>
    <col min="12290" max="12290" width="6.375" style="2" customWidth="1"/>
    <col min="12291" max="12291" width="4.875" style="2" customWidth="1"/>
    <col min="12292" max="12315" width="3.75" style="2" customWidth="1"/>
    <col min="12316" max="12316" width="4.125" style="2" customWidth="1"/>
    <col min="12317" max="12544" width="9" style="2"/>
    <col min="12545" max="12545" width="1.625" style="2" customWidth="1"/>
    <col min="12546" max="12546" width="6.375" style="2" customWidth="1"/>
    <col min="12547" max="12547" width="4.875" style="2" customWidth="1"/>
    <col min="12548" max="12571" width="3.75" style="2" customWidth="1"/>
    <col min="12572" max="12572" width="4.125" style="2" customWidth="1"/>
    <col min="12573" max="12800" width="9" style="2"/>
    <col min="12801" max="12801" width="1.625" style="2" customWidth="1"/>
    <col min="12802" max="12802" width="6.375" style="2" customWidth="1"/>
    <col min="12803" max="12803" width="4.875" style="2" customWidth="1"/>
    <col min="12804" max="12827" width="3.75" style="2" customWidth="1"/>
    <col min="12828" max="12828" width="4.125" style="2" customWidth="1"/>
    <col min="12829" max="13056" width="9" style="2"/>
    <col min="13057" max="13057" width="1.625" style="2" customWidth="1"/>
    <col min="13058" max="13058" width="6.375" style="2" customWidth="1"/>
    <col min="13059" max="13059" width="4.875" style="2" customWidth="1"/>
    <col min="13060" max="13083" width="3.75" style="2" customWidth="1"/>
    <col min="13084" max="13084" width="4.125" style="2" customWidth="1"/>
    <col min="13085" max="13312" width="9" style="2"/>
    <col min="13313" max="13313" width="1.625" style="2" customWidth="1"/>
    <col min="13314" max="13314" width="6.375" style="2" customWidth="1"/>
    <col min="13315" max="13315" width="4.875" style="2" customWidth="1"/>
    <col min="13316" max="13339" width="3.75" style="2" customWidth="1"/>
    <col min="13340" max="13340" width="4.125" style="2" customWidth="1"/>
    <col min="13341" max="13568" width="9" style="2"/>
    <col min="13569" max="13569" width="1.625" style="2" customWidth="1"/>
    <col min="13570" max="13570" width="6.375" style="2" customWidth="1"/>
    <col min="13571" max="13571" width="4.875" style="2" customWidth="1"/>
    <col min="13572" max="13595" width="3.75" style="2" customWidth="1"/>
    <col min="13596" max="13596" width="4.125" style="2" customWidth="1"/>
    <col min="13597" max="13824" width="9" style="2"/>
    <col min="13825" max="13825" width="1.625" style="2" customWidth="1"/>
    <col min="13826" max="13826" width="6.375" style="2" customWidth="1"/>
    <col min="13827" max="13827" width="4.875" style="2" customWidth="1"/>
    <col min="13828" max="13851" width="3.75" style="2" customWidth="1"/>
    <col min="13852" max="13852" width="4.125" style="2" customWidth="1"/>
    <col min="13853" max="14080" width="9" style="2"/>
    <col min="14081" max="14081" width="1.625" style="2" customWidth="1"/>
    <col min="14082" max="14082" width="6.375" style="2" customWidth="1"/>
    <col min="14083" max="14083" width="4.875" style="2" customWidth="1"/>
    <col min="14084" max="14107" width="3.75" style="2" customWidth="1"/>
    <col min="14108" max="14108" width="4.125" style="2" customWidth="1"/>
    <col min="14109" max="14336" width="9" style="2"/>
    <col min="14337" max="14337" width="1.625" style="2" customWidth="1"/>
    <col min="14338" max="14338" width="6.375" style="2" customWidth="1"/>
    <col min="14339" max="14339" width="4.875" style="2" customWidth="1"/>
    <col min="14340" max="14363" width="3.75" style="2" customWidth="1"/>
    <col min="14364" max="14364" width="4.125" style="2" customWidth="1"/>
    <col min="14365" max="14592" width="9" style="2"/>
    <col min="14593" max="14593" width="1.625" style="2" customWidth="1"/>
    <col min="14594" max="14594" width="6.375" style="2" customWidth="1"/>
    <col min="14595" max="14595" width="4.875" style="2" customWidth="1"/>
    <col min="14596" max="14619" width="3.75" style="2" customWidth="1"/>
    <col min="14620" max="14620" width="4.125" style="2" customWidth="1"/>
    <col min="14621" max="14848" width="9" style="2"/>
    <col min="14849" max="14849" width="1.625" style="2" customWidth="1"/>
    <col min="14850" max="14850" width="6.375" style="2" customWidth="1"/>
    <col min="14851" max="14851" width="4.875" style="2" customWidth="1"/>
    <col min="14852" max="14875" width="3.75" style="2" customWidth="1"/>
    <col min="14876" max="14876" width="4.125" style="2" customWidth="1"/>
    <col min="14877" max="15104" width="9" style="2"/>
    <col min="15105" max="15105" width="1.625" style="2" customWidth="1"/>
    <col min="15106" max="15106" width="6.375" style="2" customWidth="1"/>
    <col min="15107" max="15107" width="4.875" style="2" customWidth="1"/>
    <col min="15108" max="15131" width="3.75" style="2" customWidth="1"/>
    <col min="15132" max="15132" width="4.125" style="2" customWidth="1"/>
    <col min="15133" max="15360" width="9" style="2"/>
    <col min="15361" max="15361" width="1.625" style="2" customWidth="1"/>
    <col min="15362" max="15362" width="6.375" style="2" customWidth="1"/>
    <col min="15363" max="15363" width="4.875" style="2" customWidth="1"/>
    <col min="15364" max="15387" width="3.75" style="2" customWidth="1"/>
    <col min="15388" max="15388" width="4.125" style="2" customWidth="1"/>
    <col min="15389" max="15616" width="9" style="2"/>
    <col min="15617" max="15617" width="1.625" style="2" customWidth="1"/>
    <col min="15618" max="15618" width="6.375" style="2" customWidth="1"/>
    <col min="15619" max="15619" width="4.875" style="2" customWidth="1"/>
    <col min="15620" max="15643" width="3.75" style="2" customWidth="1"/>
    <col min="15644" max="15644" width="4.125" style="2" customWidth="1"/>
    <col min="15645" max="15872" width="9" style="2"/>
    <col min="15873" max="15873" width="1.625" style="2" customWidth="1"/>
    <col min="15874" max="15874" width="6.375" style="2" customWidth="1"/>
    <col min="15875" max="15875" width="4.875" style="2" customWidth="1"/>
    <col min="15876" max="15899" width="3.75" style="2" customWidth="1"/>
    <col min="15900" max="15900" width="4.125" style="2" customWidth="1"/>
    <col min="15901" max="16128" width="9" style="2"/>
    <col min="16129" max="16129" width="1.625" style="2" customWidth="1"/>
    <col min="16130" max="16130" width="6.375" style="2" customWidth="1"/>
    <col min="16131" max="16131" width="4.875" style="2" customWidth="1"/>
    <col min="16132" max="16155" width="3.75" style="2" customWidth="1"/>
    <col min="16156" max="16156" width="4.125" style="2" customWidth="1"/>
    <col min="16157" max="16384" width="9" style="2"/>
  </cols>
  <sheetData>
    <row r="1" spans="1:27" ht="30" customHeight="1" x14ac:dyDescent="0.4">
      <c r="A1" s="1" t="s">
        <v>593</v>
      </c>
      <c r="B1" s="1"/>
    </row>
    <row r="2" spans="1:27" ht="7.5" customHeight="1" x14ac:dyDescent="0.4">
      <c r="C2" s="5"/>
    </row>
    <row r="3" spans="1:27" ht="22.5" customHeight="1" x14ac:dyDescent="0.15">
      <c r="C3" s="5"/>
      <c r="AA3" s="357" t="s">
        <v>594</v>
      </c>
    </row>
    <row r="4" spans="1:27" s="4" customFormat="1" ht="97.5" customHeight="1" x14ac:dyDescent="0.4">
      <c r="B4" s="358" t="s">
        <v>595</v>
      </c>
      <c r="C4" s="358" t="s">
        <v>596</v>
      </c>
      <c r="D4" s="359" t="s">
        <v>597</v>
      </c>
      <c r="E4" s="360" t="s">
        <v>598</v>
      </c>
      <c r="F4" s="361" t="s">
        <v>599</v>
      </c>
      <c r="G4" s="361" t="s">
        <v>600</v>
      </c>
      <c r="H4" s="361" t="s">
        <v>601</v>
      </c>
      <c r="I4" s="361" t="s">
        <v>602</v>
      </c>
      <c r="J4" s="361" t="s">
        <v>603</v>
      </c>
      <c r="K4" s="361" t="s">
        <v>604</v>
      </c>
      <c r="L4" s="361" t="s">
        <v>605</v>
      </c>
      <c r="M4" s="362" t="s">
        <v>606</v>
      </c>
      <c r="N4" s="363" t="s">
        <v>607</v>
      </c>
      <c r="O4" s="361" t="s">
        <v>608</v>
      </c>
      <c r="P4" s="361" t="s">
        <v>609</v>
      </c>
      <c r="Q4" s="361" t="s">
        <v>610</v>
      </c>
      <c r="R4" s="361" t="s">
        <v>611</v>
      </c>
      <c r="S4" s="361" t="s">
        <v>612</v>
      </c>
      <c r="T4" s="361" t="s">
        <v>613</v>
      </c>
      <c r="U4" s="361" t="s">
        <v>614</v>
      </c>
      <c r="V4" s="361" t="s">
        <v>615</v>
      </c>
      <c r="W4" s="361" t="s">
        <v>616</v>
      </c>
      <c r="X4" s="361" t="s">
        <v>617</v>
      </c>
      <c r="Y4" s="361" t="s">
        <v>618</v>
      </c>
      <c r="Z4" s="361" t="s">
        <v>619</v>
      </c>
      <c r="AA4" s="364" t="s">
        <v>620</v>
      </c>
    </row>
    <row r="5" spans="1:27" s="3" customFormat="1" ht="15" hidden="1" customHeight="1" x14ac:dyDescent="0.4">
      <c r="B5" s="365" t="s">
        <v>621</v>
      </c>
      <c r="C5" s="366">
        <f t="shared" ref="C5:L5" si="0">SUM(C6:C9)</f>
        <v>1177</v>
      </c>
      <c r="D5" s="367">
        <f t="shared" si="0"/>
        <v>0</v>
      </c>
      <c r="E5" s="368">
        <f t="shared" si="0"/>
        <v>2</v>
      </c>
      <c r="F5" s="368">
        <f t="shared" si="0"/>
        <v>145</v>
      </c>
      <c r="G5" s="368">
        <f t="shared" si="0"/>
        <v>0</v>
      </c>
      <c r="H5" s="368">
        <f t="shared" si="0"/>
        <v>0</v>
      </c>
      <c r="I5" s="368">
        <f t="shared" si="0"/>
        <v>217</v>
      </c>
      <c r="J5" s="368">
        <f t="shared" si="0"/>
        <v>0</v>
      </c>
      <c r="K5" s="368">
        <f t="shared" si="0"/>
        <v>3</v>
      </c>
      <c r="L5" s="368">
        <f t="shared" si="0"/>
        <v>4</v>
      </c>
      <c r="M5" s="828">
        <f>SUM(N6:N9)</f>
        <v>668</v>
      </c>
      <c r="N5" s="829"/>
      <c r="O5" s="368">
        <f t="shared" ref="O5:AA5" si="1">SUM(O6:O9)</f>
        <v>0</v>
      </c>
      <c r="P5" s="368">
        <f t="shared" si="1"/>
        <v>0</v>
      </c>
      <c r="Q5" s="368">
        <f t="shared" si="1"/>
        <v>0</v>
      </c>
      <c r="R5" s="368">
        <f t="shared" si="1"/>
        <v>20</v>
      </c>
      <c r="S5" s="368">
        <f t="shared" si="1"/>
        <v>38</v>
      </c>
      <c r="T5" s="368">
        <f t="shared" si="1"/>
        <v>0</v>
      </c>
      <c r="U5" s="368">
        <f t="shared" si="1"/>
        <v>4</v>
      </c>
      <c r="V5" s="368">
        <f t="shared" si="1"/>
        <v>12</v>
      </c>
      <c r="W5" s="368">
        <f t="shared" si="1"/>
        <v>0</v>
      </c>
      <c r="X5" s="368">
        <f t="shared" si="1"/>
        <v>6</v>
      </c>
      <c r="Y5" s="368">
        <f t="shared" si="1"/>
        <v>4</v>
      </c>
      <c r="Z5" s="368">
        <f t="shared" si="1"/>
        <v>51</v>
      </c>
      <c r="AA5" s="369">
        <f t="shared" si="1"/>
        <v>3</v>
      </c>
    </row>
    <row r="6" spans="1:27" s="3" customFormat="1" ht="15" hidden="1" customHeight="1" x14ac:dyDescent="0.4">
      <c r="B6" s="370" t="s">
        <v>13</v>
      </c>
      <c r="C6" s="371">
        <f>SUM(D6:AA6)</f>
        <v>172</v>
      </c>
      <c r="D6" s="372" t="s">
        <v>622</v>
      </c>
      <c r="E6" s="372" t="s">
        <v>622</v>
      </c>
      <c r="F6" s="372">
        <v>61</v>
      </c>
      <c r="G6" s="372" t="s">
        <v>622</v>
      </c>
      <c r="H6" s="372" t="s">
        <v>622</v>
      </c>
      <c r="I6" s="372">
        <v>8</v>
      </c>
      <c r="J6" s="372" t="s">
        <v>622</v>
      </c>
      <c r="K6" s="372">
        <v>2</v>
      </c>
      <c r="L6" s="372">
        <v>1</v>
      </c>
      <c r="M6" s="373"/>
      <c r="N6" s="374">
        <v>54</v>
      </c>
      <c r="O6" s="372" t="s">
        <v>622</v>
      </c>
      <c r="P6" s="372" t="s">
        <v>622</v>
      </c>
      <c r="Q6" s="372" t="s">
        <v>622</v>
      </c>
      <c r="R6" s="372" t="s">
        <v>622</v>
      </c>
      <c r="S6" s="372">
        <v>20</v>
      </c>
      <c r="T6" s="372" t="s">
        <v>622</v>
      </c>
      <c r="U6" s="372">
        <v>4</v>
      </c>
      <c r="V6" s="372">
        <v>5</v>
      </c>
      <c r="W6" s="372" t="s">
        <v>622</v>
      </c>
      <c r="X6" s="372">
        <v>1</v>
      </c>
      <c r="Y6" s="372">
        <v>1</v>
      </c>
      <c r="Z6" s="372">
        <v>15</v>
      </c>
      <c r="AA6" s="375" t="s">
        <v>622</v>
      </c>
    </row>
    <row r="7" spans="1:27" s="3" customFormat="1" ht="15" hidden="1" customHeight="1" x14ac:dyDescent="0.4">
      <c r="B7" s="370" t="s">
        <v>14</v>
      </c>
      <c r="C7" s="371">
        <f>SUM(D7:AA7)</f>
        <v>581</v>
      </c>
      <c r="D7" s="372" t="s">
        <v>622</v>
      </c>
      <c r="E7" s="372">
        <v>2</v>
      </c>
      <c r="F7" s="372">
        <v>19</v>
      </c>
      <c r="G7" s="372" t="s">
        <v>622</v>
      </c>
      <c r="H7" s="372" t="s">
        <v>622</v>
      </c>
      <c r="I7" s="372">
        <v>107</v>
      </c>
      <c r="J7" s="372" t="s">
        <v>622</v>
      </c>
      <c r="K7" s="372">
        <v>1</v>
      </c>
      <c r="L7" s="372" t="s">
        <v>622</v>
      </c>
      <c r="M7" s="373"/>
      <c r="N7" s="374">
        <v>414</v>
      </c>
      <c r="O7" s="372" t="s">
        <v>622</v>
      </c>
      <c r="P7" s="372" t="s">
        <v>622</v>
      </c>
      <c r="Q7" s="372" t="s">
        <v>622</v>
      </c>
      <c r="R7" s="372">
        <v>10</v>
      </c>
      <c r="S7" s="372">
        <v>10</v>
      </c>
      <c r="T7" s="372" t="s">
        <v>622</v>
      </c>
      <c r="U7" s="372" t="s">
        <v>622</v>
      </c>
      <c r="V7" s="372">
        <v>1</v>
      </c>
      <c r="W7" s="372" t="s">
        <v>622</v>
      </c>
      <c r="X7" s="372">
        <v>2</v>
      </c>
      <c r="Y7" s="372">
        <v>2</v>
      </c>
      <c r="Z7" s="372">
        <v>10</v>
      </c>
      <c r="AA7" s="375">
        <v>3</v>
      </c>
    </row>
    <row r="8" spans="1:27" s="3" customFormat="1" ht="15" hidden="1" customHeight="1" x14ac:dyDescent="0.4">
      <c r="B8" s="370" t="s">
        <v>15</v>
      </c>
      <c r="C8" s="371">
        <f>SUM(D8:AA8)</f>
        <v>321</v>
      </c>
      <c r="D8" s="372" t="s">
        <v>622</v>
      </c>
      <c r="E8" s="372" t="s">
        <v>622</v>
      </c>
      <c r="F8" s="372">
        <v>64</v>
      </c>
      <c r="G8" s="372" t="s">
        <v>622</v>
      </c>
      <c r="H8" s="372" t="s">
        <v>622</v>
      </c>
      <c r="I8" s="372">
        <v>55</v>
      </c>
      <c r="J8" s="372" t="s">
        <v>622</v>
      </c>
      <c r="K8" s="372" t="s">
        <v>622</v>
      </c>
      <c r="L8" s="372">
        <v>3</v>
      </c>
      <c r="M8" s="373"/>
      <c r="N8" s="374">
        <v>165</v>
      </c>
      <c r="O8" s="372" t="s">
        <v>622</v>
      </c>
      <c r="P8" s="372" t="s">
        <v>622</v>
      </c>
      <c r="Q8" s="372" t="s">
        <v>622</v>
      </c>
      <c r="R8" s="372">
        <v>10</v>
      </c>
      <c r="S8" s="372">
        <v>5</v>
      </c>
      <c r="T8" s="372" t="s">
        <v>622</v>
      </c>
      <c r="U8" s="372" t="s">
        <v>622</v>
      </c>
      <c r="V8" s="372">
        <v>4</v>
      </c>
      <c r="W8" s="372" t="s">
        <v>622</v>
      </c>
      <c r="X8" s="372">
        <v>1</v>
      </c>
      <c r="Y8" s="372">
        <v>1</v>
      </c>
      <c r="Z8" s="372">
        <v>13</v>
      </c>
      <c r="AA8" s="375" t="s">
        <v>622</v>
      </c>
    </row>
    <row r="9" spans="1:27" s="3" customFormat="1" ht="15" hidden="1" customHeight="1" x14ac:dyDescent="0.4">
      <c r="B9" s="376" t="s">
        <v>16</v>
      </c>
      <c r="C9" s="377">
        <f>SUM(D9:AA9)</f>
        <v>103</v>
      </c>
      <c r="D9" s="372" t="s">
        <v>622</v>
      </c>
      <c r="E9" s="378" t="s">
        <v>622</v>
      </c>
      <c r="F9" s="378">
        <v>1</v>
      </c>
      <c r="G9" s="378" t="s">
        <v>622</v>
      </c>
      <c r="H9" s="378" t="s">
        <v>622</v>
      </c>
      <c r="I9" s="378">
        <v>47</v>
      </c>
      <c r="J9" s="378" t="s">
        <v>622</v>
      </c>
      <c r="K9" s="378" t="s">
        <v>622</v>
      </c>
      <c r="L9" s="378" t="s">
        <v>622</v>
      </c>
      <c r="M9" s="379"/>
      <c r="N9" s="380">
        <v>35</v>
      </c>
      <c r="O9" s="378" t="s">
        <v>622</v>
      </c>
      <c r="P9" s="378" t="s">
        <v>622</v>
      </c>
      <c r="Q9" s="378" t="s">
        <v>622</v>
      </c>
      <c r="R9" s="378" t="s">
        <v>622</v>
      </c>
      <c r="S9" s="378">
        <v>3</v>
      </c>
      <c r="T9" s="378" t="s">
        <v>622</v>
      </c>
      <c r="U9" s="378" t="s">
        <v>622</v>
      </c>
      <c r="V9" s="378">
        <v>2</v>
      </c>
      <c r="W9" s="378" t="s">
        <v>622</v>
      </c>
      <c r="X9" s="378">
        <v>2</v>
      </c>
      <c r="Y9" s="378" t="s">
        <v>622</v>
      </c>
      <c r="Z9" s="378">
        <v>13</v>
      </c>
      <c r="AA9" s="381" t="s">
        <v>622</v>
      </c>
    </row>
    <row r="10" spans="1:27" s="4" customFormat="1" ht="15" hidden="1" customHeight="1" x14ac:dyDescent="0.4">
      <c r="B10" s="13" t="s">
        <v>623</v>
      </c>
      <c r="C10" s="366">
        <f t="shared" ref="C10:L10" si="2">SUM(C11:C14)</f>
        <v>1225</v>
      </c>
      <c r="D10" s="367">
        <f t="shared" si="2"/>
        <v>2</v>
      </c>
      <c r="E10" s="368">
        <f t="shared" si="2"/>
        <v>3</v>
      </c>
      <c r="F10" s="368">
        <f t="shared" si="2"/>
        <v>164</v>
      </c>
      <c r="G10" s="368">
        <f t="shared" si="2"/>
        <v>0</v>
      </c>
      <c r="H10" s="368">
        <f t="shared" si="2"/>
        <v>0</v>
      </c>
      <c r="I10" s="368">
        <f t="shared" si="2"/>
        <v>231</v>
      </c>
      <c r="J10" s="368">
        <f t="shared" si="2"/>
        <v>0</v>
      </c>
      <c r="K10" s="368">
        <f t="shared" si="2"/>
        <v>2</v>
      </c>
      <c r="L10" s="368">
        <f t="shared" si="2"/>
        <v>7</v>
      </c>
      <c r="M10" s="828">
        <f>SUM(N11:N14)</f>
        <v>655</v>
      </c>
      <c r="N10" s="829"/>
      <c r="O10" s="368">
        <f t="shared" ref="O10:AA10" si="3">SUM(O11:O14)</f>
        <v>0</v>
      </c>
      <c r="P10" s="368">
        <f t="shared" si="3"/>
        <v>0</v>
      </c>
      <c r="Q10" s="368">
        <f t="shared" si="3"/>
        <v>0</v>
      </c>
      <c r="R10" s="368">
        <f t="shared" si="3"/>
        <v>16</v>
      </c>
      <c r="S10" s="368">
        <f t="shared" si="3"/>
        <v>48</v>
      </c>
      <c r="T10" s="368">
        <f t="shared" si="3"/>
        <v>3</v>
      </c>
      <c r="U10" s="368">
        <f t="shared" si="3"/>
        <v>5</v>
      </c>
      <c r="V10" s="368">
        <f t="shared" si="3"/>
        <v>14</v>
      </c>
      <c r="W10" s="368">
        <f t="shared" si="3"/>
        <v>1</v>
      </c>
      <c r="X10" s="368">
        <f t="shared" si="3"/>
        <v>6</v>
      </c>
      <c r="Y10" s="368">
        <f t="shared" si="3"/>
        <v>3</v>
      </c>
      <c r="Z10" s="368">
        <f t="shared" si="3"/>
        <v>57</v>
      </c>
      <c r="AA10" s="369">
        <f t="shared" si="3"/>
        <v>8</v>
      </c>
    </row>
    <row r="11" spans="1:27" s="4" customFormat="1" ht="15" hidden="1" customHeight="1" x14ac:dyDescent="0.4">
      <c r="B11" s="20" t="s">
        <v>13</v>
      </c>
      <c r="C11" s="371">
        <f>SUM(D11:AA11)</f>
        <v>173</v>
      </c>
      <c r="D11" s="382">
        <v>1</v>
      </c>
      <c r="E11" s="374" t="s">
        <v>622</v>
      </c>
      <c r="F11" s="383">
        <v>53</v>
      </c>
      <c r="G11" s="383" t="s">
        <v>622</v>
      </c>
      <c r="H11" s="383" t="s">
        <v>622</v>
      </c>
      <c r="I11" s="383">
        <v>10</v>
      </c>
      <c r="J11" s="383" t="s">
        <v>622</v>
      </c>
      <c r="K11" s="383">
        <v>1</v>
      </c>
      <c r="L11" s="383">
        <v>2</v>
      </c>
      <c r="M11" s="384"/>
      <c r="N11" s="385">
        <v>50</v>
      </c>
      <c r="O11" s="383" t="s">
        <v>622</v>
      </c>
      <c r="P11" s="383" t="s">
        <v>622</v>
      </c>
      <c r="Q11" s="383" t="s">
        <v>622</v>
      </c>
      <c r="R11" s="383" t="s">
        <v>622</v>
      </c>
      <c r="S11" s="383">
        <v>26</v>
      </c>
      <c r="T11" s="383">
        <v>3</v>
      </c>
      <c r="U11" s="383">
        <v>5</v>
      </c>
      <c r="V11" s="383">
        <v>5</v>
      </c>
      <c r="W11" s="383" t="s">
        <v>622</v>
      </c>
      <c r="X11" s="383">
        <v>1</v>
      </c>
      <c r="Y11" s="383">
        <v>1</v>
      </c>
      <c r="Z11" s="383">
        <v>15</v>
      </c>
      <c r="AA11" s="386" t="s">
        <v>622</v>
      </c>
    </row>
    <row r="12" spans="1:27" s="4" customFormat="1" ht="15" hidden="1" customHeight="1" x14ac:dyDescent="0.4">
      <c r="B12" s="20" t="s">
        <v>14</v>
      </c>
      <c r="C12" s="371">
        <f>SUM(D12:AA12)</f>
        <v>590</v>
      </c>
      <c r="D12" s="382">
        <v>1</v>
      </c>
      <c r="E12" s="374">
        <v>3</v>
      </c>
      <c r="F12" s="383">
        <v>18</v>
      </c>
      <c r="G12" s="383" t="s">
        <v>622</v>
      </c>
      <c r="H12" s="383" t="s">
        <v>622</v>
      </c>
      <c r="I12" s="383">
        <v>111</v>
      </c>
      <c r="J12" s="383" t="s">
        <v>622</v>
      </c>
      <c r="K12" s="383">
        <v>1</v>
      </c>
      <c r="L12" s="383" t="s">
        <v>622</v>
      </c>
      <c r="M12" s="384"/>
      <c r="N12" s="385">
        <v>413</v>
      </c>
      <c r="O12" s="383" t="s">
        <v>622</v>
      </c>
      <c r="P12" s="383" t="s">
        <v>622</v>
      </c>
      <c r="Q12" s="383" t="s">
        <v>622</v>
      </c>
      <c r="R12" s="383">
        <v>10</v>
      </c>
      <c r="S12" s="383">
        <v>11</v>
      </c>
      <c r="T12" s="383" t="s">
        <v>622</v>
      </c>
      <c r="U12" s="383" t="s">
        <v>622</v>
      </c>
      <c r="V12" s="383">
        <v>2</v>
      </c>
      <c r="W12" s="383" t="s">
        <v>622</v>
      </c>
      <c r="X12" s="383">
        <v>2</v>
      </c>
      <c r="Y12" s="383">
        <v>1</v>
      </c>
      <c r="Z12" s="383">
        <v>9</v>
      </c>
      <c r="AA12" s="386">
        <v>8</v>
      </c>
    </row>
    <row r="13" spans="1:27" s="4" customFormat="1" ht="15" hidden="1" customHeight="1" x14ac:dyDescent="0.4">
      <c r="B13" s="20" t="s">
        <v>15</v>
      </c>
      <c r="C13" s="371">
        <f>SUM(D13:AA13)</f>
        <v>378</v>
      </c>
      <c r="D13" s="382" t="s">
        <v>622</v>
      </c>
      <c r="E13" s="374" t="s">
        <v>622</v>
      </c>
      <c r="F13" s="383">
        <v>92</v>
      </c>
      <c r="G13" s="383" t="s">
        <v>622</v>
      </c>
      <c r="H13" s="383" t="s">
        <v>622</v>
      </c>
      <c r="I13" s="383">
        <v>77</v>
      </c>
      <c r="J13" s="383" t="s">
        <v>622</v>
      </c>
      <c r="K13" s="383" t="s">
        <v>622</v>
      </c>
      <c r="L13" s="383">
        <v>4</v>
      </c>
      <c r="M13" s="384"/>
      <c r="N13" s="385">
        <v>166</v>
      </c>
      <c r="O13" s="383" t="s">
        <v>622</v>
      </c>
      <c r="P13" s="383" t="s">
        <v>622</v>
      </c>
      <c r="Q13" s="383" t="s">
        <v>622</v>
      </c>
      <c r="R13" s="383">
        <v>6</v>
      </c>
      <c r="S13" s="383">
        <v>8</v>
      </c>
      <c r="T13" s="383" t="s">
        <v>622</v>
      </c>
      <c r="U13" s="383" t="s">
        <v>622</v>
      </c>
      <c r="V13" s="383">
        <v>4</v>
      </c>
      <c r="W13" s="383" t="s">
        <v>622</v>
      </c>
      <c r="X13" s="383">
        <v>1</v>
      </c>
      <c r="Y13" s="383">
        <v>1</v>
      </c>
      <c r="Z13" s="383">
        <v>19</v>
      </c>
      <c r="AA13" s="386" t="s">
        <v>622</v>
      </c>
    </row>
    <row r="14" spans="1:27" s="4" customFormat="1" ht="15" hidden="1" customHeight="1" x14ac:dyDescent="0.4">
      <c r="B14" s="27" t="s">
        <v>16</v>
      </c>
      <c r="C14" s="377">
        <f>SUM(D14:AA14)</f>
        <v>84</v>
      </c>
      <c r="D14" s="387" t="s">
        <v>622</v>
      </c>
      <c r="E14" s="380" t="s">
        <v>622</v>
      </c>
      <c r="F14" s="388">
        <v>1</v>
      </c>
      <c r="G14" s="388" t="s">
        <v>622</v>
      </c>
      <c r="H14" s="388" t="s">
        <v>622</v>
      </c>
      <c r="I14" s="388">
        <v>33</v>
      </c>
      <c r="J14" s="388" t="s">
        <v>622</v>
      </c>
      <c r="K14" s="388" t="s">
        <v>622</v>
      </c>
      <c r="L14" s="388">
        <v>1</v>
      </c>
      <c r="M14" s="389"/>
      <c r="N14" s="390">
        <v>26</v>
      </c>
      <c r="O14" s="388" t="s">
        <v>622</v>
      </c>
      <c r="P14" s="388" t="s">
        <v>622</v>
      </c>
      <c r="Q14" s="388" t="s">
        <v>622</v>
      </c>
      <c r="R14" s="388" t="s">
        <v>622</v>
      </c>
      <c r="S14" s="388">
        <v>3</v>
      </c>
      <c r="T14" s="388" t="s">
        <v>622</v>
      </c>
      <c r="U14" s="388" t="s">
        <v>622</v>
      </c>
      <c r="V14" s="388">
        <v>3</v>
      </c>
      <c r="W14" s="388">
        <v>1</v>
      </c>
      <c r="X14" s="388">
        <v>2</v>
      </c>
      <c r="Y14" s="388" t="s">
        <v>622</v>
      </c>
      <c r="Z14" s="388">
        <v>14</v>
      </c>
      <c r="AA14" s="391" t="s">
        <v>622</v>
      </c>
    </row>
    <row r="15" spans="1:27" s="4" customFormat="1" ht="15" hidden="1" customHeight="1" x14ac:dyDescent="0.4">
      <c r="B15" s="13" t="s">
        <v>624</v>
      </c>
      <c r="C15" s="366">
        <f t="shared" ref="C15:L15" si="4">SUM(C16:C19)</f>
        <v>1282</v>
      </c>
      <c r="D15" s="392">
        <f>SUM(D16:D19)</f>
        <v>0</v>
      </c>
      <c r="E15" s="393">
        <f t="shared" si="4"/>
        <v>1</v>
      </c>
      <c r="F15" s="368">
        <f t="shared" si="4"/>
        <v>132</v>
      </c>
      <c r="G15" s="368">
        <f t="shared" si="4"/>
        <v>1</v>
      </c>
      <c r="H15" s="368">
        <f t="shared" si="4"/>
        <v>0</v>
      </c>
      <c r="I15" s="368">
        <f t="shared" si="4"/>
        <v>365</v>
      </c>
      <c r="J15" s="368">
        <f t="shared" si="4"/>
        <v>1</v>
      </c>
      <c r="K15" s="368">
        <f t="shared" si="4"/>
        <v>2</v>
      </c>
      <c r="L15" s="368">
        <f t="shared" si="4"/>
        <v>6</v>
      </c>
      <c r="M15" s="828">
        <f>SUM(N16:N19)</f>
        <v>620</v>
      </c>
      <c r="N15" s="829"/>
      <c r="O15" s="368">
        <f t="shared" ref="O15:AA15" si="5">SUM(O16:O19)</f>
        <v>0</v>
      </c>
      <c r="P15" s="368">
        <f t="shared" si="5"/>
        <v>1</v>
      </c>
      <c r="Q15" s="368">
        <f t="shared" si="5"/>
        <v>1</v>
      </c>
      <c r="R15" s="368">
        <f t="shared" si="5"/>
        <v>14</v>
      </c>
      <c r="S15" s="368">
        <f t="shared" si="5"/>
        <v>48</v>
      </c>
      <c r="T15" s="368">
        <f t="shared" si="5"/>
        <v>4</v>
      </c>
      <c r="U15" s="368">
        <f t="shared" si="5"/>
        <v>10</v>
      </c>
      <c r="V15" s="368">
        <f t="shared" si="5"/>
        <v>15</v>
      </c>
      <c r="W15" s="368">
        <f t="shared" si="5"/>
        <v>1</v>
      </c>
      <c r="X15" s="368">
        <f t="shared" si="5"/>
        <v>5</v>
      </c>
      <c r="Y15" s="368">
        <f t="shared" si="5"/>
        <v>6</v>
      </c>
      <c r="Z15" s="368">
        <f t="shared" si="5"/>
        <v>45</v>
      </c>
      <c r="AA15" s="369">
        <f t="shared" si="5"/>
        <v>4</v>
      </c>
    </row>
    <row r="16" spans="1:27" s="4" customFormat="1" ht="15" hidden="1" customHeight="1" x14ac:dyDescent="0.4">
      <c r="B16" s="20" t="s">
        <v>13</v>
      </c>
      <c r="C16" s="371">
        <f>SUM(D16:AA16)</f>
        <v>201</v>
      </c>
      <c r="D16" s="382" t="s">
        <v>622</v>
      </c>
      <c r="E16" s="374" t="s">
        <v>622</v>
      </c>
      <c r="F16" s="383">
        <v>55</v>
      </c>
      <c r="G16" s="383" t="s">
        <v>622</v>
      </c>
      <c r="H16" s="383" t="s">
        <v>622</v>
      </c>
      <c r="I16" s="383">
        <v>35</v>
      </c>
      <c r="J16" s="383" t="s">
        <v>622</v>
      </c>
      <c r="K16" s="383">
        <v>1</v>
      </c>
      <c r="L16" s="383">
        <v>1</v>
      </c>
      <c r="M16" s="384"/>
      <c r="N16" s="385">
        <v>52</v>
      </c>
      <c r="O16" s="383" t="s">
        <v>622</v>
      </c>
      <c r="P16" s="383" t="s">
        <v>622</v>
      </c>
      <c r="Q16" s="383" t="s">
        <v>622</v>
      </c>
      <c r="R16" s="383" t="s">
        <v>622</v>
      </c>
      <c r="S16" s="383">
        <v>25</v>
      </c>
      <c r="T16" s="383">
        <v>4</v>
      </c>
      <c r="U16" s="383">
        <v>10</v>
      </c>
      <c r="V16" s="383">
        <v>5</v>
      </c>
      <c r="W16" s="383" t="s">
        <v>622</v>
      </c>
      <c r="X16" s="383">
        <v>1</v>
      </c>
      <c r="Y16" s="383">
        <v>1</v>
      </c>
      <c r="Z16" s="383">
        <v>11</v>
      </c>
      <c r="AA16" s="386" t="s">
        <v>622</v>
      </c>
    </row>
    <row r="17" spans="2:27" s="4" customFormat="1" ht="15" hidden="1" customHeight="1" x14ac:dyDescent="0.4">
      <c r="B17" s="20" t="s">
        <v>14</v>
      </c>
      <c r="C17" s="371">
        <f>SUM(D17:AA17)</f>
        <v>589</v>
      </c>
      <c r="D17" s="382" t="s">
        <v>622</v>
      </c>
      <c r="E17" s="374">
        <v>1</v>
      </c>
      <c r="F17" s="383">
        <v>15</v>
      </c>
      <c r="G17" s="383" t="s">
        <v>622</v>
      </c>
      <c r="H17" s="383" t="s">
        <v>622</v>
      </c>
      <c r="I17" s="383">
        <v>132</v>
      </c>
      <c r="J17" s="383">
        <v>1</v>
      </c>
      <c r="K17" s="383">
        <v>1</v>
      </c>
      <c r="L17" s="383" t="s">
        <v>622</v>
      </c>
      <c r="M17" s="384"/>
      <c r="N17" s="385">
        <v>399</v>
      </c>
      <c r="O17" s="383" t="s">
        <v>622</v>
      </c>
      <c r="P17" s="383" t="s">
        <v>622</v>
      </c>
      <c r="Q17" s="383">
        <v>1</v>
      </c>
      <c r="R17" s="383">
        <v>7</v>
      </c>
      <c r="S17" s="383">
        <v>13</v>
      </c>
      <c r="T17" s="383" t="s">
        <v>622</v>
      </c>
      <c r="U17" s="383" t="s">
        <v>622</v>
      </c>
      <c r="V17" s="383">
        <v>4</v>
      </c>
      <c r="W17" s="383" t="s">
        <v>622</v>
      </c>
      <c r="X17" s="383">
        <v>2</v>
      </c>
      <c r="Y17" s="383">
        <v>3</v>
      </c>
      <c r="Z17" s="383">
        <v>6</v>
      </c>
      <c r="AA17" s="386">
        <v>4</v>
      </c>
    </row>
    <row r="18" spans="2:27" s="4" customFormat="1" ht="15" hidden="1" customHeight="1" x14ac:dyDescent="0.4">
      <c r="B18" s="20" t="s">
        <v>15</v>
      </c>
      <c r="C18" s="371">
        <f>SUM(D18:AA18)</f>
        <v>399</v>
      </c>
      <c r="D18" s="382" t="s">
        <v>622</v>
      </c>
      <c r="E18" s="374" t="s">
        <v>622</v>
      </c>
      <c r="F18" s="383">
        <v>61</v>
      </c>
      <c r="G18" s="383">
        <v>1</v>
      </c>
      <c r="H18" s="383" t="s">
        <v>622</v>
      </c>
      <c r="I18" s="383">
        <v>151</v>
      </c>
      <c r="J18" s="383" t="s">
        <v>622</v>
      </c>
      <c r="K18" s="383" t="s">
        <v>622</v>
      </c>
      <c r="L18" s="383">
        <v>4</v>
      </c>
      <c r="M18" s="384"/>
      <c r="N18" s="385">
        <v>147</v>
      </c>
      <c r="O18" s="383" t="s">
        <v>622</v>
      </c>
      <c r="P18" s="383" t="s">
        <v>622</v>
      </c>
      <c r="Q18" s="383" t="s">
        <v>622</v>
      </c>
      <c r="R18" s="383">
        <v>7</v>
      </c>
      <c r="S18" s="383">
        <v>7</v>
      </c>
      <c r="T18" s="383" t="s">
        <v>622</v>
      </c>
      <c r="U18" s="383" t="s">
        <v>622</v>
      </c>
      <c r="V18" s="383">
        <v>3</v>
      </c>
      <c r="W18" s="383" t="s">
        <v>622</v>
      </c>
      <c r="X18" s="383">
        <v>1</v>
      </c>
      <c r="Y18" s="383" t="s">
        <v>622</v>
      </c>
      <c r="Z18" s="383">
        <v>17</v>
      </c>
      <c r="AA18" s="386" t="s">
        <v>622</v>
      </c>
    </row>
    <row r="19" spans="2:27" s="4" customFormat="1" ht="15" hidden="1" customHeight="1" x14ac:dyDescent="0.4">
      <c r="B19" s="27" t="s">
        <v>16</v>
      </c>
      <c r="C19" s="377">
        <f>SUM(D19:AA19)</f>
        <v>93</v>
      </c>
      <c r="D19" s="387" t="s">
        <v>622</v>
      </c>
      <c r="E19" s="380" t="s">
        <v>622</v>
      </c>
      <c r="F19" s="388">
        <v>1</v>
      </c>
      <c r="G19" s="388" t="s">
        <v>622</v>
      </c>
      <c r="H19" s="388" t="s">
        <v>622</v>
      </c>
      <c r="I19" s="388">
        <v>47</v>
      </c>
      <c r="J19" s="388" t="s">
        <v>622</v>
      </c>
      <c r="K19" s="388" t="s">
        <v>622</v>
      </c>
      <c r="L19" s="388">
        <v>1</v>
      </c>
      <c r="M19" s="389"/>
      <c r="N19" s="390">
        <v>22</v>
      </c>
      <c r="O19" s="388" t="s">
        <v>622</v>
      </c>
      <c r="P19" s="388">
        <v>1</v>
      </c>
      <c r="Q19" s="388" t="s">
        <v>622</v>
      </c>
      <c r="R19" s="388" t="s">
        <v>622</v>
      </c>
      <c r="S19" s="388">
        <v>3</v>
      </c>
      <c r="T19" s="388" t="s">
        <v>622</v>
      </c>
      <c r="U19" s="388" t="s">
        <v>622</v>
      </c>
      <c r="V19" s="388">
        <v>3</v>
      </c>
      <c r="W19" s="388">
        <v>1</v>
      </c>
      <c r="X19" s="388">
        <v>1</v>
      </c>
      <c r="Y19" s="388">
        <v>2</v>
      </c>
      <c r="Z19" s="388">
        <v>11</v>
      </c>
      <c r="AA19" s="391" t="s">
        <v>622</v>
      </c>
    </row>
    <row r="20" spans="2:27" s="4" customFormat="1" ht="15" hidden="1" customHeight="1" x14ac:dyDescent="0.4">
      <c r="B20" s="13" t="s">
        <v>625</v>
      </c>
      <c r="C20" s="366">
        <f t="shared" ref="C20:L20" si="6">SUM(C21:C24)</f>
        <v>1268</v>
      </c>
      <c r="D20" s="367">
        <f t="shared" si="6"/>
        <v>0</v>
      </c>
      <c r="E20" s="368">
        <f t="shared" si="6"/>
        <v>1</v>
      </c>
      <c r="F20" s="368">
        <f t="shared" si="6"/>
        <v>107</v>
      </c>
      <c r="G20" s="368">
        <f t="shared" si="6"/>
        <v>1</v>
      </c>
      <c r="H20" s="368">
        <f t="shared" si="6"/>
        <v>1</v>
      </c>
      <c r="I20" s="368">
        <f t="shared" si="6"/>
        <v>423</v>
      </c>
      <c r="J20" s="368">
        <f t="shared" si="6"/>
        <v>1</v>
      </c>
      <c r="K20" s="368">
        <f t="shared" si="6"/>
        <v>2</v>
      </c>
      <c r="L20" s="368">
        <f t="shared" si="6"/>
        <v>9</v>
      </c>
      <c r="M20" s="828">
        <f>SUM(N21:N24)</f>
        <v>591</v>
      </c>
      <c r="N20" s="829"/>
      <c r="O20" s="368">
        <f t="shared" ref="O20:AA20" si="7">SUM(O21:O24)</f>
        <v>0</v>
      </c>
      <c r="P20" s="368">
        <f t="shared" si="7"/>
        <v>1</v>
      </c>
      <c r="Q20" s="368">
        <f t="shared" si="7"/>
        <v>1</v>
      </c>
      <c r="R20" s="368">
        <f t="shared" si="7"/>
        <v>14</v>
      </c>
      <c r="S20" s="368">
        <f t="shared" si="7"/>
        <v>42</v>
      </c>
      <c r="T20" s="368">
        <f t="shared" si="7"/>
        <v>0</v>
      </c>
      <c r="U20" s="368">
        <f t="shared" si="7"/>
        <v>12</v>
      </c>
      <c r="V20" s="368">
        <f t="shared" si="7"/>
        <v>16</v>
      </c>
      <c r="W20" s="368">
        <f t="shared" si="7"/>
        <v>1</v>
      </c>
      <c r="X20" s="368">
        <f t="shared" si="7"/>
        <v>8</v>
      </c>
      <c r="Y20" s="368">
        <f t="shared" si="7"/>
        <v>4</v>
      </c>
      <c r="Z20" s="368">
        <f t="shared" si="7"/>
        <v>30</v>
      </c>
      <c r="AA20" s="369">
        <f t="shared" si="7"/>
        <v>3</v>
      </c>
    </row>
    <row r="21" spans="2:27" s="4" customFormat="1" ht="15" hidden="1" customHeight="1" x14ac:dyDescent="0.4">
      <c r="B21" s="20" t="s">
        <v>13</v>
      </c>
      <c r="C21" s="371">
        <f>SUM(D21:AA21)</f>
        <v>181</v>
      </c>
      <c r="D21" s="382" t="s">
        <v>622</v>
      </c>
      <c r="E21" s="374" t="s">
        <v>622</v>
      </c>
      <c r="F21" s="383">
        <v>59</v>
      </c>
      <c r="G21" s="383" t="s">
        <v>622</v>
      </c>
      <c r="H21" s="383" t="s">
        <v>622</v>
      </c>
      <c r="I21" s="383">
        <v>32</v>
      </c>
      <c r="J21" s="383" t="s">
        <v>622</v>
      </c>
      <c r="K21" s="383">
        <v>1</v>
      </c>
      <c r="L21" s="383">
        <v>1</v>
      </c>
      <c r="M21" s="384"/>
      <c r="N21" s="385">
        <v>47</v>
      </c>
      <c r="O21" s="383" t="s">
        <v>622</v>
      </c>
      <c r="P21" s="383" t="s">
        <v>622</v>
      </c>
      <c r="Q21" s="383" t="s">
        <v>622</v>
      </c>
      <c r="R21" s="383" t="s">
        <v>622</v>
      </c>
      <c r="S21" s="383">
        <v>18</v>
      </c>
      <c r="T21" s="383" t="s">
        <v>622</v>
      </c>
      <c r="U21" s="383">
        <v>11</v>
      </c>
      <c r="V21" s="383">
        <v>5</v>
      </c>
      <c r="W21" s="383" t="s">
        <v>622</v>
      </c>
      <c r="X21" s="383">
        <v>3</v>
      </c>
      <c r="Y21" s="383" t="s">
        <v>622</v>
      </c>
      <c r="Z21" s="383">
        <v>4</v>
      </c>
      <c r="AA21" s="386" t="s">
        <v>622</v>
      </c>
    </row>
    <row r="22" spans="2:27" s="4" customFormat="1" ht="15" hidden="1" customHeight="1" x14ac:dyDescent="0.4">
      <c r="B22" s="20" t="s">
        <v>14</v>
      </c>
      <c r="C22" s="371">
        <f>SUM(D22:AA22)</f>
        <v>571</v>
      </c>
      <c r="D22" s="382" t="s">
        <v>622</v>
      </c>
      <c r="E22" s="374">
        <v>1</v>
      </c>
      <c r="F22" s="383">
        <v>14</v>
      </c>
      <c r="G22" s="383" t="s">
        <v>622</v>
      </c>
      <c r="H22" s="383">
        <v>1</v>
      </c>
      <c r="I22" s="383">
        <v>140</v>
      </c>
      <c r="J22" s="383">
        <v>1</v>
      </c>
      <c r="K22" s="383">
        <v>1</v>
      </c>
      <c r="L22" s="383" t="s">
        <v>622</v>
      </c>
      <c r="M22" s="384"/>
      <c r="N22" s="385">
        <v>379</v>
      </c>
      <c r="O22" s="383" t="s">
        <v>622</v>
      </c>
      <c r="P22" s="383" t="s">
        <v>622</v>
      </c>
      <c r="Q22" s="383">
        <v>1</v>
      </c>
      <c r="R22" s="383">
        <v>5</v>
      </c>
      <c r="S22" s="383">
        <v>11</v>
      </c>
      <c r="T22" s="383" t="s">
        <v>622</v>
      </c>
      <c r="U22" s="383" t="s">
        <v>622</v>
      </c>
      <c r="V22" s="383">
        <v>5</v>
      </c>
      <c r="W22" s="383" t="s">
        <v>622</v>
      </c>
      <c r="X22" s="383">
        <v>3</v>
      </c>
      <c r="Y22" s="383">
        <v>3</v>
      </c>
      <c r="Z22" s="383">
        <v>3</v>
      </c>
      <c r="AA22" s="386">
        <v>3</v>
      </c>
    </row>
    <row r="23" spans="2:27" s="4" customFormat="1" ht="15" hidden="1" customHeight="1" x14ac:dyDescent="0.4">
      <c r="B23" s="20" t="s">
        <v>15</v>
      </c>
      <c r="C23" s="371">
        <f>SUM(D23:AA23)</f>
        <v>394</v>
      </c>
      <c r="D23" s="382" t="s">
        <v>622</v>
      </c>
      <c r="E23" s="374" t="s">
        <v>622</v>
      </c>
      <c r="F23" s="383">
        <v>33</v>
      </c>
      <c r="G23" s="383">
        <v>1</v>
      </c>
      <c r="H23" s="383" t="s">
        <v>622</v>
      </c>
      <c r="I23" s="383">
        <v>183</v>
      </c>
      <c r="J23" s="383" t="s">
        <v>622</v>
      </c>
      <c r="K23" s="383" t="s">
        <v>622</v>
      </c>
      <c r="L23" s="383">
        <v>2</v>
      </c>
      <c r="M23" s="384"/>
      <c r="N23" s="385">
        <v>137</v>
      </c>
      <c r="O23" s="383" t="s">
        <v>622</v>
      </c>
      <c r="P23" s="383" t="s">
        <v>622</v>
      </c>
      <c r="Q23" s="383" t="s">
        <v>622</v>
      </c>
      <c r="R23" s="383">
        <v>9</v>
      </c>
      <c r="S23" s="383">
        <v>10</v>
      </c>
      <c r="T23" s="383" t="s">
        <v>622</v>
      </c>
      <c r="U23" s="383">
        <v>1</v>
      </c>
      <c r="V23" s="383">
        <v>3</v>
      </c>
      <c r="W23" s="383" t="s">
        <v>622</v>
      </c>
      <c r="X23" s="383">
        <v>1</v>
      </c>
      <c r="Y23" s="383" t="s">
        <v>622</v>
      </c>
      <c r="Z23" s="383">
        <v>14</v>
      </c>
      <c r="AA23" s="386" t="s">
        <v>622</v>
      </c>
    </row>
    <row r="24" spans="2:27" s="4" customFormat="1" ht="15" hidden="1" customHeight="1" x14ac:dyDescent="0.4">
      <c r="B24" s="27" t="s">
        <v>16</v>
      </c>
      <c r="C24" s="377">
        <f>SUM(D24:AA24)</f>
        <v>122</v>
      </c>
      <c r="D24" s="387" t="s">
        <v>622</v>
      </c>
      <c r="E24" s="380" t="s">
        <v>622</v>
      </c>
      <c r="F24" s="388">
        <v>1</v>
      </c>
      <c r="G24" s="388" t="s">
        <v>622</v>
      </c>
      <c r="H24" s="388" t="s">
        <v>622</v>
      </c>
      <c r="I24" s="388">
        <v>68</v>
      </c>
      <c r="J24" s="388" t="s">
        <v>622</v>
      </c>
      <c r="K24" s="388" t="s">
        <v>622</v>
      </c>
      <c r="L24" s="388">
        <v>6</v>
      </c>
      <c r="M24" s="389"/>
      <c r="N24" s="390">
        <v>28</v>
      </c>
      <c r="O24" s="388" t="s">
        <v>622</v>
      </c>
      <c r="P24" s="388">
        <v>1</v>
      </c>
      <c r="Q24" s="388" t="s">
        <v>622</v>
      </c>
      <c r="R24" s="388" t="s">
        <v>622</v>
      </c>
      <c r="S24" s="388">
        <v>3</v>
      </c>
      <c r="T24" s="388" t="s">
        <v>622</v>
      </c>
      <c r="U24" s="388" t="s">
        <v>622</v>
      </c>
      <c r="V24" s="388">
        <v>3</v>
      </c>
      <c r="W24" s="388">
        <v>1</v>
      </c>
      <c r="X24" s="388">
        <v>1</v>
      </c>
      <c r="Y24" s="388">
        <v>1</v>
      </c>
      <c r="Z24" s="388">
        <v>9</v>
      </c>
      <c r="AA24" s="391" t="s">
        <v>622</v>
      </c>
    </row>
    <row r="25" spans="2:27" s="4" customFormat="1" ht="15" hidden="1" customHeight="1" x14ac:dyDescent="0.4">
      <c r="B25" s="13" t="s">
        <v>626</v>
      </c>
      <c r="C25" s="366">
        <f>SUM(C26:C29)</f>
        <v>1388</v>
      </c>
      <c r="D25" s="392">
        <f>SUM(D26:D29)</f>
        <v>0</v>
      </c>
      <c r="E25" s="368">
        <f>SUM(E26:E29)</f>
        <v>0</v>
      </c>
      <c r="F25" s="368">
        <f t="shared" ref="F25:AA25" si="8">SUM(F26:F29)</f>
        <v>113</v>
      </c>
      <c r="G25" s="368">
        <f t="shared" si="8"/>
        <v>1</v>
      </c>
      <c r="H25" s="368">
        <f t="shared" si="8"/>
        <v>1</v>
      </c>
      <c r="I25" s="368">
        <f t="shared" si="8"/>
        <v>554</v>
      </c>
      <c r="J25" s="368">
        <f>SUM(J26:J29)</f>
        <v>0</v>
      </c>
      <c r="K25" s="368">
        <f t="shared" si="8"/>
        <v>2</v>
      </c>
      <c r="L25" s="368">
        <f t="shared" si="8"/>
        <v>12</v>
      </c>
      <c r="M25" s="828">
        <f>SUM(N26:N29)</f>
        <v>561</v>
      </c>
      <c r="N25" s="829"/>
      <c r="O25" s="368">
        <f t="shared" si="8"/>
        <v>0</v>
      </c>
      <c r="P25" s="368">
        <f t="shared" si="8"/>
        <v>1</v>
      </c>
      <c r="Q25" s="368">
        <f t="shared" si="8"/>
        <v>2</v>
      </c>
      <c r="R25" s="368">
        <f t="shared" si="8"/>
        <v>15</v>
      </c>
      <c r="S25" s="368">
        <f t="shared" si="8"/>
        <v>55</v>
      </c>
      <c r="T25" s="368">
        <f t="shared" si="8"/>
        <v>3</v>
      </c>
      <c r="U25" s="368">
        <f t="shared" si="8"/>
        <v>15</v>
      </c>
      <c r="V25" s="368">
        <f t="shared" si="8"/>
        <v>17</v>
      </c>
      <c r="W25" s="368">
        <f t="shared" si="8"/>
        <v>1</v>
      </c>
      <c r="X25" s="368">
        <f t="shared" si="8"/>
        <v>4</v>
      </c>
      <c r="Y25" s="368">
        <f t="shared" si="8"/>
        <v>6</v>
      </c>
      <c r="Z25" s="368">
        <f t="shared" si="8"/>
        <v>25</v>
      </c>
      <c r="AA25" s="369">
        <f t="shared" si="8"/>
        <v>0</v>
      </c>
    </row>
    <row r="26" spans="2:27" s="4" customFormat="1" ht="15" hidden="1" customHeight="1" x14ac:dyDescent="0.4">
      <c r="B26" s="20" t="s">
        <v>13</v>
      </c>
      <c r="C26" s="371">
        <f>SUM(D26:AA26)</f>
        <v>225</v>
      </c>
      <c r="D26" s="382" t="s">
        <v>622</v>
      </c>
      <c r="E26" s="374" t="s">
        <v>622</v>
      </c>
      <c r="F26" s="383">
        <v>71</v>
      </c>
      <c r="G26" s="383" t="s">
        <v>622</v>
      </c>
      <c r="H26" s="383" t="s">
        <v>622</v>
      </c>
      <c r="I26" s="383">
        <v>48</v>
      </c>
      <c r="J26" s="383" t="s">
        <v>622</v>
      </c>
      <c r="K26" s="383">
        <v>1</v>
      </c>
      <c r="L26" s="383">
        <v>5</v>
      </c>
      <c r="M26" s="384"/>
      <c r="N26" s="385">
        <v>40</v>
      </c>
      <c r="O26" s="383" t="s">
        <v>622</v>
      </c>
      <c r="P26" s="383">
        <v>1</v>
      </c>
      <c r="Q26" s="383">
        <v>1</v>
      </c>
      <c r="R26" s="383" t="s">
        <v>622</v>
      </c>
      <c r="S26" s="383">
        <v>29</v>
      </c>
      <c r="T26" s="383">
        <v>3</v>
      </c>
      <c r="U26" s="383">
        <v>14</v>
      </c>
      <c r="V26" s="383">
        <v>5</v>
      </c>
      <c r="W26" s="383" t="s">
        <v>622</v>
      </c>
      <c r="X26" s="383">
        <v>2</v>
      </c>
      <c r="Y26" s="383">
        <v>1</v>
      </c>
      <c r="Z26" s="383">
        <v>4</v>
      </c>
      <c r="AA26" s="386" t="s">
        <v>622</v>
      </c>
    </row>
    <row r="27" spans="2:27" s="4" customFormat="1" ht="15" hidden="1" customHeight="1" x14ac:dyDescent="0.4">
      <c r="B27" s="20" t="s">
        <v>14</v>
      </c>
      <c r="C27" s="371">
        <f>SUM(D27:AA27)</f>
        <v>583</v>
      </c>
      <c r="D27" s="382" t="s">
        <v>622</v>
      </c>
      <c r="E27" s="374" t="s">
        <v>622</v>
      </c>
      <c r="F27" s="383">
        <v>13</v>
      </c>
      <c r="G27" s="383" t="s">
        <v>622</v>
      </c>
      <c r="H27" s="383">
        <v>1</v>
      </c>
      <c r="I27" s="383">
        <v>177</v>
      </c>
      <c r="J27" s="383" t="s">
        <v>622</v>
      </c>
      <c r="K27" s="383">
        <v>1</v>
      </c>
      <c r="L27" s="383">
        <v>1</v>
      </c>
      <c r="M27" s="384"/>
      <c r="N27" s="385">
        <v>359</v>
      </c>
      <c r="O27" s="383" t="s">
        <v>622</v>
      </c>
      <c r="P27" s="383" t="s">
        <v>622</v>
      </c>
      <c r="Q27" s="383">
        <v>1</v>
      </c>
      <c r="R27" s="383">
        <v>6</v>
      </c>
      <c r="S27" s="383">
        <v>12</v>
      </c>
      <c r="T27" s="383" t="s">
        <v>622</v>
      </c>
      <c r="U27" s="383" t="s">
        <v>622</v>
      </c>
      <c r="V27" s="383">
        <v>5</v>
      </c>
      <c r="W27" s="383" t="s">
        <v>622</v>
      </c>
      <c r="X27" s="383" t="s">
        <v>622</v>
      </c>
      <c r="Y27" s="383">
        <v>4</v>
      </c>
      <c r="Z27" s="383">
        <v>3</v>
      </c>
      <c r="AA27" s="386" t="s">
        <v>622</v>
      </c>
    </row>
    <row r="28" spans="2:27" s="4" customFormat="1" ht="15" hidden="1" customHeight="1" x14ac:dyDescent="0.4">
      <c r="B28" s="20" t="s">
        <v>15</v>
      </c>
      <c r="C28" s="371">
        <f>SUM(D28:AA28)</f>
        <v>431</v>
      </c>
      <c r="D28" s="382" t="s">
        <v>622</v>
      </c>
      <c r="E28" s="374" t="s">
        <v>622</v>
      </c>
      <c r="F28" s="383">
        <v>28</v>
      </c>
      <c r="G28" s="383">
        <v>1</v>
      </c>
      <c r="H28" s="383" t="s">
        <v>622</v>
      </c>
      <c r="I28" s="383">
        <v>234</v>
      </c>
      <c r="J28" s="383" t="s">
        <v>622</v>
      </c>
      <c r="K28" s="383" t="s">
        <v>622</v>
      </c>
      <c r="L28" s="383">
        <v>2</v>
      </c>
      <c r="M28" s="384"/>
      <c r="N28" s="385">
        <v>129</v>
      </c>
      <c r="O28" s="383" t="s">
        <v>622</v>
      </c>
      <c r="P28" s="383" t="s">
        <v>622</v>
      </c>
      <c r="Q28" s="383" t="s">
        <v>622</v>
      </c>
      <c r="R28" s="383">
        <v>9</v>
      </c>
      <c r="S28" s="383">
        <v>11</v>
      </c>
      <c r="T28" s="383" t="s">
        <v>622</v>
      </c>
      <c r="U28" s="383">
        <v>1</v>
      </c>
      <c r="V28" s="383">
        <v>4</v>
      </c>
      <c r="W28" s="383" t="s">
        <v>622</v>
      </c>
      <c r="X28" s="383">
        <v>1</v>
      </c>
      <c r="Y28" s="383" t="s">
        <v>622</v>
      </c>
      <c r="Z28" s="383">
        <v>11</v>
      </c>
      <c r="AA28" s="386" t="s">
        <v>622</v>
      </c>
    </row>
    <row r="29" spans="2:27" s="4" customFormat="1" ht="15" hidden="1" customHeight="1" x14ac:dyDescent="0.4">
      <c r="B29" s="27" t="s">
        <v>16</v>
      </c>
      <c r="C29" s="377">
        <f>SUM(D29:AA29)</f>
        <v>149</v>
      </c>
      <c r="D29" s="387" t="s">
        <v>622</v>
      </c>
      <c r="E29" s="380" t="s">
        <v>622</v>
      </c>
      <c r="F29" s="388">
        <v>1</v>
      </c>
      <c r="G29" s="388" t="s">
        <v>622</v>
      </c>
      <c r="H29" s="388" t="s">
        <v>622</v>
      </c>
      <c r="I29" s="388">
        <v>95</v>
      </c>
      <c r="J29" s="388" t="s">
        <v>622</v>
      </c>
      <c r="K29" s="388" t="s">
        <v>622</v>
      </c>
      <c r="L29" s="388">
        <v>4</v>
      </c>
      <c r="M29" s="389"/>
      <c r="N29" s="390">
        <v>33</v>
      </c>
      <c r="O29" s="388" t="s">
        <v>622</v>
      </c>
      <c r="P29" s="388" t="s">
        <v>622</v>
      </c>
      <c r="Q29" s="388" t="s">
        <v>622</v>
      </c>
      <c r="R29" s="388" t="s">
        <v>622</v>
      </c>
      <c r="S29" s="388">
        <v>3</v>
      </c>
      <c r="T29" s="388" t="s">
        <v>622</v>
      </c>
      <c r="U29" s="388" t="s">
        <v>622</v>
      </c>
      <c r="V29" s="388">
        <v>3</v>
      </c>
      <c r="W29" s="388">
        <v>1</v>
      </c>
      <c r="X29" s="388">
        <v>1</v>
      </c>
      <c r="Y29" s="388">
        <v>1</v>
      </c>
      <c r="Z29" s="388">
        <v>7</v>
      </c>
      <c r="AA29" s="391" t="s">
        <v>622</v>
      </c>
    </row>
    <row r="30" spans="2:27" s="394" customFormat="1" ht="15" hidden="1" customHeight="1" x14ac:dyDescent="0.4">
      <c r="B30" s="13" t="s">
        <v>627</v>
      </c>
      <c r="C30" s="366">
        <f>SUM(C31:C34)</f>
        <v>1430</v>
      </c>
      <c r="D30" s="367">
        <f>SUM(D31:D34)</f>
        <v>0</v>
      </c>
      <c r="E30" s="368">
        <f>SUM(E31:E34)</f>
        <v>0</v>
      </c>
      <c r="F30" s="368">
        <f t="shared" ref="F30:AA30" si="9">SUM(F31:F34)</f>
        <v>93</v>
      </c>
      <c r="G30" s="368">
        <f t="shared" si="9"/>
        <v>0</v>
      </c>
      <c r="H30" s="368">
        <f t="shared" si="9"/>
        <v>0</v>
      </c>
      <c r="I30" s="368">
        <f t="shared" si="9"/>
        <v>636</v>
      </c>
      <c r="J30" s="368">
        <f>SUM(J31:J34)</f>
        <v>0</v>
      </c>
      <c r="K30" s="368">
        <f t="shared" si="9"/>
        <v>2</v>
      </c>
      <c r="L30" s="368">
        <f t="shared" si="9"/>
        <v>7</v>
      </c>
      <c r="M30" s="828">
        <f t="shared" si="9"/>
        <v>552</v>
      </c>
      <c r="N30" s="829"/>
      <c r="O30" s="368">
        <f t="shared" si="9"/>
        <v>0</v>
      </c>
      <c r="P30" s="368">
        <f t="shared" si="9"/>
        <v>0</v>
      </c>
      <c r="Q30" s="368">
        <f t="shared" si="9"/>
        <v>0</v>
      </c>
      <c r="R30" s="368">
        <f t="shared" si="9"/>
        <v>10</v>
      </c>
      <c r="S30" s="368">
        <f t="shared" si="9"/>
        <v>44</v>
      </c>
      <c r="T30" s="368">
        <f t="shared" si="9"/>
        <v>3</v>
      </c>
      <c r="U30" s="368">
        <f t="shared" si="9"/>
        <v>8</v>
      </c>
      <c r="V30" s="368">
        <f t="shared" si="9"/>
        <v>31</v>
      </c>
      <c r="W30" s="368">
        <f t="shared" si="9"/>
        <v>1</v>
      </c>
      <c r="X30" s="368">
        <f t="shared" si="9"/>
        <v>5</v>
      </c>
      <c r="Y30" s="368">
        <f t="shared" si="9"/>
        <v>8</v>
      </c>
      <c r="Z30" s="368">
        <f t="shared" si="9"/>
        <v>30</v>
      </c>
      <c r="AA30" s="369">
        <f t="shared" si="9"/>
        <v>0</v>
      </c>
    </row>
    <row r="31" spans="2:27" s="396" customFormat="1" ht="15" hidden="1" customHeight="1" x14ac:dyDescent="0.4">
      <c r="B31" s="20" t="s">
        <v>13</v>
      </c>
      <c r="C31" s="371">
        <f>SUM(D31:AA31)</f>
        <v>194</v>
      </c>
      <c r="D31" s="395" t="s">
        <v>622</v>
      </c>
      <c r="E31" s="372" t="s">
        <v>622</v>
      </c>
      <c r="F31" s="383">
        <v>57</v>
      </c>
      <c r="G31" s="383" t="s">
        <v>622</v>
      </c>
      <c r="H31" s="383" t="s">
        <v>622</v>
      </c>
      <c r="I31" s="383">
        <v>45</v>
      </c>
      <c r="J31" s="383" t="s">
        <v>622</v>
      </c>
      <c r="K31" s="383">
        <v>1</v>
      </c>
      <c r="L31" s="383">
        <v>3</v>
      </c>
      <c r="M31" s="836">
        <v>44</v>
      </c>
      <c r="N31" s="837"/>
      <c r="O31" s="383" t="s">
        <v>622</v>
      </c>
      <c r="P31" s="383" t="s">
        <v>622</v>
      </c>
      <c r="Q31" s="383" t="s">
        <v>622</v>
      </c>
      <c r="R31" s="383" t="s">
        <v>622</v>
      </c>
      <c r="S31" s="383">
        <v>16</v>
      </c>
      <c r="T31" s="383">
        <v>3</v>
      </c>
      <c r="U31" s="383">
        <v>7</v>
      </c>
      <c r="V31" s="383">
        <v>6</v>
      </c>
      <c r="W31" s="383" t="s">
        <v>622</v>
      </c>
      <c r="X31" s="383">
        <v>3</v>
      </c>
      <c r="Y31" s="383">
        <v>1</v>
      </c>
      <c r="Z31" s="383">
        <v>8</v>
      </c>
      <c r="AA31" s="386" t="s">
        <v>622</v>
      </c>
    </row>
    <row r="32" spans="2:27" s="396" customFormat="1" ht="15" hidden="1" customHeight="1" x14ac:dyDescent="0.4">
      <c r="B32" s="20" t="s">
        <v>14</v>
      </c>
      <c r="C32" s="371">
        <f>SUM(D32:AA32)</f>
        <v>622</v>
      </c>
      <c r="D32" s="395" t="s">
        <v>622</v>
      </c>
      <c r="E32" s="372" t="s">
        <v>622</v>
      </c>
      <c r="F32" s="383">
        <v>11</v>
      </c>
      <c r="G32" s="383" t="s">
        <v>622</v>
      </c>
      <c r="H32" s="383" t="s">
        <v>622</v>
      </c>
      <c r="I32" s="383">
        <v>222</v>
      </c>
      <c r="J32" s="383" t="s">
        <v>622</v>
      </c>
      <c r="K32" s="383">
        <v>1</v>
      </c>
      <c r="L32" s="383" t="s">
        <v>622</v>
      </c>
      <c r="M32" s="836">
        <v>355</v>
      </c>
      <c r="N32" s="837"/>
      <c r="O32" s="383" t="s">
        <v>622</v>
      </c>
      <c r="P32" s="383" t="s">
        <v>622</v>
      </c>
      <c r="Q32" s="383" t="s">
        <v>622</v>
      </c>
      <c r="R32" s="383">
        <v>5</v>
      </c>
      <c r="S32" s="383">
        <v>12</v>
      </c>
      <c r="T32" s="383" t="s">
        <v>622</v>
      </c>
      <c r="U32" s="383">
        <v>1</v>
      </c>
      <c r="V32" s="383">
        <v>7</v>
      </c>
      <c r="W32" s="383" t="s">
        <v>622</v>
      </c>
      <c r="X32" s="383" t="s">
        <v>622</v>
      </c>
      <c r="Y32" s="383">
        <v>5</v>
      </c>
      <c r="Z32" s="383">
        <v>3</v>
      </c>
      <c r="AA32" s="386" t="s">
        <v>622</v>
      </c>
    </row>
    <row r="33" spans="2:45" s="396" customFormat="1" ht="15" hidden="1" customHeight="1" x14ac:dyDescent="0.4">
      <c r="B33" s="20" t="s">
        <v>15</v>
      </c>
      <c r="C33" s="371">
        <f>SUM(D33:AA33)</f>
        <v>461</v>
      </c>
      <c r="D33" s="395" t="s">
        <v>622</v>
      </c>
      <c r="E33" s="372" t="s">
        <v>622</v>
      </c>
      <c r="F33" s="383">
        <v>24</v>
      </c>
      <c r="G33" s="383" t="s">
        <v>622</v>
      </c>
      <c r="H33" s="383" t="s">
        <v>622</v>
      </c>
      <c r="I33" s="383">
        <v>266</v>
      </c>
      <c r="J33" s="383" t="s">
        <v>622</v>
      </c>
      <c r="K33" s="383" t="s">
        <v>622</v>
      </c>
      <c r="L33" s="383">
        <v>2</v>
      </c>
      <c r="M33" s="836">
        <v>121</v>
      </c>
      <c r="N33" s="837"/>
      <c r="O33" s="383" t="s">
        <v>622</v>
      </c>
      <c r="P33" s="383" t="s">
        <v>622</v>
      </c>
      <c r="Q33" s="383" t="s">
        <v>622</v>
      </c>
      <c r="R33" s="383">
        <v>5</v>
      </c>
      <c r="S33" s="383">
        <v>12</v>
      </c>
      <c r="T33" s="383" t="s">
        <v>622</v>
      </c>
      <c r="U33" s="383" t="s">
        <v>622</v>
      </c>
      <c r="V33" s="383">
        <v>16</v>
      </c>
      <c r="W33" s="383" t="s">
        <v>622</v>
      </c>
      <c r="X33" s="383">
        <v>1</v>
      </c>
      <c r="Y33" s="383">
        <v>1</v>
      </c>
      <c r="Z33" s="383">
        <v>13</v>
      </c>
      <c r="AA33" s="386" t="s">
        <v>622</v>
      </c>
      <c r="AD33" s="397"/>
      <c r="AF33" s="398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5" s="396" customFormat="1" ht="15" hidden="1" customHeight="1" x14ac:dyDescent="0.4">
      <c r="B34" s="27" t="s">
        <v>16</v>
      </c>
      <c r="C34" s="377">
        <f>SUM(D34:AA34)</f>
        <v>153</v>
      </c>
      <c r="D34" s="399" t="s">
        <v>622</v>
      </c>
      <c r="E34" s="378" t="s">
        <v>622</v>
      </c>
      <c r="F34" s="388">
        <v>1</v>
      </c>
      <c r="G34" s="388" t="s">
        <v>622</v>
      </c>
      <c r="H34" s="388" t="s">
        <v>622</v>
      </c>
      <c r="I34" s="388">
        <v>103</v>
      </c>
      <c r="J34" s="388" t="s">
        <v>622</v>
      </c>
      <c r="K34" s="388" t="s">
        <v>622</v>
      </c>
      <c r="L34" s="388">
        <v>2</v>
      </c>
      <c r="M34" s="838">
        <v>32</v>
      </c>
      <c r="N34" s="839"/>
      <c r="O34" s="388" t="s">
        <v>622</v>
      </c>
      <c r="P34" s="388" t="s">
        <v>622</v>
      </c>
      <c r="Q34" s="388" t="s">
        <v>622</v>
      </c>
      <c r="R34" s="388" t="s">
        <v>622</v>
      </c>
      <c r="S34" s="388">
        <v>4</v>
      </c>
      <c r="T34" s="388" t="s">
        <v>622</v>
      </c>
      <c r="U34" s="388" t="s">
        <v>622</v>
      </c>
      <c r="V34" s="388">
        <v>2</v>
      </c>
      <c r="W34" s="388">
        <v>1</v>
      </c>
      <c r="X34" s="388">
        <v>1</v>
      </c>
      <c r="Y34" s="388">
        <v>1</v>
      </c>
      <c r="Z34" s="388">
        <v>6</v>
      </c>
      <c r="AA34" s="391" t="s">
        <v>622</v>
      </c>
      <c r="AD34" s="397"/>
      <c r="AF34" s="400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s="396" customFormat="1" ht="15" hidden="1" customHeight="1" x14ac:dyDescent="0.4">
      <c r="B35" s="13" t="s">
        <v>628</v>
      </c>
      <c r="C35" s="366">
        <f>SUM(C36:C39)</f>
        <v>1524</v>
      </c>
      <c r="D35" s="367">
        <f>SUM(D36:D39)</f>
        <v>0</v>
      </c>
      <c r="E35" s="368">
        <f>SUM(E36:E39)</f>
        <v>0</v>
      </c>
      <c r="F35" s="368">
        <f>SUM(G36:G39)</f>
        <v>1</v>
      </c>
      <c r="G35" s="368">
        <f t="shared" ref="G35:M35" si="10">SUM(G36:G39)</f>
        <v>1</v>
      </c>
      <c r="H35" s="368">
        <f t="shared" si="10"/>
        <v>0</v>
      </c>
      <c r="I35" s="368">
        <f t="shared" si="10"/>
        <v>729</v>
      </c>
      <c r="J35" s="368">
        <f>SUM(J36:J39)</f>
        <v>0</v>
      </c>
      <c r="K35" s="368">
        <f t="shared" si="10"/>
        <v>2</v>
      </c>
      <c r="L35" s="368">
        <f t="shared" si="10"/>
        <v>8</v>
      </c>
      <c r="M35" s="828">
        <f t="shared" si="10"/>
        <v>548</v>
      </c>
      <c r="N35" s="829"/>
      <c r="O35" s="368">
        <f>SUM(O36:O39)</f>
        <v>1</v>
      </c>
      <c r="P35" s="368">
        <f t="shared" ref="P35:AA35" si="11">SUM(P36:P39)</f>
        <v>1</v>
      </c>
      <c r="Q35" s="368">
        <f t="shared" si="11"/>
        <v>0</v>
      </c>
      <c r="R35" s="368">
        <f t="shared" si="11"/>
        <v>10</v>
      </c>
      <c r="S35" s="368">
        <f t="shared" si="11"/>
        <v>48</v>
      </c>
      <c r="T35" s="368">
        <f t="shared" si="11"/>
        <v>1</v>
      </c>
      <c r="U35" s="368">
        <f t="shared" si="11"/>
        <v>20</v>
      </c>
      <c r="V35" s="368">
        <f t="shared" si="11"/>
        <v>33</v>
      </c>
      <c r="W35" s="368">
        <f t="shared" si="11"/>
        <v>1</v>
      </c>
      <c r="X35" s="368">
        <f t="shared" si="11"/>
        <v>7</v>
      </c>
      <c r="Y35" s="368">
        <f t="shared" si="11"/>
        <v>9</v>
      </c>
      <c r="Z35" s="368">
        <f t="shared" si="11"/>
        <v>22</v>
      </c>
      <c r="AA35" s="369">
        <f t="shared" si="11"/>
        <v>0</v>
      </c>
      <c r="AD35" s="397"/>
      <c r="AF35" s="400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2:45" s="396" customFormat="1" ht="15" hidden="1" customHeight="1" x14ac:dyDescent="0.4">
      <c r="B36" s="20" t="s">
        <v>13</v>
      </c>
      <c r="C36" s="371">
        <f t="shared" ref="C36:C44" si="12">SUM(D36:AA36)</f>
        <v>190</v>
      </c>
      <c r="D36" s="395" t="s">
        <v>622</v>
      </c>
      <c r="E36" s="372" t="s">
        <v>622</v>
      </c>
      <c r="F36" s="401">
        <v>53</v>
      </c>
      <c r="G36" s="372" t="s">
        <v>622</v>
      </c>
      <c r="H36" s="372" t="s">
        <v>622</v>
      </c>
      <c r="I36" s="372">
        <v>42</v>
      </c>
      <c r="J36" s="372" t="s">
        <v>622</v>
      </c>
      <c r="K36" s="372">
        <v>1</v>
      </c>
      <c r="L36" s="372">
        <v>2</v>
      </c>
      <c r="M36" s="832">
        <v>42</v>
      </c>
      <c r="N36" s="833"/>
      <c r="O36" s="372" t="s">
        <v>622</v>
      </c>
      <c r="P36" s="372" t="s">
        <v>622</v>
      </c>
      <c r="Q36" s="372" t="s">
        <v>622</v>
      </c>
      <c r="R36" s="372" t="s">
        <v>622</v>
      </c>
      <c r="S36" s="372">
        <v>17</v>
      </c>
      <c r="T36" s="372">
        <v>1</v>
      </c>
      <c r="U36" s="372">
        <v>19</v>
      </c>
      <c r="V36" s="372">
        <v>5</v>
      </c>
      <c r="W36" s="372" t="s">
        <v>622</v>
      </c>
      <c r="X36" s="372">
        <v>2</v>
      </c>
      <c r="Y36" s="372">
        <v>1</v>
      </c>
      <c r="Z36" s="372">
        <v>5</v>
      </c>
      <c r="AA36" s="375" t="s">
        <v>622</v>
      </c>
      <c r="AD36" s="397"/>
      <c r="AF36" s="400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2:45" s="396" customFormat="1" ht="15" hidden="1" customHeight="1" x14ac:dyDescent="0.4">
      <c r="B37" s="20" t="s">
        <v>14</v>
      </c>
      <c r="C37" s="371">
        <f t="shared" si="12"/>
        <v>663</v>
      </c>
      <c r="D37" s="395" t="s">
        <v>622</v>
      </c>
      <c r="E37" s="372" t="s">
        <v>622</v>
      </c>
      <c r="F37" s="401">
        <v>10</v>
      </c>
      <c r="G37" s="372">
        <v>1</v>
      </c>
      <c r="H37" s="372" t="s">
        <v>622</v>
      </c>
      <c r="I37" s="372">
        <v>258</v>
      </c>
      <c r="J37" s="372" t="s">
        <v>622</v>
      </c>
      <c r="K37" s="372">
        <v>1</v>
      </c>
      <c r="L37" s="372">
        <v>1</v>
      </c>
      <c r="M37" s="832">
        <v>355</v>
      </c>
      <c r="N37" s="833"/>
      <c r="O37" s="372">
        <v>1</v>
      </c>
      <c r="P37" s="372" t="s">
        <v>622</v>
      </c>
      <c r="Q37" s="372" t="s">
        <v>622</v>
      </c>
      <c r="R37" s="372">
        <v>3</v>
      </c>
      <c r="S37" s="372">
        <v>12</v>
      </c>
      <c r="T37" s="372" t="s">
        <v>622</v>
      </c>
      <c r="U37" s="372">
        <v>1</v>
      </c>
      <c r="V37" s="372">
        <v>9</v>
      </c>
      <c r="W37" s="372" t="s">
        <v>622</v>
      </c>
      <c r="X37" s="372">
        <v>3</v>
      </c>
      <c r="Y37" s="372">
        <v>6</v>
      </c>
      <c r="Z37" s="372">
        <v>2</v>
      </c>
      <c r="AA37" s="375" t="s">
        <v>622</v>
      </c>
      <c r="AD37" s="397"/>
      <c r="AF37" s="400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2:45" s="396" customFormat="1" ht="15" hidden="1" customHeight="1" x14ac:dyDescent="0.4">
      <c r="B38" s="20" t="s">
        <v>15</v>
      </c>
      <c r="C38" s="371">
        <f t="shared" si="12"/>
        <v>483</v>
      </c>
      <c r="D38" s="395" t="s">
        <v>622</v>
      </c>
      <c r="E38" s="372" t="s">
        <v>622</v>
      </c>
      <c r="F38" s="401">
        <v>18</v>
      </c>
      <c r="G38" s="372" t="s">
        <v>622</v>
      </c>
      <c r="H38" s="372" t="s">
        <v>622</v>
      </c>
      <c r="I38" s="372">
        <v>294</v>
      </c>
      <c r="J38" s="372" t="s">
        <v>622</v>
      </c>
      <c r="K38" s="372" t="s">
        <v>622</v>
      </c>
      <c r="L38" s="372">
        <v>2</v>
      </c>
      <c r="M38" s="832">
        <v>120</v>
      </c>
      <c r="N38" s="833"/>
      <c r="O38" s="372" t="s">
        <v>622</v>
      </c>
      <c r="P38" s="372" t="s">
        <v>622</v>
      </c>
      <c r="Q38" s="372" t="s">
        <v>622</v>
      </c>
      <c r="R38" s="372">
        <v>7</v>
      </c>
      <c r="S38" s="372">
        <v>15</v>
      </c>
      <c r="T38" s="372" t="s">
        <v>622</v>
      </c>
      <c r="U38" s="372" t="s">
        <v>622</v>
      </c>
      <c r="V38" s="372">
        <v>15</v>
      </c>
      <c r="W38" s="372" t="s">
        <v>622</v>
      </c>
      <c r="X38" s="372">
        <v>1</v>
      </c>
      <c r="Y38" s="372">
        <v>1</v>
      </c>
      <c r="Z38" s="372">
        <v>10</v>
      </c>
      <c r="AA38" s="375" t="s">
        <v>622</v>
      </c>
      <c r="AD38" s="397"/>
      <c r="AF38" s="400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2:45" s="396" customFormat="1" ht="15" hidden="1" customHeight="1" x14ac:dyDescent="0.4">
      <c r="B39" s="27" t="s">
        <v>16</v>
      </c>
      <c r="C39" s="377">
        <f t="shared" si="12"/>
        <v>188</v>
      </c>
      <c r="D39" s="399" t="s">
        <v>622</v>
      </c>
      <c r="E39" s="378" t="s">
        <v>622</v>
      </c>
      <c r="F39" s="401">
        <v>2</v>
      </c>
      <c r="G39" s="378" t="s">
        <v>622</v>
      </c>
      <c r="H39" s="378" t="s">
        <v>622</v>
      </c>
      <c r="I39" s="378">
        <v>135</v>
      </c>
      <c r="J39" s="378" t="s">
        <v>622</v>
      </c>
      <c r="K39" s="378" t="s">
        <v>622</v>
      </c>
      <c r="L39" s="378">
        <v>3</v>
      </c>
      <c r="M39" s="832">
        <v>31</v>
      </c>
      <c r="N39" s="833"/>
      <c r="O39" s="378" t="s">
        <v>622</v>
      </c>
      <c r="P39" s="378">
        <v>1</v>
      </c>
      <c r="Q39" s="378" t="s">
        <v>622</v>
      </c>
      <c r="R39" s="378" t="s">
        <v>622</v>
      </c>
      <c r="S39" s="378">
        <v>4</v>
      </c>
      <c r="T39" s="378" t="s">
        <v>622</v>
      </c>
      <c r="U39" s="378" t="s">
        <v>622</v>
      </c>
      <c r="V39" s="378">
        <v>4</v>
      </c>
      <c r="W39" s="378">
        <v>1</v>
      </c>
      <c r="X39" s="378">
        <v>1</v>
      </c>
      <c r="Y39" s="378">
        <v>1</v>
      </c>
      <c r="Z39" s="378">
        <v>5</v>
      </c>
      <c r="AA39" s="381" t="s">
        <v>622</v>
      </c>
      <c r="AD39" s="397"/>
      <c r="AF39" s="400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2:45" s="45" customFormat="1" ht="16.5" hidden="1" customHeight="1" x14ac:dyDescent="0.4">
      <c r="B40" s="402" t="s">
        <v>629</v>
      </c>
      <c r="C40" s="403">
        <f t="shared" si="12"/>
        <v>1538</v>
      </c>
      <c r="D40" s="404">
        <v>4</v>
      </c>
      <c r="E40" s="405">
        <v>0</v>
      </c>
      <c r="F40" s="406">
        <v>79</v>
      </c>
      <c r="G40" s="406">
        <v>1</v>
      </c>
      <c r="H40" s="406">
        <v>0</v>
      </c>
      <c r="I40" s="406">
        <v>754</v>
      </c>
      <c r="J40" s="406" t="s">
        <v>622</v>
      </c>
      <c r="K40" s="406">
        <v>2</v>
      </c>
      <c r="L40" s="406">
        <v>8</v>
      </c>
      <c r="M40" s="834">
        <v>546</v>
      </c>
      <c r="N40" s="835"/>
      <c r="O40" s="406">
        <v>1</v>
      </c>
      <c r="P40" s="406">
        <v>1</v>
      </c>
      <c r="Q40" s="406">
        <v>0</v>
      </c>
      <c r="R40" s="406">
        <v>9</v>
      </c>
      <c r="S40" s="406">
        <v>43</v>
      </c>
      <c r="T40" s="406">
        <v>0</v>
      </c>
      <c r="U40" s="406">
        <v>24</v>
      </c>
      <c r="V40" s="406">
        <v>31</v>
      </c>
      <c r="W40" s="406">
        <v>1</v>
      </c>
      <c r="X40" s="406">
        <v>6</v>
      </c>
      <c r="Y40" s="406">
        <v>10</v>
      </c>
      <c r="Z40" s="406">
        <v>17</v>
      </c>
      <c r="AA40" s="407">
        <v>1</v>
      </c>
      <c r="AD40" s="396"/>
      <c r="AE40" s="396"/>
      <c r="AF40" s="400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2:45" s="45" customFormat="1" ht="16.5" customHeight="1" x14ac:dyDescent="0.4">
      <c r="B41" s="402" t="s">
        <v>630</v>
      </c>
      <c r="C41" s="403">
        <f t="shared" si="12"/>
        <v>1607</v>
      </c>
      <c r="D41" s="404">
        <v>0</v>
      </c>
      <c r="E41" s="405">
        <v>0</v>
      </c>
      <c r="F41" s="406">
        <v>70</v>
      </c>
      <c r="G41" s="406">
        <v>1</v>
      </c>
      <c r="H41" s="406">
        <v>0</v>
      </c>
      <c r="I41" s="406">
        <v>867</v>
      </c>
      <c r="J41" s="406">
        <v>0</v>
      </c>
      <c r="K41" s="406">
        <v>2</v>
      </c>
      <c r="L41" s="406">
        <v>8</v>
      </c>
      <c r="M41" s="834">
        <v>514</v>
      </c>
      <c r="N41" s="835"/>
      <c r="O41" s="406">
        <v>0</v>
      </c>
      <c r="P41" s="406">
        <v>1</v>
      </c>
      <c r="Q41" s="406">
        <v>0</v>
      </c>
      <c r="R41" s="406">
        <v>1</v>
      </c>
      <c r="S41" s="406">
        <v>56</v>
      </c>
      <c r="T41" s="406">
        <v>0</v>
      </c>
      <c r="U41" s="406">
        <v>23</v>
      </c>
      <c r="V41" s="406">
        <v>28</v>
      </c>
      <c r="W41" s="406">
        <v>1</v>
      </c>
      <c r="X41" s="406">
        <v>6</v>
      </c>
      <c r="Y41" s="406">
        <v>11</v>
      </c>
      <c r="Z41" s="406">
        <v>14</v>
      </c>
      <c r="AA41" s="407">
        <v>4</v>
      </c>
      <c r="AD41" s="396"/>
      <c r="AE41" s="396"/>
      <c r="AF41" s="400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2:45" s="45" customFormat="1" ht="16.5" customHeight="1" x14ac:dyDescent="0.4">
      <c r="B42" s="402" t="s">
        <v>631</v>
      </c>
      <c r="C42" s="403">
        <f t="shared" si="12"/>
        <v>1562</v>
      </c>
      <c r="D42" s="404">
        <v>0</v>
      </c>
      <c r="E42" s="405">
        <v>0</v>
      </c>
      <c r="F42" s="406">
        <v>76</v>
      </c>
      <c r="G42" s="406">
        <v>2</v>
      </c>
      <c r="H42" s="406">
        <v>0</v>
      </c>
      <c r="I42" s="406">
        <v>829</v>
      </c>
      <c r="J42" s="406">
        <v>0</v>
      </c>
      <c r="K42" s="406">
        <v>2</v>
      </c>
      <c r="L42" s="406">
        <v>12</v>
      </c>
      <c r="M42" s="834">
        <v>496</v>
      </c>
      <c r="N42" s="835"/>
      <c r="O42" s="406">
        <v>0</v>
      </c>
      <c r="P42" s="406">
        <v>1</v>
      </c>
      <c r="Q42" s="406">
        <v>0</v>
      </c>
      <c r="R42" s="406">
        <v>1</v>
      </c>
      <c r="S42" s="406">
        <v>51</v>
      </c>
      <c r="T42" s="406">
        <v>0</v>
      </c>
      <c r="U42" s="406">
        <v>22</v>
      </c>
      <c r="V42" s="406">
        <v>42</v>
      </c>
      <c r="W42" s="406">
        <v>0</v>
      </c>
      <c r="X42" s="406">
        <v>5</v>
      </c>
      <c r="Y42" s="406">
        <v>10</v>
      </c>
      <c r="Z42" s="406">
        <v>9</v>
      </c>
      <c r="AA42" s="407">
        <v>4</v>
      </c>
      <c r="AD42" s="396"/>
      <c r="AE42" s="396"/>
      <c r="AF42" s="400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2:45" s="396" customFormat="1" ht="16.5" customHeight="1" x14ac:dyDescent="0.4">
      <c r="B43" s="408" t="s">
        <v>632</v>
      </c>
      <c r="C43" s="403">
        <f t="shared" si="12"/>
        <v>1417</v>
      </c>
      <c r="D43" s="409">
        <v>0</v>
      </c>
      <c r="E43" s="406">
        <v>0</v>
      </c>
      <c r="F43" s="406">
        <v>75</v>
      </c>
      <c r="G43" s="406">
        <v>4</v>
      </c>
      <c r="H43" s="406">
        <v>0</v>
      </c>
      <c r="I43" s="406">
        <v>732</v>
      </c>
      <c r="J43" s="406">
        <v>0</v>
      </c>
      <c r="K43" s="406">
        <v>1</v>
      </c>
      <c r="L43" s="406">
        <v>13</v>
      </c>
      <c r="M43" s="830">
        <v>477</v>
      </c>
      <c r="N43" s="831"/>
      <c r="O43" s="406">
        <v>2</v>
      </c>
      <c r="P43" s="406">
        <v>1</v>
      </c>
      <c r="Q43" s="406">
        <v>0</v>
      </c>
      <c r="R43" s="406">
        <v>1</v>
      </c>
      <c r="S43" s="406">
        <v>43</v>
      </c>
      <c r="T43" s="406">
        <v>0</v>
      </c>
      <c r="U43" s="406">
        <v>23</v>
      </c>
      <c r="V43" s="406">
        <v>17</v>
      </c>
      <c r="W43" s="406">
        <v>0</v>
      </c>
      <c r="X43" s="406">
        <v>6</v>
      </c>
      <c r="Y43" s="406">
        <v>8</v>
      </c>
      <c r="Z43" s="406">
        <v>12</v>
      </c>
      <c r="AA43" s="407">
        <v>2</v>
      </c>
      <c r="AD43" s="397"/>
      <c r="AF43" s="400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2:45" s="396" customFormat="1" ht="16.5" customHeight="1" x14ac:dyDescent="0.4">
      <c r="B44" s="408" t="s">
        <v>633</v>
      </c>
      <c r="C44" s="403">
        <f t="shared" si="12"/>
        <v>1245</v>
      </c>
      <c r="D44" s="409">
        <v>0</v>
      </c>
      <c r="E44" s="406">
        <v>1</v>
      </c>
      <c r="F44" s="406">
        <v>52</v>
      </c>
      <c r="G44" s="406">
        <v>3</v>
      </c>
      <c r="H44" s="406">
        <v>0</v>
      </c>
      <c r="I44" s="406">
        <v>617</v>
      </c>
      <c r="J44" s="406">
        <v>0</v>
      </c>
      <c r="K44" s="406">
        <v>1</v>
      </c>
      <c r="L44" s="406">
        <v>8</v>
      </c>
      <c r="M44" s="830">
        <v>435</v>
      </c>
      <c r="N44" s="831"/>
      <c r="O44" s="406">
        <v>2</v>
      </c>
      <c r="P44" s="406">
        <v>1</v>
      </c>
      <c r="Q44" s="406">
        <v>0</v>
      </c>
      <c r="R44" s="406">
        <v>2</v>
      </c>
      <c r="S44" s="406">
        <v>43</v>
      </c>
      <c r="T44" s="406">
        <v>0</v>
      </c>
      <c r="U44" s="406">
        <v>26</v>
      </c>
      <c r="V44" s="406">
        <v>23</v>
      </c>
      <c r="W44" s="406">
        <v>0</v>
      </c>
      <c r="X44" s="406">
        <v>6</v>
      </c>
      <c r="Y44" s="406">
        <v>9</v>
      </c>
      <c r="Z44" s="406">
        <v>14</v>
      </c>
      <c r="AA44" s="407">
        <v>2</v>
      </c>
      <c r="AD44" s="397"/>
      <c r="AF44" s="400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2:45" s="396" customFormat="1" ht="16.5" customHeight="1" x14ac:dyDescent="0.4">
      <c r="B45" s="408" t="s">
        <v>634</v>
      </c>
      <c r="C45" s="403">
        <f t="shared" ref="C45:C71" si="13">SUM(D45:AA45)</f>
        <v>1251</v>
      </c>
      <c r="D45" s="409">
        <v>0</v>
      </c>
      <c r="E45" s="406">
        <v>1</v>
      </c>
      <c r="F45" s="406">
        <v>51</v>
      </c>
      <c r="G45" s="406">
        <v>2</v>
      </c>
      <c r="H45" s="406">
        <v>0</v>
      </c>
      <c r="I45" s="406">
        <v>634</v>
      </c>
      <c r="J45" s="406">
        <v>0</v>
      </c>
      <c r="K45" s="406">
        <v>1</v>
      </c>
      <c r="L45" s="406">
        <v>7</v>
      </c>
      <c r="M45" s="830">
        <v>436</v>
      </c>
      <c r="N45" s="831"/>
      <c r="O45" s="406">
        <v>2</v>
      </c>
      <c r="P45" s="406">
        <v>1</v>
      </c>
      <c r="Q45" s="406">
        <v>0</v>
      </c>
      <c r="R45" s="406">
        <v>3</v>
      </c>
      <c r="S45" s="406">
        <v>37</v>
      </c>
      <c r="T45" s="406">
        <v>0</v>
      </c>
      <c r="U45" s="406">
        <v>25</v>
      </c>
      <c r="V45" s="406">
        <v>18</v>
      </c>
      <c r="W45" s="406">
        <v>0</v>
      </c>
      <c r="X45" s="406">
        <v>2</v>
      </c>
      <c r="Y45" s="406">
        <v>10</v>
      </c>
      <c r="Z45" s="406">
        <v>18</v>
      </c>
      <c r="AA45" s="407">
        <v>3</v>
      </c>
      <c r="AD45" s="397"/>
      <c r="AF45" s="400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2:45" s="396" customFormat="1" ht="16.5" customHeight="1" x14ac:dyDescent="0.4">
      <c r="B46" s="408" t="s">
        <v>635</v>
      </c>
      <c r="C46" s="403">
        <f t="shared" si="13"/>
        <v>1272</v>
      </c>
      <c r="D46" s="409">
        <v>0</v>
      </c>
      <c r="E46" s="406">
        <v>1</v>
      </c>
      <c r="F46" s="406">
        <v>52</v>
      </c>
      <c r="G46" s="406">
        <v>2</v>
      </c>
      <c r="H46" s="406">
        <v>0</v>
      </c>
      <c r="I46" s="406">
        <v>648</v>
      </c>
      <c r="J46" s="406">
        <v>0</v>
      </c>
      <c r="K46" s="406">
        <v>1</v>
      </c>
      <c r="L46" s="406">
        <v>4</v>
      </c>
      <c r="M46" s="830">
        <v>421</v>
      </c>
      <c r="N46" s="831"/>
      <c r="O46" s="406">
        <v>0</v>
      </c>
      <c r="P46" s="406">
        <v>1</v>
      </c>
      <c r="Q46" s="406">
        <v>0</v>
      </c>
      <c r="R46" s="406">
        <v>3</v>
      </c>
      <c r="S46" s="406">
        <v>37</v>
      </c>
      <c r="T46" s="406">
        <v>0</v>
      </c>
      <c r="U46" s="406">
        <v>23</v>
      </c>
      <c r="V46" s="406">
        <v>39</v>
      </c>
      <c r="W46" s="406">
        <v>0</v>
      </c>
      <c r="X46" s="406">
        <v>4</v>
      </c>
      <c r="Y46" s="406">
        <v>11</v>
      </c>
      <c r="Z46" s="406">
        <v>24</v>
      </c>
      <c r="AA46" s="407">
        <v>1</v>
      </c>
      <c r="AD46" s="397"/>
      <c r="AF46" s="400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2:45" s="396" customFormat="1" ht="16.5" customHeight="1" x14ac:dyDescent="0.4">
      <c r="B47" s="13" t="s">
        <v>636</v>
      </c>
      <c r="C47" s="366">
        <f t="shared" si="13"/>
        <v>1245</v>
      </c>
      <c r="D47" s="367">
        <v>1</v>
      </c>
      <c r="E47" s="368">
        <v>0</v>
      </c>
      <c r="F47" s="368">
        <v>53</v>
      </c>
      <c r="G47" s="368">
        <v>2</v>
      </c>
      <c r="H47" s="368">
        <v>0</v>
      </c>
      <c r="I47" s="368">
        <v>635</v>
      </c>
      <c r="J47" s="368">
        <v>0</v>
      </c>
      <c r="K47" s="368">
        <v>3</v>
      </c>
      <c r="L47" s="368">
        <v>2</v>
      </c>
      <c r="M47" s="828">
        <v>391</v>
      </c>
      <c r="N47" s="829"/>
      <c r="O47" s="368">
        <v>0</v>
      </c>
      <c r="P47" s="368">
        <v>1</v>
      </c>
      <c r="Q47" s="368">
        <v>0</v>
      </c>
      <c r="R47" s="368">
        <v>7</v>
      </c>
      <c r="S47" s="368">
        <v>32</v>
      </c>
      <c r="T47" s="368">
        <v>0</v>
      </c>
      <c r="U47" s="368">
        <v>23</v>
      </c>
      <c r="V47" s="368">
        <v>34</v>
      </c>
      <c r="W47" s="368">
        <v>0</v>
      </c>
      <c r="X47" s="368">
        <v>5</v>
      </c>
      <c r="Y47" s="368">
        <v>13</v>
      </c>
      <c r="Z47" s="368">
        <v>35</v>
      </c>
      <c r="AA47" s="369">
        <v>8</v>
      </c>
      <c r="AD47" s="397"/>
      <c r="AF47" s="400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2:45" s="396" customFormat="1" ht="16.5" hidden="1" customHeight="1" x14ac:dyDescent="0.4">
      <c r="B48" s="20" t="s">
        <v>13</v>
      </c>
      <c r="C48" s="371">
        <f t="shared" si="13"/>
        <v>168</v>
      </c>
      <c r="D48" s="395" t="s">
        <v>622</v>
      </c>
      <c r="E48" s="372" t="s">
        <v>622</v>
      </c>
      <c r="F48" s="372">
        <v>36</v>
      </c>
      <c r="G48" s="372" t="s">
        <v>622</v>
      </c>
      <c r="H48" s="372" t="s">
        <v>622</v>
      </c>
      <c r="I48" s="372">
        <v>46</v>
      </c>
      <c r="J48" s="372" t="s">
        <v>12</v>
      </c>
      <c r="K48" s="372">
        <v>2</v>
      </c>
      <c r="L48" s="372" t="s">
        <v>12</v>
      </c>
      <c r="M48" s="373"/>
      <c r="N48" s="374">
        <v>29</v>
      </c>
      <c r="O48" s="372" t="s">
        <v>12</v>
      </c>
      <c r="P48" s="372" t="s">
        <v>12</v>
      </c>
      <c r="Q48" s="372" t="s">
        <v>12</v>
      </c>
      <c r="R48" s="372" t="s">
        <v>12</v>
      </c>
      <c r="S48" s="372">
        <v>10</v>
      </c>
      <c r="T48" s="372" t="s">
        <v>12</v>
      </c>
      <c r="U48" s="372">
        <v>19</v>
      </c>
      <c r="V48" s="372">
        <v>15</v>
      </c>
      <c r="W48" s="372" t="s">
        <v>12</v>
      </c>
      <c r="X48" s="372">
        <v>1</v>
      </c>
      <c r="Y48" s="372">
        <v>2</v>
      </c>
      <c r="Z48" s="372">
        <v>5</v>
      </c>
      <c r="AA48" s="375">
        <v>3</v>
      </c>
      <c r="AD48" s="397"/>
      <c r="AF48" s="400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2:45" s="396" customFormat="1" ht="16.5" hidden="1" customHeight="1" x14ac:dyDescent="0.4">
      <c r="B49" s="20" t="s">
        <v>14</v>
      </c>
      <c r="C49" s="371">
        <f t="shared" si="13"/>
        <v>589</v>
      </c>
      <c r="D49" s="395">
        <v>1</v>
      </c>
      <c r="E49" s="372" t="s">
        <v>12</v>
      </c>
      <c r="F49" s="372">
        <v>7</v>
      </c>
      <c r="G49" s="372" t="s">
        <v>12</v>
      </c>
      <c r="H49" s="372" t="s">
        <v>12</v>
      </c>
      <c r="I49" s="372">
        <v>279</v>
      </c>
      <c r="J49" s="372" t="s">
        <v>12</v>
      </c>
      <c r="K49" s="372" t="s">
        <v>12</v>
      </c>
      <c r="L49" s="372" t="s">
        <v>12</v>
      </c>
      <c r="M49" s="373"/>
      <c r="N49" s="374">
        <v>251</v>
      </c>
      <c r="O49" s="372" t="s">
        <v>12</v>
      </c>
      <c r="P49" s="372" t="s">
        <v>12</v>
      </c>
      <c r="Q49" s="372" t="s">
        <v>12</v>
      </c>
      <c r="R49" s="372">
        <v>7</v>
      </c>
      <c r="S49" s="372">
        <v>12</v>
      </c>
      <c r="T49" s="372" t="s">
        <v>12</v>
      </c>
      <c r="U49" s="372">
        <v>2</v>
      </c>
      <c r="V49" s="372">
        <v>6</v>
      </c>
      <c r="W49" s="372" t="s">
        <v>12</v>
      </c>
      <c r="X49" s="372">
        <v>2</v>
      </c>
      <c r="Y49" s="372">
        <v>9</v>
      </c>
      <c r="Z49" s="372">
        <v>8</v>
      </c>
      <c r="AA49" s="375">
        <v>5</v>
      </c>
      <c r="AD49" s="397"/>
      <c r="AF49" s="400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2:45" s="396" customFormat="1" ht="16.5" hidden="1" customHeight="1" x14ac:dyDescent="0.4">
      <c r="B50" s="20" t="s">
        <v>15</v>
      </c>
      <c r="C50" s="371">
        <f t="shared" si="13"/>
        <v>373</v>
      </c>
      <c r="D50" s="395" t="s">
        <v>12</v>
      </c>
      <c r="E50" s="372" t="s">
        <v>12</v>
      </c>
      <c r="F50" s="372">
        <v>5</v>
      </c>
      <c r="G50" s="372">
        <v>1</v>
      </c>
      <c r="H50" s="372" t="s">
        <v>12</v>
      </c>
      <c r="I50" s="372">
        <v>249</v>
      </c>
      <c r="J50" s="372" t="s">
        <v>12</v>
      </c>
      <c r="K50" s="372" t="s">
        <v>12</v>
      </c>
      <c r="L50" s="372" t="s">
        <v>12</v>
      </c>
      <c r="M50" s="373"/>
      <c r="N50" s="374">
        <v>87</v>
      </c>
      <c r="O50" s="372" t="s">
        <v>12</v>
      </c>
      <c r="P50" s="372" t="s">
        <v>12</v>
      </c>
      <c r="Q50" s="372" t="s">
        <v>12</v>
      </c>
      <c r="R50" s="372" t="s">
        <v>12</v>
      </c>
      <c r="S50" s="372">
        <v>7</v>
      </c>
      <c r="T50" s="372" t="s">
        <v>12</v>
      </c>
      <c r="U50" s="372">
        <v>1</v>
      </c>
      <c r="V50" s="372">
        <v>5</v>
      </c>
      <c r="W50" s="372" t="s">
        <v>12</v>
      </c>
      <c r="X50" s="372">
        <v>1</v>
      </c>
      <c r="Y50" s="372">
        <v>1</v>
      </c>
      <c r="Z50" s="372">
        <v>16</v>
      </c>
      <c r="AA50" s="375" t="s">
        <v>12</v>
      </c>
      <c r="AD50" s="397"/>
      <c r="AF50" s="400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2:45" s="396" customFormat="1" ht="16.5" hidden="1" customHeight="1" x14ac:dyDescent="0.4">
      <c r="B51" s="27" t="s">
        <v>16</v>
      </c>
      <c r="C51" s="377">
        <f t="shared" si="13"/>
        <v>115</v>
      </c>
      <c r="D51" s="399" t="s">
        <v>12</v>
      </c>
      <c r="E51" s="378" t="s">
        <v>12</v>
      </c>
      <c r="F51" s="378">
        <v>5</v>
      </c>
      <c r="G51" s="378">
        <v>1</v>
      </c>
      <c r="H51" s="378" t="s">
        <v>12</v>
      </c>
      <c r="I51" s="378">
        <v>61</v>
      </c>
      <c r="J51" s="378" t="s">
        <v>12</v>
      </c>
      <c r="K51" s="378">
        <v>1</v>
      </c>
      <c r="L51" s="378">
        <v>2</v>
      </c>
      <c r="M51" s="379"/>
      <c r="N51" s="380">
        <v>24</v>
      </c>
      <c r="O51" s="378" t="s">
        <v>12</v>
      </c>
      <c r="P51" s="378">
        <v>1</v>
      </c>
      <c r="Q51" s="378" t="s">
        <v>12</v>
      </c>
      <c r="R51" s="378" t="s">
        <v>12</v>
      </c>
      <c r="S51" s="378">
        <v>3</v>
      </c>
      <c r="T51" s="378" t="s">
        <v>12</v>
      </c>
      <c r="U51" s="378">
        <v>1</v>
      </c>
      <c r="V51" s="378">
        <v>8</v>
      </c>
      <c r="W51" s="378" t="s">
        <v>12</v>
      </c>
      <c r="X51" s="378">
        <v>1</v>
      </c>
      <c r="Y51" s="378">
        <v>1</v>
      </c>
      <c r="Z51" s="378">
        <v>6</v>
      </c>
      <c r="AA51" s="381" t="s">
        <v>12</v>
      </c>
      <c r="AD51" s="397"/>
      <c r="AF51" s="400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2:45" s="396" customFormat="1" ht="16.5" customHeight="1" x14ac:dyDescent="0.4">
      <c r="B52" s="13" t="s">
        <v>637</v>
      </c>
      <c r="C52" s="366">
        <f t="shared" si="13"/>
        <v>1207</v>
      </c>
      <c r="D52" s="367">
        <v>0</v>
      </c>
      <c r="E52" s="368">
        <v>0</v>
      </c>
      <c r="F52" s="368">
        <v>52</v>
      </c>
      <c r="G52" s="368">
        <v>2</v>
      </c>
      <c r="H52" s="368">
        <v>0</v>
      </c>
      <c r="I52" s="368">
        <v>586</v>
      </c>
      <c r="J52" s="368">
        <v>0</v>
      </c>
      <c r="K52" s="368">
        <v>1</v>
      </c>
      <c r="L52" s="368">
        <v>5</v>
      </c>
      <c r="M52" s="828">
        <v>377</v>
      </c>
      <c r="N52" s="829"/>
      <c r="O52" s="368">
        <v>1</v>
      </c>
      <c r="P52" s="368">
        <v>1</v>
      </c>
      <c r="Q52" s="368">
        <v>0</v>
      </c>
      <c r="R52" s="368">
        <v>5</v>
      </c>
      <c r="S52" s="368">
        <v>43</v>
      </c>
      <c r="T52" s="368">
        <v>0</v>
      </c>
      <c r="U52" s="368">
        <v>22</v>
      </c>
      <c r="V52" s="368">
        <v>34</v>
      </c>
      <c r="W52" s="368">
        <v>0</v>
      </c>
      <c r="X52" s="368">
        <v>5</v>
      </c>
      <c r="Y52" s="368">
        <v>12</v>
      </c>
      <c r="Z52" s="368">
        <v>48</v>
      </c>
      <c r="AA52" s="369">
        <v>13</v>
      </c>
      <c r="AD52" s="397"/>
      <c r="AF52" s="400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2:45" s="396" customFormat="1" ht="16.5" customHeight="1" x14ac:dyDescent="0.4">
      <c r="B53" s="20" t="s">
        <v>13</v>
      </c>
      <c r="C53" s="371">
        <f t="shared" si="13"/>
        <v>156</v>
      </c>
      <c r="D53" s="395" t="s">
        <v>12</v>
      </c>
      <c r="E53" s="372" t="s">
        <v>12</v>
      </c>
      <c r="F53" s="372">
        <v>35</v>
      </c>
      <c r="G53" s="372" t="s">
        <v>12</v>
      </c>
      <c r="H53" s="372" t="s">
        <v>12</v>
      </c>
      <c r="I53" s="372">
        <v>37</v>
      </c>
      <c r="J53" s="372" t="s">
        <v>12</v>
      </c>
      <c r="K53" s="372">
        <v>1</v>
      </c>
      <c r="L53" s="372" t="s">
        <v>12</v>
      </c>
      <c r="M53" s="373"/>
      <c r="N53" s="374">
        <v>29</v>
      </c>
      <c r="O53" s="372" t="s">
        <v>12</v>
      </c>
      <c r="P53" s="372" t="s">
        <v>12</v>
      </c>
      <c r="Q53" s="372" t="s">
        <v>12</v>
      </c>
      <c r="R53" s="372" t="s">
        <v>12</v>
      </c>
      <c r="S53" s="372">
        <v>11</v>
      </c>
      <c r="T53" s="372" t="s">
        <v>12</v>
      </c>
      <c r="U53" s="372">
        <v>17</v>
      </c>
      <c r="V53" s="372">
        <v>15</v>
      </c>
      <c r="W53" s="372" t="s">
        <v>12</v>
      </c>
      <c r="X53" s="372">
        <v>1</v>
      </c>
      <c r="Y53" s="372">
        <v>1</v>
      </c>
      <c r="Z53" s="372">
        <v>5</v>
      </c>
      <c r="AA53" s="375">
        <v>4</v>
      </c>
      <c r="AD53" s="397"/>
      <c r="AF53" s="400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2:45" s="396" customFormat="1" ht="16.5" customHeight="1" x14ac:dyDescent="0.4">
      <c r="B54" s="20" t="s">
        <v>14</v>
      </c>
      <c r="C54" s="371">
        <f t="shared" si="13"/>
        <v>586</v>
      </c>
      <c r="D54" s="395" t="s">
        <v>12</v>
      </c>
      <c r="E54" s="372" t="s">
        <v>12</v>
      </c>
      <c r="F54" s="372">
        <v>7</v>
      </c>
      <c r="G54" s="372" t="s">
        <v>12</v>
      </c>
      <c r="H54" s="372" t="s">
        <v>12</v>
      </c>
      <c r="I54" s="372">
        <v>266</v>
      </c>
      <c r="J54" s="372" t="s">
        <v>12</v>
      </c>
      <c r="K54" s="372" t="s">
        <v>12</v>
      </c>
      <c r="L54" s="372">
        <v>4</v>
      </c>
      <c r="M54" s="373"/>
      <c r="N54" s="374">
        <v>244</v>
      </c>
      <c r="O54" s="372">
        <v>1</v>
      </c>
      <c r="P54" s="372" t="s">
        <v>12</v>
      </c>
      <c r="Q54" s="372" t="s">
        <v>12</v>
      </c>
      <c r="R54" s="372">
        <v>5</v>
      </c>
      <c r="S54" s="372">
        <v>17</v>
      </c>
      <c r="T54" s="372" t="s">
        <v>12</v>
      </c>
      <c r="U54" s="372">
        <v>2</v>
      </c>
      <c r="V54" s="372">
        <v>6</v>
      </c>
      <c r="W54" s="372" t="s">
        <v>12</v>
      </c>
      <c r="X54" s="372">
        <v>2</v>
      </c>
      <c r="Y54" s="372">
        <v>8</v>
      </c>
      <c r="Z54" s="372">
        <v>16</v>
      </c>
      <c r="AA54" s="375">
        <v>8</v>
      </c>
      <c r="AD54" s="397"/>
      <c r="AF54" s="400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2:45" s="396" customFormat="1" ht="16.5" customHeight="1" x14ac:dyDescent="0.4">
      <c r="B55" s="20" t="s">
        <v>15</v>
      </c>
      <c r="C55" s="371">
        <f t="shared" si="13"/>
        <v>359</v>
      </c>
      <c r="D55" s="395" t="s">
        <v>12</v>
      </c>
      <c r="E55" s="372" t="s">
        <v>12</v>
      </c>
      <c r="F55" s="372">
        <v>5</v>
      </c>
      <c r="G55" s="372">
        <v>1</v>
      </c>
      <c r="H55" s="372" t="s">
        <v>12</v>
      </c>
      <c r="I55" s="372">
        <v>231</v>
      </c>
      <c r="J55" s="372" t="s">
        <v>12</v>
      </c>
      <c r="K55" s="372" t="s">
        <v>12</v>
      </c>
      <c r="L55" s="372" t="s">
        <v>12</v>
      </c>
      <c r="M55" s="373"/>
      <c r="N55" s="374">
        <v>80</v>
      </c>
      <c r="O55" s="372" t="s">
        <v>12</v>
      </c>
      <c r="P55" s="372" t="s">
        <v>12</v>
      </c>
      <c r="Q55" s="372" t="s">
        <v>12</v>
      </c>
      <c r="R55" s="372" t="s">
        <v>12</v>
      </c>
      <c r="S55" s="372">
        <v>10</v>
      </c>
      <c r="T55" s="372" t="s">
        <v>12</v>
      </c>
      <c r="U55" s="372">
        <v>2</v>
      </c>
      <c r="V55" s="372">
        <v>3</v>
      </c>
      <c r="W55" s="372" t="s">
        <v>12</v>
      </c>
      <c r="X55" s="372">
        <v>1</v>
      </c>
      <c r="Y55" s="372">
        <v>2</v>
      </c>
      <c r="Z55" s="372">
        <v>24</v>
      </c>
      <c r="AA55" s="375" t="s">
        <v>12</v>
      </c>
      <c r="AD55" s="397"/>
      <c r="AF55" s="400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2:45" s="396" customFormat="1" ht="16.5" customHeight="1" x14ac:dyDescent="0.4">
      <c r="B56" s="27" t="s">
        <v>16</v>
      </c>
      <c r="C56" s="377">
        <f t="shared" si="13"/>
        <v>106</v>
      </c>
      <c r="D56" s="399" t="s">
        <v>12</v>
      </c>
      <c r="E56" s="378" t="s">
        <v>12</v>
      </c>
      <c r="F56" s="378">
        <v>5</v>
      </c>
      <c r="G56" s="378">
        <v>1</v>
      </c>
      <c r="H56" s="378" t="s">
        <v>12</v>
      </c>
      <c r="I56" s="378">
        <v>52</v>
      </c>
      <c r="J56" s="378" t="s">
        <v>12</v>
      </c>
      <c r="K56" s="378" t="s">
        <v>12</v>
      </c>
      <c r="L56" s="378">
        <v>1</v>
      </c>
      <c r="M56" s="379"/>
      <c r="N56" s="380">
        <v>24</v>
      </c>
      <c r="O56" s="378" t="s">
        <v>12</v>
      </c>
      <c r="P56" s="378">
        <v>1</v>
      </c>
      <c r="Q56" s="378" t="s">
        <v>12</v>
      </c>
      <c r="R56" s="378" t="s">
        <v>12</v>
      </c>
      <c r="S56" s="378">
        <v>5</v>
      </c>
      <c r="T56" s="378" t="s">
        <v>12</v>
      </c>
      <c r="U56" s="378">
        <v>1</v>
      </c>
      <c r="V56" s="378">
        <v>10</v>
      </c>
      <c r="W56" s="378" t="s">
        <v>12</v>
      </c>
      <c r="X56" s="378">
        <v>1</v>
      </c>
      <c r="Y56" s="378">
        <v>1</v>
      </c>
      <c r="Z56" s="378">
        <v>3</v>
      </c>
      <c r="AA56" s="381">
        <v>1</v>
      </c>
      <c r="AD56" s="397"/>
      <c r="AF56" s="400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2:45" s="396" customFormat="1" ht="16.5" customHeight="1" x14ac:dyDescent="0.4">
      <c r="B57" s="50" t="s">
        <v>638</v>
      </c>
      <c r="C57" s="410">
        <f t="shared" si="13"/>
        <v>1202</v>
      </c>
      <c r="D57" s="411">
        <v>0</v>
      </c>
      <c r="E57" s="412">
        <v>0</v>
      </c>
      <c r="F57" s="412">
        <v>51</v>
      </c>
      <c r="G57" s="412">
        <v>2</v>
      </c>
      <c r="H57" s="412">
        <v>0</v>
      </c>
      <c r="I57" s="412">
        <v>546</v>
      </c>
      <c r="J57" s="412">
        <v>0</v>
      </c>
      <c r="K57" s="412">
        <v>1</v>
      </c>
      <c r="L57" s="412">
        <v>9</v>
      </c>
      <c r="M57" s="826">
        <v>356</v>
      </c>
      <c r="N57" s="827"/>
      <c r="O57" s="412">
        <v>1</v>
      </c>
      <c r="P57" s="412">
        <v>1</v>
      </c>
      <c r="Q57" s="412">
        <v>0</v>
      </c>
      <c r="R57" s="412">
        <v>8</v>
      </c>
      <c r="S57" s="412">
        <v>52</v>
      </c>
      <c r="T57" s="412">
        <v>0</v>
      </c>
      <c r="U57" s="412">
        <v>18</v>
      </c>
      <c r="V57" s="412">
        <v>23</v>
      </c>
      <c r="W57" s="412">
        <v>0</v>
      </c>
      <c r="X57" s="412">
        <v>5</v>
      </c>
      <c r="Y57" s="412">
        <v>14</v>
      </c>
      <c r="Z57" s="412">
        <v>101</v>
      </c>
      <c r="AA57" s="413">
        <v>14</v>
      </c>
      <c r="AD57" s="397"/>
      <c r="AF57" s="400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2:45" s="396" customFormat="1" ht="16.5" customHeight="1" x14ac:dyDescent="0.4">
      <c r="B58" s="20" t="s">
        <v>13</v>
      </c>
      <c r="C58" s="371">
        <f t="shared" si="13"/>
        <v>132</v>
      </c>
      <c r="D58" s="382" t="s">
        <v>12</v>
      </c>
      <c r="E58" s="372" t="s">
        <v>12</v>
      </c>
      <c r="F58" s="372">
        <v>31</v>
      </c>
      <c r="G58" s="372" t="s">
        <v>12</v>
      </c>
      <c r="H58" s="372" t="s">
        <v>12</v>
      </c>
      <c r="I58" s="372">
        <v>29</v>
      </c>
      <c r="J58" s="372" t="s">
        <v>12</v>
      </c>
      <c r="K58" s="372">
        <v>1</v>
      </c>
      <c r="L58" s="372">
        <v>1</v>
      </c>
      <c r="M58" s="373"/>
      <c r="N58" s="374">
        <v>28</v>
      </c>
      <c r="O58" s="372" t="s">
        <v>12</v>
      </c>
      <c r="P58" s="372" t="s">
        <v>12</v>
      </c>
      <c r="Q58" s="372" t="s">
        <v>12</v>
      </c>
      <c r="R58" s="372" t="s">
        <v>12</v>
      </c>
      <c r="S58" s="372">
        <v>10</v>
      </c>
      <c r="T58" s="372" t="s">
        <v>12</v>
      </c>
      <c r="U58" s="372">
        <v>12</v>
      </c>
      <c r="V58" s="372">
        <v>4</v>
      </c>
      <c r="W58" s="372" t="s">
        <v>12</v>
      </c>
      <c r="X58" s="372">
        <v>1</v>
      </c>
      <c r="Y58" s="372">
        <v>2</v>
      </c>
      <c r="Z58" s="372">
        <v>10</v>
      </c>
      <c r="AA58" s="375">
        <v>3</v>
      </c>
      <c r="AD58" s="397"/>
      <c r="AF58" s="400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45" s="396" customFormat="1" ht="16.5" customHeight="1" x14ac:dyDescent="0.4">
      <c r="B59" s="20" t="s">
        <v>14</v>
      </c>
      <c r="C59" s="371">
        <f t="shared" si="13"/>
        <v>568</v>
      </c>
      <c r="D59" s="382" t="s">
        <v>12</v>
      </c>
      <c r="E59" s="372" t="s">
        <v>12</v>
      </c>
      <c r="F59" s="372">
        <v>5</v>
      </c>
      <c r="G59" s="372">
        <v>1</v>
      </c>
      <c r="H59" s="372" t="s">
        <v>12</v>
      </c>
      <c r="I59" s="372">
        <v>236</v>
      </c>
      <c r="J59" s="372" t="s">
        <v>12</v>
      </c>
      <c r="K59" s="372" t="s">
        <v>12</v>
      </c>
      <c r="L59" s="372">
        <v>3</v>
      </c>
      <c r="M59" s="373"/>
      <c r="N59" s="374">
        <v>231</v>
      </c>
      <c r="O59" s="372">
        <v>1</v>
      </c>
      <c r="P59" s="372" t="s">
        <v>12</v>
      </c>
      <c r="Q59" s="372" t="s">
        <v>12</v>
      </c>
      <c r="R59" s="372">
        <v>8</v>
      </c>
      <c r="S59" s="372">
        <v>21</v>
      </c>
      <c r="T59" s="372" t="s">
        <v>12</v>
      </c>
      <c r="U59" s="372">
        <v>2</v>
      </c>
      <c r="V59" s="372">
        <v>4</v>
      </c>
      <c r="W59" s="372" t="s">
        <v>12</v>
      </c>
      <c r="X59" s="372">
        <v>2</v>
      </c>
      <c r="Y59" s="372">
        <v>8</v>
      </c>
      <c r="Z59" s="372">
        <v>38</v>
      </c>
      <c r="AA59" s="375">
        <v>8</v>
      </c>
      <c r="AD59" s="397"/>
      <c r="AF59" s="400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2:45" s="396" customFormat="1" ht="16.5" customHeight="1" x14ac:dyDescent="0.4">
      <c r="B60" s="20" t="s">
        <v>15</v>
      </c>
      <c r="C60" s="371">
        <f t="shared" si="13"/>
        <v>390</v>
      </c>
      <c r="D60" s="382" t="s">
        <v>12</v>
      </c>
      <c r="E60" s="372" t="s">
        <v>12</v>
      </c>
      <c r="F60" s="372">
        <v>9</v>
      </c>
      <c r="G60" s="372" t="s">
        <v>12</v>
      </c>
      <c r="H60" s="372" t="s">
        <v>12</v>
      </c>
      <c r="I60" s="372">
        <v>237</v>
      </c>
      <c r="J60" s="372" t="s">
        <v>12</v>
      </c>
      <c r="K60" s="372" t="s">
        <v>12</v>
      </c>
      <c r="L60" s="372">
        <v>4</v>
      </c>
      <c r="M60" s="373"/>
      <c r="N60" s="374">
        <v>74</v>
      </c>
      <c r="O60" s="372" t="s">
        <v>12</v>
      </c>
      <c r="P60" s="372" t="s">
        <v>12</v>
      </c>
      <c r="Q60" s="372" t="s">
        <v>12</v>
      </c>
      <c r="R60" s="372" t="s">
        <v>12</v>
      </c>
      <c r="S60" s="372">
        <v>14</v>
      </c>
      <c r="T60" s="372" t="s">
        <v>12</v>
      </c>
      <c r="U60" s="372">
        <v>3</v>
      </c>
      <c r="V60" s="372">
        <v>6</v>
      </c>
      <c r="W60" s="372" t="s">
        <v>12</v>
      </c>
      <c r="X60" s="372">
        <v>1</v>
      </c>
      <c r="Y60" s="372">
        <v>3</v>
      </c>
      <c r="Z60" s="372">
        <v>39</v>
      </c>
      <c r="AA60" s="375" t="s">
        <v>12</v>
      </c>
      <c r="AD60" s="397"/>
      <c r="AF60" s="400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2:45" s="396" customFormat="1" ht="16.5" customHeight="1" x14ac:dyDescent="0.4">
      <c r="B61" s="27" t="s">
        <v>16</v>
      </c>
      <c r="C61" s="377">
        <f t="shared" si="13"/>
        <v>112</v>
      </c>
      <c r="D61" s="387" t="s">
        <v>12</v>
      </c>
      <c r="E61" s="378" t="s">
        <v>12</v>
      </c>
      <c r="F61" s="378">
        <v>6</v>
      </c>
      <c r="G61" s="378">
        <v>1</v>
      </c>
      <c r="H61" s="378" t="s">
        <v>12</v>
      </c>
      <c r="I61" s="378">
        <v>44</v>
      </c>
      <c r="J61" s="378" t="s">
        <v>12</v>
      </c>
      <c r="K61" s="378" t="s">
        <v>12</v>
      </c>
      <c r="L61" s="378">
        <v>1</v>
      </c>
      <c r="M61" s="379"/>
      <c r="N61" s="380">
        <v>23</v>
      </c>
      <c r="O61" s="378" t="s">
        <v>12</v>
      </c>
      <c r="P61" s="378">
        <v>1</v>
      </c>
      <c r="Q61" s="378" t="s">
        <v>12</v>
      </c>
      <c r="R61" s="378" t="s">
        <v>12</v>
      </c>
      <c r="S61" s="378">
        <v>7</v>
      </c>
      <c r="T61" s="378" t="s">
        <v>12</v>
      </c>
      <c r="U61" s="378">
        <v>1</v>
      </c>
      <c r="V61" s="378">
        <v>9</v>
      </c>
      <c r="W61" s="378" t="s">
        <v>12</v>
      </c>
      <c r="X61" s="378">
        <v>1</v>
      </c>
      <c r="Y61" s="378">
        <v>1</v>
      </c>
      <c r="Z61" s="378">
        <v>14</v>
      </c>
      <c r="AA61" s="381">
        <v>3</v>
      </c>
      <c r="AD61" s="397"/>
      <c r="AF61" s="400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2:45" s="414" customFormat="1" ht="16.5" customHeight="1" x14ac:dyDescent="0.4">
      <c r="B62" s="13" t="s">
        <v>639</v>
      </c>
      <c r="C62" s="366">
        <f t="shared" si="13"/>
        <v>1243</v>
      </c>
      <c r="D62" s="392">
        <v>1</v>
      </c>
      <c r="E62" s="368">
        <v>0</v>
      </c>
      <c r="F62" s="368">
        <v>51</v>
      </c>
      <c r="G62" s="368">
        <v>1</v>
      </c>
      <c r="H62" s="368">
        <v>0</v>
      </c>
      <c r="I62" s="368">
        <v>484</v>
      </c>
      <c r="J62" s="368">
        <v>0</v>
      </c>
      <c r="K62" s="368">
        <v>1</v>
      </c>
      <c r="L62" s="368">
        <v>11</v>
      </c>
      <c r="M62" s="828">
        <f>61+294</f>
        <v>355</v>
      </c>
      <c r="N62" s="829"/>
      <c r="O62" s="368">
        <v>0</v>
      </c>
      <c r="P62" s="368">
        <v>1</v>
      </c>
      <c r="Q62" s="368">
        <v>0</v>
      </c>
      <c r="R62" s="368">
        <v>8</v>
      </c>
      <c r="S62" s="368">
        <v>73</v>
      </c>
      <c r="T62" s="368">
        <v>0</v>
      </c>
      <c r="U62" s="368">
        <v>19</v>
      </c>
      <c r="V62" s="368">
        <v>22</v>
      </c>
      <c r="W62" s="368">
        <v>0</v>
      </c>
      <c r="X62" s="368">
        <v>4</v>
      </c>
      <c r="Y62" s="368">
        <v>14</v>
      </c>
      <c r="Z62" s="368">
        <v>175</v>
      </c>
      <c r="AA62" s="369">
        <v>23</v>
      </c>
      <c r="AD62" s="415"/>
      <c r="AF62" s="416"/>
      <c r="AG62" s="417"/>
      <c r="AH62" s="417"/>
      <c r="AI62" s="417"/>
      <c r="AJ62" s="417"/>
      <c r="AK62" s="417"/>
      <c r="AL62" s="417"/>
      <c r="AM62" s="417"/>
      <c r="AN62" s="417"/>
      <c r="AO62" s="417"/>
      <c r="AP62" s="417"/>
      <c r="AQ62" s="417"/>
      <c r="AR62" s="417"/>
      <c r="AS62" s="417"/>
    </row>
    <row r="63" spans="2:45" s="414" customFormat="1" ht="16.5" customHeight="1" x14ac:dyDescent="0.4">
      <c r="B63" s="20" t="s">
        <v>13</v>
      </c>
      <c r="C63" s="371">
        <f t="shared" si="13"/>
        <v>133</v>
      </c>
      <c r="D63" s="382" t="s">
        <v>12</v>
      </c>
      <c r="E63" s="372" t="s">
        <v>12</v>
      </c>
      <c r="F63" s="372">
        <v>31</v>
      </c>
      <c r="G63" s="372" t="s">
        <v>12</v>
      </c>
      <c r="H63" s="372" t="s">
        <v>12</v>
      </c>
      <c r="I63" s="372">
        <v>28</v>
      </c>
      <c r="J63" s="372" t="s">
        <v>12</v>
      </c>
      <c r="K63" s="372">
        <v>1</v>
      </c>
      <c r="L63" s="372">
        <v>1</v>
      </c>
      <c r="M63" s="373"/>
      <c r="N63" s="374">
        <v>26</v>
      </c>
      <c r="O63" s="372" t="s">
        <v>12</v>
      </c>
      <c r="P63" s="372" t="s">
        <v>12</v>
      </c>
      <c r="Q63" s="372" t="s">
        <v>12</v>
      </c>
      <c r="R63" s="372" t="s">
        <v>12</v>
      </c>
      <c r="S63" s="372">
        <v>9</v>
      </c>
      <c r="T63" s="372" t="s">
        <v>12</v>
      </c>
      <c r="U63" s="372">
        <v>13</v>
      </c>
      <c r="V63" s="372">
        <v>4</v>
      </c>
      <c r="W63" s="372" t="s">
        <v>12</v>
      </c>
      <c r="X63" s="372">
        <v>1</v>
      </c>
      <c r="Y63" s="372">
        <v>2</v>
      </c>
      <c r="Z63" s="372">
        <v>14</v>
      </c>
      <c r="AA63" s="375">
        <v>3</v>
      </c>
      <c r="AD63" s="415"/>
      <c r="AF63" s="416"/>
      <c r="AG63" s="417"/>
      <c r="AH63" s="417"/>
      <c r="AI63" s="417"/>
      <c r="AJ63" s="417"/>
      <c r="AK63" s="417"/>
      <c r="AL63" s="417"/>
      <c r="AM63" s="417"/>
      <c r="AN63" s="417"/>
      <c r="AO63" s="417"/>
      <c r="AP63" s="417"/>
      <c r="AQ63" s="417"/>
      <c r="AR63" s="417"/>
      <c r="AS63" s="417"/>
    </row>
    <row r="64" spans="2:45" s="414" customFormat="1" ht="16.5" customHeight="1" x14ac:dyDescent="0.4">
      <c r="B64" s="20" t="s">
        <v>14</v>
      </c>
      <c r="C64" s="371">
        <f t="shared" si="13"/>
        <v>547</v>
      </c>
      <c r="D64" s="382">
        <v>1</v>
      </c>
      <c r="E64" s="372" t="s">
        <v>12</v>
      </c>
      <c r="F64" s="372">
        <v>5</v>
      </c>
      <c r="G64" s="372" t="s">
        <v>12</v>
      </c>
      <c r="H64" s="372" t="s">
        <v>12</v>
      </c>
      <c r="I64" s="372">
        <v>182</v>
      </c>
      <c r="J64" s="372" t="s">
        <v>12</v>
      </c>
      <c r="K64" s="372" t="s">
        <v>12</v>
      </c>
      <c r="L64" s="372">
        <v>3</v>
      </c>
      <c r="M64" s="373"/>
      <c r="N64" s="374">
        <v>228</v>
      </c>
      <c r="O64" s="372" t="s">
        <v>12</v>
      </c>
      <c r="P64" s="372" t="s">
        <v>12</v>
      </c>
      <c r="Q64" s="372" t="s">
        <v>12</v>
      </c>
      <c r="R64" s="372">
        <v>7</v>
      </c>
      <c r="S64" s="372">
        <v>31</v>
      </c>
      <c r="T64" s="372" t="s">
        <v>12</v>
      </c>
      <c r="U64" s="372">
        <v>2</v>
      </c>
      <c r="V64" s="372">
        <v>3</v>
      </c>
      <c r="W64" s="372" t="s">
        <v>12</v>
      </c>
      <c r="X64" s="372">
        <v>1</v>
      </c>
      <c r="Y64" s="372">
        <v>8</v>
      </c>
      <c r="Z64" s="372">
        <v>65</v>
      </c>
      <c r="AA64" s="375">
        <v>11</v>
      </c>
      <c r="AD64" s="415"/>
      <c r="AF64" s="416"/>
      <c r="AG64" s="417"/>
      <c r="AH64" s="417"/>
      <c r="AI64" s="417"/>
      <c r="AJ64" s="417"/>
      <c r="AK64" s="417"/>
      <c r="AL64" s="417"/>
      <c r="AM64" s="417"/>
      <c r="AN64" s="417"/>
      <c r="AO64" s="417"/>
      <c r="AP64" s="417"/>
      <c r="AQ64" s="417"/>
      <c r="AR64" s="417"/>
      <c r="AS64" s="417"/>
    </row>
    <row r="65" spans="2:45" s="414" customFormat="1" ht="16.5" customHeight="1" x14ac:dyDescent="0.4">
      <c r="B65" s="20" t="s">
        <v>15</v>
      </c>
      <c r="C65" s="371">
        <f t="shared" si="13"/>
        <v>430</v>
      </c>
      <c r="D65" s="382" t="s">
        <v>12</v>
      </c>
      <c r="E65" s="372" t="s">
        <v>12</v>
      </c>
      <c r="F65" s="372">
        <v>9</v>
      </c>
      <c r="G65" s="372" t="s">
        <v>12</v>
      </c>
      <c r="H65" s="372" t="s">
        <v>12</v>
      </c>
      <c r="I65" s="372">
        <v>225</v>
      </c>
      <c r="J65" s="372" t="s">
        <v>12</v>
      </c>
      <c r="K65" s="372" t="s">
        <v>12</v>
      </c>
      <c r="L65" s="372">
        <v>6</v>
      </c>
      <c r="M65" s="373"/>
      <c r="N65" s="374">
        <v>78</v>
      </c>
      <c r="O65" s="372" t="s">
        <v>12</v>
      </c>
      <c r="P65" s="372" t="s">
        <v>12</v>
      </c>
      <c r="Q65" s="372" t="s">
        <v>12</v>
      </c>
      <c r="R65" s="372">
        <v>1</v>
      </c>
      <c r="S65" s="372">
        <v>23</v>
      </c>
      <c r="T65" s="372" t="s">
        <v>12</v>
      </c>
      <c r="U65" s="372">
        <v>3</v>
      </c>
      <c r="V65" s="372">
        <v>8</v>
      </c>
      <c r="W65" s="372" t="s">
        <v>12</v>
      </c>
      <c r="X65" s="372">
        <v>1</v>
      </c>
      <c r="Y65" s="372">
        <v>3</v>
      </c>
      <c r="Z65" s="372">
        <v>69</v>
      </c>
      <c r="AA65" s="375">
        <v>4</v>
      </c>
      <c r="AD65" s="415"/>
      <c r="AF65" s="416"/>
      <c r="AG65" s="417"/>
      <c r="AH65" s="417"/>
      <c r="AI65" s="417"/>
      <c r="AJ65" s="417"/>
      <c r="AK65" s="417"/>
      <c r="AL65" s="417"/>
      <c r="AM65" s="417"/>
      <c r="AN65" s="417"/>
      <c r="AO65" s="417"/>
      <c r="AP65" s="417"/>
      <c r="AQ65" s="417"/>
      <c r="AR65" s="417"/>
      <c r="AS65" s="417"/>
    </row>
    <row r="66" spans="2:45" s="414" customFormat="1" ht="16.5" customHeight="1" x14ac:dyDescent="0.4">
      <c r="B66" s="27" t="s">
        <v>16</v>
      </c>
      <c r="C66" s="377">
        <f t="shared" si="13"/>
        <v>133</v>
      </c>
      <c r="D66" s="387" t="s">
        <v>12</v>
      </c>
      <c r="E66" s="378" t="s">
        <v>12</v>
      </c>
      <c r="F66" s="378">
        <v>6</v>
      </c>
      <c r="G66" s="378">
        <v>1</v>
      </c>
      <c r="H66" s="378" t="s">
        <v>12</v>
      </c>
      <c r="I66" s="378">
        <v>49</v>
      </c>
      <c r="J66" s="378" t="s">
        <v>12</v>
      </c>
      <c r="K66" s="378" t="s">
        <v>12</v>
      </c>
      <c r="L66" s="378">
        <v>1</v>
      </c>
      <c r="M66" s="379"/>
      <c r="N66" s="380">
        <v>23</v>
      </c>
      <c r="O66" s="378" t="s">
        <v>12</v>
      </c>
      <c r="P66" s="378">
        <v>1</v>
      </c>
      <c r="Q66" s="378" t="s">
        <v>12</v>
      </c>
      <c r="R66" s="378" t="s">
        <v>12</v>
      </c>
      <c r="S66" s="378">
        <v>10</v>
      </c>
      <c r="T66" s="378" t="s">
        <v>12</v>
      </c>
      <c r="U66" s="378">
        <v>1</v>
      </c>
      <c r="V66" s="378">
        <v>7</v>
      </c>
      <c r="W66" s="378" t="s">
        <v>12</v>
      </c>
      <c r="X66" s="378">
        <v>1</v>
      </c>
      <c r="Y66" s="378">
        <v>1</v>
      </c>
      <c r="Z66" s="378">
        <v>27</v>
      </c>
      <c r="AA66" s="381">
        <v>5</v>
      </c>
      <c r="AD66" s="415"/>
      <c r="AF66" s="416"/>
      <c r="AG66" s="417"/>
      <c r="AH66" s="417"/>
      <c r="AI66" s="417"/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</row>
    <row r="67" spans="2:45" s="414" customFormat="1" ht="16.5" customHeight="1" x14ac:dyDescent="0.4">
      <c r="B67" s="13" t="s">
        <v>640</v>
      </c>
      <c r="C67" s="366">
        <f t="shared" si="13"/>
        <v>1304</v>
      </c>
      <c r="D67" s="392">
        <v>1</v>
      </c>
      <c r="E67" s="368">
        <v>0</v>
      </c>
      <c r="F67" s="368">
        <v>54</v>
      </c>
      <c r="G67" s="368">
        <v>2</v>
      </c>
      <c r="H67" s="368">
        <v>0</v>
      </c>
      <c r="I67" s="368">
        <v>424</v>
      </c>
      <c r="J67" s="368">
        <v>2</v>
      </c>
      <c r="K67" s="368">
        <v>2</v>
      </c>
      <c r="L67" s="368">
        <v>17</v>
      </c>
      <c r="M67" s="828">
        <v>351</v>
      </c>
      <c r="N67" s="829"/>
      <c r="O67" s="368">
        <v>0</v>
      </c>
      <c r="P67" s="368">
        <v>1</v>
      </c>
      <c r="Q67" s="368">
        <v>0</v>
      </c>
      <c r="R67" s="368">
        <v>4</v>
      </c>
      <c r="S67" s="368">
        <v>97</v>
      </c>
      <c r="T67" s="368">
        <v>0</v>
      </c>
      <c r="U67" s="368">
        <v>20</v>
      </c>
      <c r="V67" s="368">
        <v>22</v>
      </c>
      <c r="W67" s="368">
        <v>0</v>
      </c>
      <c r="X67" s="368">
        <v>4</v>
      </c>
      <c r="Y67" s="368">
        <v>13</v>
      </c>
      <c r="Z67" s="368">
        <v>269</v>
      </c>
      <c r="AA67" s="369">
        <v>21</v>
      </c>
      <c r="AD67" s="415"/>
      <c r="AF67" s="416"/>
      <c r="AG67" s="417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</row>
    <row r="68" spans="2:45" s="414" customFormat="1" ht="16.5" customHeight="1" x14ac:dyDescent="0.4">
      <c r="B68" s="20" t="s">
        <v>13</v>
      </c>
      <c r="C68" s="371">
        <f t="shared" si="13"/>
        <v>152</v>
      </c>
      <c r="D68" s="382" t="s">
        <v>12</v>
      </c>
      <c r="E68" s="372" t="s">
        <v>12</v>
      </c>
      <c r="F68" s="372">
        <v>30</v>
      </c>
      <c r="G68" s="372">
        <v>1</v>
      </c>
      <c r="H68" s="372" t="s">
        <v>12</v>
      </c>
      <c r="I68" s="372">
        <v>27</v>
      </c>
      <c r="J68" s="372">
        <v>2</v>
      </c>
      <c r="K68" s="372">
        <v>2</v>
      </c>
      <c r="L68" s="372">
        <v>3</v>
      </c>
      <c r="M68" s="373"/>
      <c r="N68" s="374">
        <v>30</v>
      </c>
      <c r="O68" s="372" t="s">
        <v>12</v>
      </c>
      <c r="P68" s="372" t="s">
        <v>12</v>
      </c>
      <c r="Q68" s="372" t="s">
        <v>12</v>
      </c>
      <c r="R68" s="372" t="s">
        <v>12</v>
      </c>
      <c r="S68" s="372">
        <v>9</v>
      </c>
      <c r="T68" s="372" t="s">
        <v>12</v>
      </c>
      <c r="U68" s="372">
        <v>14</v>
      </c>
      <c r="V68" s="372">
        <v>5</v>
      </c>
      <c r="W68" s="372" t="s">
        <v>12</v>
      </c>
      <c r="X68" s="372">
        <v>1</v>
      </c>
      <c r="Y68" s="372">
        <v>4</v>
      </c>
      <c r="Z68" s="372">
        <v>18</v>
      </c>
      <c r="AA68" s="375">
        <v>6</v>
      </c>
      <c r="AD68" s="415"/>
      <c r="AF68" s="416"/>
      <c r="AG68" s="417"/>
      <c r="AH68" s="417"/>
      <c r="AI68" s="417"/>
      <c r="AJ68" s="417"/>
      <c r="AK68" s="417"/>
      <c r="AL68" s="417"/>
      <c r="AM68" s="417"/>
      <c r="AN68" s="417"/>
      <c r="AO68" s="417"/>
      <c r="AP68" s="417"/>
      <c r="AQ68" s="417"/>
      <c r="AR68" s="417"/>
      <c r="AS68" s="417"/>
    </row>
    <row r="69" spans="2:45" s="414" customFormat="1" ht="16.5" customHeight="1" x14ac:dyDescent="0.4">
      <c r="B69" s="20" t="s">
        <v>14</v>
      </c>
      <c r="C69" s="371">
        <f t="shared" si="13"/>
        <v>558</v>
      </c>
      <c r="D69" s="382">
        <v>1</v>
      </c>
      <c r="E69" s="372" t="s">
        <v>12</v>
      </c>
      <c r="F69" s="372">
        <v>9</v>
      </c>
      <c r="G69" s="372" t="s">
        <v>12</v>
      </c>
      <c r="H69" s="372" t="s">
        <v>12</v>
      </c>
      <c r="I69" s="372">
        <v>153</v>
      </c>
      <c r="J69" s="372" t="s">
        <v>12</v>
      </c>
      <c r="K69" s="372" t="s">
        <v>12</v>
      </c>
      <c r="L69" s="372">
        <v>6</v>
      </c>
      <c r="M69" s="373"/>
      <c r="N69" s="374">
        <v>223</v>
      </c>
      <c r="O69" s="372" t="s">
        <v>12</v>
      </c>
      <c r="P69" s="372" t="s">
        <v>12</v>
      </c>
      <c r="Q69" s="372" t="s">
        <v>12</v>
      </c>
      <c r="R69" s="372">
        <v>3</v>
      </c>
      <c r="S69" s="372">
        <v>40</v>
      </c>
      <c r="T69" s="372" t="s">
        <v>12</v>
      </c>
      <c r="U69" s="372">
        <v>2</v>
      </c>
      <c r="V69" s="372">
        <v>4</v>
      </c>
      <c r="W69" s="372" t="s">
        <v>12</v>
      </c>
      <c r="X69" s="372">
        <v>1</v>
      </c>
      <c r="Y69" s="372">
        <v>6</v>
      </c>
      <c r="Z69" s="372">
        <v>104</v>
      </c>
      <c r="AA69" s="375">
        <v>6</v>
      </c>
      <c r="AD69" s="415"/>
      <c r="AF69" s="416"/>
      <c r="AG69" s="417"/>
      <c r="AH69" s="417"/>
      <c r="AI69" s="417"/>
      <c r="AJ69" s="417"/>
      <c r="AK69" s="417"/>
      <c r="AL69" s="417"/>
      <c r="AM69" s="417"/>
      <c r="AN69" s="417"/>
      <c r="AO69" s="417"/>
      <c r="AP69" s="417"/>
      <c r="AQ69" s="417"/>
      <c r="AR69" s="417"/>
      <c r="AS69" s="417"/>
    </row>
    <row r="70" spans="2:45" s="414" customFormat="1" ht="16.5" customHeight="1" x14ac:dyDescent="0.4">
      <c r="B70" s="20" t="s">
        <v>15</v>
      </c>
      <c r="C70" s="371">
        <f t="shared" si="13"/>
        <v>461</v>
      </c>
      <c r="D70" s="382" t="s">
        <v>12</v>
      </c>
      <c r="E70" s="372" t="s">
        <v>12</v>
      </c>
      <c r="F70" s="372">
        <v>9</v>
      </c>
      <c r="G70" s="372" t="s">
        <v>12</v>
      </c>
      <c r="H70" s="372" t="s">
        <v>12</v>
      </c>
      <c r="I70" s="372">
        <v>195</v>
      </c>
      <c r="J70" s="372" t="s">
        <v>12</v>
      </c>
      <c r="K70" s="372" t="s">
        <v>12</v>
      </c>
      <c r="L70" s="372">
        <v>7</v>
      </c>
      <c r="M70" s="373"/>
      <c r="N70" s="374">
        <v>78</v>
      </c>
      <c r="O70" s="372" t="s">
        <v>12</v>
      </c>
      <c r="P70" s="372" t="s">
        <v>12</v>
      </c>
      <c r="Q70" s="372" t="s">
        <v>12</v>
      </c>
      <c r="R70" s="372">
        <v>1</v>
      </c>
      <c r="S70" s="372">
        <v>36</v>
      </c>
      <c r="T70" s="372" t="s">
        <v>12</v>
      </c>
      <c r="U70" s="372">
        <v>3</v>
      </c>
      <c r="V70" s="372">
        <v>8</v>
      </c>
      <c r="W70" s="372" t="s">
        <v>12</v>
      </c>
      <c r="X70" s="372">
        <v>1</v>
      </c>
      <c r="Y70" s="372">
        <v>3</v>
      </c>
      <c r="Z70" s="372">
        <v>117</v>
      </c>
      <c r="AA70" s="375">
        <v>3</v>
      </c>
      <c r="AD70" s="415"/>
      <c r="AF70" s="416"/>
      <c r="AG70" s="417"/>
      <c r="AH70" s="417"/>
      <c r="AI70" s="417"/>
      <c r="AJ70" s="417"/>
      <c r="AK70" s="417"/>
      <c r="AL70" s="417"/>
      <c r="AM70" s="417"/>
      <c r="AN70" s="417"/>
      <c r="AO70" s="417"/>
      <c r="AP70" s="417"/>
      <c r="AQ70" s="417"/>
      <c r="AR70" s="417"/>
      <c r="AS70" s="417"/>
    </row>
    <row r="71" spans="2:45" s="414" customFormat="1" ht="16.5" customHeight="1" x14ac:dyDescent="0.4">
      <c r="B71" s="27" t="s">
        <v>16</v>
      </c>
      <c r="C71" s="377">
        <f t="shared" si="13"/>
        <v>133</v>
      </c>
      <c r="D71" s="387" t="s">
        <v>12</v>
      </c>
      <c r="E71" s="378" t="s">
        <v>12</v>
      </c>
      <c r="F71" s="378">
        <v>6</v>
      </c>
      <c r="G71" s="378">
        <v>1</v>
      </c>
      <c r="H71" s="378" t="s">
        <v>12</v>
      </c>
      <c r="I71" s="378">
        <v>49</v>
      </c>
      <c r="J71" s="378" t="s">
        <v>12</v>
      </c>
      <c r="K71" s="378" t="s">
        <v>12</v>
      </c>
      <c r="L71" s="378">
        <v>1</v>
      </c>
      <c r="M71" s="379"/>
      <c r="N71" s="380">
        <v>20</v>
      </c>
      <c r="O71" s="378" t="s">
        <v>12</v>
      </c>
      <c r="P71" s="378">
        <v>1</v>
      </c>
      <c r="Q71" s="378" t="s">
        <v>12</v>
      </c>
      <c r="R71" s="378" t="s">
        <v>12</v>
      </c>
      <c r="S71" s="378">
        <v>12</v>
      </c>
      <c r="T71" s="378" t="s">
        <v>12</v>
      </c>
      <c r="U71" s="378">
        <v>1</v>
      </c>
      <c r="V71" s="378">
        <v>5</v>
      </c>
      <c r="W71" s="378" t="s">
        <v>12</v>
      </c>
      <c r="X71" s="378">
        <v>1</v>
      </c>
      <c r="Y71" s="378" t="s">
        <v>12</v>
      </c>
      <c r="Z71" s="378">
        <v>30</v>
      </c>
      <c r="AA71" s="381">
        <v>6</v>
      </c>
      <c r="AD71" s="415"/>
      <c r="AF71" s="416"/>
      <c r="AG71" s="417"/>
      <c r="AH71" s="417"/>
      <c r="AI71" s="417"/>
      <c r="AJ71" s="417"/>
      <c r="AK71" s="417"/>
      <c r="AL71" s="417"/>
      <c r="AM71" s="417"/>
      <c r="AN71" s="417"/>
      <c r="AO71" s="417"/>
      <c r="AP71" s="417"/>
      <c r="AQ71" s="417"/>
      <c r="AR71" s="417"/>
      <c r="AS71" s="417"/>
    </row>
    <row r="72" spans="2:45" s="414" customFormat="1" ht="16.5" customHeight="1" x14ac:dyDescent="0.4">
      <c r="B72" s="13" t="s">
        <v>641</v>
      </c>
      <c r="C72" s="366">
        <v>1378</v>
      </c>
      <c r="D72" s="392">
        <v>1</v>
      </c>
      <c r="E72" s="368">
        <v>0</v>
      </c>
      <c r="F72" s="368">
        <v>55</v>
      </c>
      <c r="G72" s="368">
        <v>2</v>
      </c>
      <c r="H72" s="368">
        <v>0</v>
      </c>
      <c r="I72" s="368">
        <v>397</v>
      </c>
      <c r="J72" s="368">
        <v>0</v>
      </c>
      <c r="K72" s="368">
        <v>1</v>
      </c>
      <c r="L72" s="368">
        <v>25</v>
      </c>
      <c r="M72" s="828">
        <v>338</v>
      </c>
      <c r="N72" s="829"/>
      <c r="O72" s="368">
        <v>0</v>
      </c>
      <c r="P72" s="368">
        <v>1</v>
      </c>
      <c r="Q72" s="368">
        <v>0</v>
      </c>
      <c r="R72" s="368">
        <v>5</v>
      </c>
      <c r="S72" s="368">
        <v>102</v>
      </c>
      <c r="T72" s="368">
        <v>0</v>
      </c>
      <c r="U72" s="368">
        <v>19</v>
      </c>
      <c r="V72" s="368">
        <v>21</v>
      </c>
      <c r="W72" s="368">
        <v>0</v>
      </c>
      <c r="X72" s="368">
        <v>4</v>
      </c>
      <c r="Y72" s="368">
        <v>14</v>
      </c>
      <c r="Z72" s="368">
        <v>353</v>
      </c>
      <c r="AA72" s="369">
        <v>40</v>
      </c>
      <c r="AD72" s="415"/>
      <c r="AF72" s="416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</row>
    <row r="73" spans="2:45" s="414" customFormat="1" ht="16.5" customHeight="1" x14ac:dyDescent="0.4">
      <c r="B73" s="20" t="s">
        <v>13</v>
      </c>
      <c r="C73" s="371">
        <v>159</v>
      </c>
      <c r="D73" s="382">
        <v>0</v>
      </c>
      <c r="E73" s="372">
        <v>0</v>
      </c>
      <c r="F73" s="372">
        <v>28</v>
      </c>
      <c r="G73" s="372">
        <v>1</v>
      </c>
      <c r="H73" s="372">
        <v>0</v>
      </c>
      <c r="I73" s="372">
        <v>28</v>
      </c>
      <c r="J73" s="372">
        <v>0</v>
      </c>
      <c r="K73" s="372">
        <v>1</v>
      </c>
      <c r="L73" s="372">
        <v>11</v>
      </c>
      <c r="M73" s="373"/>
      <c r="N73" s="374">
        <v>29</v>
      </c>
      <c r="O73" s="372">
        <v>0</v>
      </c>
      <c r="P73" s="372">
        <v>0</v>
      </c>
      <c r="Q73" s="372">
        <v>0</v>
      </c>
      <c r="R73" s="372">
        <v>0</v>
      </c>
      <c r="S73" s="372">
        <v>9</v>
      </c>
      <c r="T73" s="372">
        <v>0</v>
      </c>
      <c r="U73" s="372">
        <v>13</v>
      </c>
      <c r="V73" s="372">
        <v>4</v>
      </c>
      <c r="W73" s="372">
        <v>0</v>
      </c>
      <c r="X73" s="372">
        <v>1</v>
      </c>
      <c r="Y73" s="372">
        <v>4</v>
      </c>
      <c r="Z73" s="372">
        <v>23</v>
      </c>
      <c r="AA73" s="375">
        <v>7</v>
      </c>
      <c r="AD73" s="415"/>
      <c r="AF73" s="416"/>
      <c r="AG73" s="417"/>
      <c r="AH73" s="417"/>
      <c r="AI73" s="417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</row>
    <row r="74" spans="2:45" s="414" customFormat="1" ht="16.5" customHeight="1" x14ac:dyDescent="0.4">
      <c r="B74" s="20" t="s">
        <v>14</v>
      </c>
      <c r="C74" s="371">
        <v>571</v>
      </c>
      <c r="D74" s="382">
        <v>1</v>
      </c>
      <c r="E74" s="372">
        <v>0</v>
      </c>
      <c r="F74" s="372">
        <v>12</v>
      </c>
      <c r="G74" s="372">
        <v>0</v>
      </c>
      <c r="H74" s="372">
        <v>0</v>
      </c>
      <c r="I74" s="372">
        <v>125</v>
      </c>
      <c r="J74" s="372">
        <v>0</v>
      </c>
      <c r="K74" s="372">
        <v>0</v>
      </c>
      <c r="L74" s="372">
        <v>9</v>
      </c>
      <c r="M74" s="373"/>
      <c r="N74" s="374">
        <v>210</v>
      </c>
      <c r="O74" s="372">
        <v>0</v>
      </c>
      <c r="P74" s="372">
        <v>0</v>
      </c>
      <c r="Q74" s="372">
        <v>0</v>
      </c>
      <c r="R74" s="372">
        <v>5</v>
      </c>
      <c r="S74" s="372">
        <v>42</v>
      </c>
      <c r="T74" s="372">
        <v>0</v>
      </c>
      <c r="U74" s="372">
        <v>2</v>
      </c>
      <c r="V74" s="372">
        <v>4</v>
      </c>
      <c r="W74" s="372">
        <v>0</v>
      </c>
      <c r="X74" s="372">
        <v>1</v>
      </c>
      <c r="Y74" s="372">
        <v>6</v>
      </c>
      <c r="Z74" s="372">
        <v>132</v>
      </c>
      <c r="AA74" s="375">
        <v>22</v>
      </c>
      <c r="AD74" s="415"/>
      <c r="AF74" s="416"/>
      <c r="AG74" s="417"/>
      <c r="AH74" s="417"/>
      <c r="AI74" s="417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</row>
    <row r="75" spans="2:45" s="414" customFormat="1" ht="16.5" customHeight="1" x14ac:dyDescent="0.4">
      <c r="B75" s="20" t="s">
        <v>15</v>
      </c>
      <c r="C75" s="371">
        <v>507</v>
      </c>
      <c r="D75" s="382">
        <v>0</v>
      </c>
      <c r="E75" s="372">
        <v>0</v>
      </c>
      <c r="F75" s="372">
        <v>10</v>
      </c>
      <c r="G75" s="372">
        <v>0</v>
      </c>
      <c r="H75" s="372">
        <v>0</v>
      </c>
      <c r="I75" s="372">
        <v>195</v>
      </c>
      <c r="J75" s="372">
        <v>0</v>
      </c>
      <c r="K75" s="372">
        <v>0</v>
      </c>
      <c r="L75" s="372">
        <v>4</v>
      </c>
      <c r="M75" s="373"/>
      <c r="N75" s="374">
        <v>79</v>
      </c>
      <c r="O75" s="372">
        <v>0</v>
      </c>
      <c r="P75" s="372">
        <v>0</v>
      </c>
      <c r="Q75" s="372">
        <v>0</v>
      </c>
      <c r="R75" s="372">
        <v>0</v>
      </c>
      <c r="S75" s="372">
        <v>40</v>
      </c>
      <c r="T75" s="372">
        <v>0</v>
      </c>
      <c r="U75" s="372">
        <v>3</v>
      </c>
      <c r="V75" s="372">
        <v>8</v>
      </c>
      <c r="W75" s="372">
        <v>0</v>
      </c>
      <c r="X75" s="372">
        <v>1</v>
      </c>
      <c r="Y75" s="372">
        <v>3</v>
      </c>
      <c r="Z75" s="372">
        <v>160</v>
      </c>
      <c r="AA75" s="375">
        <v>4</v>
      </c>
      <c r="AD75" s="415"/>
      <c r="AF75" s="416"/>
      <c r="AG75" s="417"/>
      <c r="AH75" s="417"/>
      <c r="AI75" s="417"/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</row>
    <row r="76" spans="2:45" s="414" customFormat="1" ht="16.5" customHeight="1" x14ac:dyDescent="0.4">
      <c r="B76" s="27" t="s">
        <v>16</v>
      </c>
      <c r="C76" s="377">
        <v>141</v>
      </c>
      <c r="D76" s="387">
        <v>0</v>
      </c>
      <c r="E76" s="378">
        <v>0</v>
      </c>
      <c r="F76" s="378">
        <v>5</v>
      </c>
      <c r="G76" s="378">
        <v>1</v>
      </c>
      <c r="H76" s="378">
        <v>0</v>
      </c>
      <c r="I76" s="378">
        <v>49</v>
      </c>
      <c r="J76" s="378">
        <v>0</v>
      </c>
      <c r="K76" s="378">
        <v>0</v>
      </c>
      <c r="L76" s="378">
        <v>1</v>
      </c>
      <c r="M76" s="379"/>
      <c r="N76" s="380">
        <v>20</v>
      </c>
      <c r="O76" s="378">
        <v>0</v>
      </c>
      <c r="P76" s="378">
        <v>1</v>
      </c>
      <c r="Q76" s="378">
        <v>0</v>
      </c>
      <c r="R76" s="378">
        <v>0</v>
      </c>
      <c r="S76" s="378">
        <v>11</v>
      </c>
      <c r="T76" s="378">
        <v>0</v>
      </c>
      <c r="U76" s="378">
        <v>1</v>
      </c>
      <c r="V76" s="378">
        <v>5</v>
      </c>
      <c r="W76" s="378">
        <v>0</v>
      </c>
      <c r="X76" s="378">
        <v>1</v>
      </c>
      <c r="Y76" s="378">
        <v>1</v>
      </c>
      <c r="Z76" s="378">
        <v>38</v>
      </c>
      <c r="AA76" s="381">
        <v>7</v>
      </c>
      <c r="AD76" s="415"/>
      <c r="AF76" s="416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</row>
    <row r="77" spans="2:45" s="414" customFormat="1" ht="16.5" customHeight="1" x14ac:dyDescent="0.4">
      <c r="B77" s="13" t="s">
        <v>642</v>
      </c>
      <c r="C77" s="366">
        <v>1519</v>
      </c>
      <c r="D77" s="392">
        <v>1</v>
      </c>
      <c r="E77" s="368">
        <v>0</v>
      </c>
      <c r="F77" s="368">
        <v>60</v>
      </c>
      <c r="G77" s="368">
        <v>4</v>
      </c>
      <c r="H77" s="368">
        <v>0</v>
      </c>
      <c r="I77" s="368">
        <v>385</v>
      </c>
      <c r="J77" s="368">
        <v>0</v>
      </c>
      <c r="K77" s="368">
        <v>1</v>
      </c>
      <c r="L77" s="368">
        <v>40</v>
      </c>
      <c r="M77" s="828">
        <v>319</v>
      </c>
      <c r="N77" s="829"/>
      <c r="O77" s="368">
        <v>0</v>
      </c>
      <c r="P77" s="368">
        <v>1</v>
      </c>
      <c r="Q77" s="368">
        <v>0</v>
      </c>
      <c r="R77" s="368">
        <v>6</v>
      </c>
      <c r="S77" s="368">
        <v>153</v>
      </c>
      <c r="T77" s="368">
        <v>0</v>
      </c>
      <c r="U77" s="368">
        <v>20</v>
      </c>
      <c r="V77" s="368">
        <v>22</v>
      </c>
      <c r="W77" s="368">
        <v>0</v>
      </c>
      <c r="X77" s="368">
        <v>4</v>
      </c>
      <c r="Y77" s="368">
        <v>17</v>
      </c>
      <c r="Z77" s="368">
        <v>441</v>
      </c>
      <c r="AA77" s="369">
        <v>45</v>
      </c>
      <c r="AC77" s="418"/>
      <c r="AD77" s="415"/>
      <c r="AF77" s="416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</row>
    <row r="78" spans="2:45" s="414" customFormat="1" ht="16.5" customHeight="1" x14ac:dyDescent="0.4">
      <c r="B78" s="20" t="s">
        <v>13</v>
      </c>
      <c r="C78" s="371">
        <v>174</v>
      </c>
      <c r="D78" s="382">
        <v>0</v>
      </c>
      <c r="E78" s="372">
        <v>0</v>
      </c>
      <c r="F78" s="372">
        <v>27</v>
      </c>
      <c r="G78" s="372">
        <v>3</v>
      </c>
      <c r="H78" s="372">
        <v>0</v>
      </c>
      <c r="I78" s="372">
        <v>27</v>
      </c>
      <c r="J78" s="372">
        <v>0</v>
      </c>
      <c r="K78" s="372">
        <v>1</v>
      </c>
      <c r="L78" s="372">
        <v>14</v>
      </c>
      <c r="M78" s="373"/>
      <c r="N78" s="374">
        <v>30</v>
      </c>
      <c r="O78" s="372">
        <v>0</v>
      </c>
      <c r="P78" s="372">
        <v>0</v>
      </c>
      <c r="Q78" s="372">
        <v>0</v>
      </c>
      <c r="R78" s="372">
        <v>0</v>
      </c>
      <c r="S78" s="372">
        <v>7</v>
      </c>
      <c r="T78" s="372">
        <v>0</v>
      </c>
      <c r="U78" s="372">
        <v>11</v>
      </c>
      <c r="V78" s="372">
        <v>5</v>
      </c>
      <c r="W78" s="372">
        <v>0</v>
      </c>
      <c r="X78" s="372">
        <v>1</v>
      </c>
      <c r="Y78" s="372">
        <v>4</v>
      </c>
      <c r="Z78" s="372">
        <v>33</v>
      </c>
      <c r="AA78" s="375">
        <v>11</v>
      </c>
      <c r="AD78" s="415"/>
      <c r="AF78" s="416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</row>
    <row r="79" spans="2:45" s="414" customFormat="1" ht="16.5" customHeight="1" x14ac:dyDescent="0.4">
      <c r="B79" s="20" t="s">
        <v>14</v>
      </c>
      <c r="C79" s="371">
        <v>630</v>
      </c>
      <c r="D79" s="382">
        <v>1</v>
      </c>
      <c r="E79" s="372">
        <v>0</v>
      </c>
      <c r="F79" s="372">
        <v>12</v>
      </c>
      <c r="G79" s="372">
        <v>0</v>
      </c>
      <c r="H79" s="372">
        <v>0</v>
      </c>
      <c r="I79" s="372">
        <v>128</v>
      </c>
      <c r="J79" s="372">
        <v>0</v>
      </c>
      <c r="K79" s="372">
        <v>0</v>
      </c>
      <c r="L79" s="372">
        <v>12</v>
      </c>
      <c r="M79" s="373"/>
      <c r="N79" s="374">
        <v>199</v>
      </c>
      <c r="O79" s="372">
        <v>0</v>
      </c>
      <c r="P79" s="372">
        <v>0</v>
      </c>
      <c r="Q79" s="372">
        <v>0</v>
      </c>
      <c r="R79" s="372">
        <v>6</v>
      </c>
      <c r="S79" s="372">
        <v>72</v>
      </c>
      <c r="T79" s="372">
        <v>0</v>
      </c>
      <c r="U79" s="372">
        <v>3</v>
      </c>
      <c r="V79" s="372">
        <v>2</v>
      </c>
      <c r="W79" s="372">
        <v>0</v>
      </c>
      <c r="X79" s="372">
        <v>1</v>
      </c>
      <c r="Y79" s="372">
        <v>8</v>
      </c>
      <c r="Z79" s="372">
        <v>165</v>
      </c>
      <c r="AA79" s="375">
        <v>21</v>
      </c>
      <c r="AD79" s="415"/>
      <c r="AF79" s="416"/>
      <c r="AG79" s="417"/>
      <c r="AH79" s="417"/>
      <c r="AI79" s="417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</row>
    <row r="80" spans="2:45" s="414" customFormat="1" ht="16.5" customHeight="1" x14ac:dyDescent="0.4">
      <c r="B80" s="20" t="s">
        <v>15</v>
      </c>
      <c r="C80" s="371">
        <v>568</v>
      </c>
      <c r="D80" s="382">
        <v>0</v>
      </c>
      <c r="E80" s="372">
        <v>0</v>
      </c>
      <c r="F80" s="372">
        <v>16</v>
      </c>
      <c r="G80" s="372">
        <v>0</v>
      </c>
      <c r="H80" s="372">
        <v>0</v>
      </c>
      <c r="I80" s="372">
        <v>182</v>
      </c>
      <c r="J80" s="372">
        <v>0</v>
      </c>
      <c r="K80" s="372">
        <v>0</v>
      </c>
      <c r="L80" s="372">
        <v>13</v>
      </c>
      <c r="M80" s="373"/>
      <c r="N80" s="374">
        <v>70</v>
      </c>
      <c r="O80" s="372">
        <v>0</v>
      </c>
      <c r="P80" s="372">
        <v>0</v>
      </c>
      <c r="Q80" s="372">
        <v>0</v>
      </c>
      <c r="R80" s="372">
        <v>0</v>
      </c>
      <c r="S80" s="372">
        <v>62</v>
      </c>
      <c r="T80" s="372">
        <v>0</v>
      </c>
      <c r="U80" s="372">
        <v>5</v>
      </c>
      <c r="V80" s="372">
        <v>12</v>
      </c>
      <c r="W80" s="372">
        <v>0</v>
      </c>
      <c r="X80" s="372">
        <v>1</v>
      </c>
      <c r="Y80" s="372">
        <v>4</v>
      </c>
      <c r="Z80" s="372">
        <v>198</v>
      </c>
      <c r="AA80" s="375">
        <v>5</v>
      </c>
      <c r="AD80" s="415"/>
      <c r="AF80" s="416"/>
      <c r="AG80" s="417"/>
      <c r="AH80" s="417"/>
      <c r="AI80" s="417"/>
      <c r="AJ80" s="417"/>
      <c r="AK80" s="417"/>
      <c r="AL80" s="417"/>
      <c r="AM80" s="417"/>
      <c r="AN80" s="417"/>
      <c r="AO80" s="417"/>
      <c r="AP80" s="417"/>
      <c r="AQ80" s="417"/>
      <c r="AR80" s="417"/>
      <c r="AS80" s="417"/>
    </row>
    <row r="81" spans="2:45" s="414" customFormat="1" ht="16.5" customHeight="1" x14ac:dyDescent="0.4">
      <c r="B81" s="27" t="s">
        <v>16</v>
      </c>
      <c r="C81" s="377">
        <v>147</v>
      </c>
      <c r="D81" s="387">
        <v>0</v>
      </c>
      <c r="E81" s="378">
        <v>0</v>
      </c>
      <c r="F81" s="378">
        <v>5</v>
      </c>
      <c r="G81" s="378">
        <v>1</v>
      </c>
      <c r="H81" s="378">
        <v>0</v>
      </c>
      <c r="I81" s="378">
        <v>48</v>
      </c>
      <c r="J81" s="378">
        <v>0</v>
      </c>
      <c r="K81" s="378">
        <v>0</v>
      </c>
      <c r="L81" s="378">
        <v>1</v>
      </c>
      <c r="M81" s="379"/>
      <c r="N81" s="380">
        <v>20</v>
      </c>
      <c r="O81" s="378">
        <v>0</v>
      </c>
      <c r="P81" s="378">
        <v>1</v>
      </c>
      <c r="Q81" s="378">
        <v>0</v>
      </c>
      <c r="R81" s="378">
        <v>0</v>
      </c>
      <c r="S81" s="378">
        <v>12</v>
      </c>
      <c r="T81" s="378">
        <v>0</v>
      </c>
      <c r="U81" s="378">
        <v>1</v>
      </c>
      <c r="V81" s="378">
        <v>3</v>
      </c>
      <c r="W81" s="378">
        <v>0</v>
      </c>
      <c r="X81" s="378">
        <v>1</v>
      </c>
      <c r="Y81" s="378">
        <v>1</v>
      </c>
      <c r="Z81" s="378">
        <v>45</v>
      </c>
      <c r="AA81" s="381">
        <v>8</v>
      </c>
      <c r="AD81" s="415"/>
      <c r="AF81" s="416"/>
      <c r="AG81" s="417"/>
      <c r="AH81" s="417"/>
      <c r="AI81" s="417"/>
      <c r="AJ81" s="417"/>
      <c r="AK81" s="417"/>
      <c r="AL81" s="417"/>
      <c r="AM81" s="417"/>
      <c r="AN81" s="417"/>
      <c r="AO81" s="417"/>
      <c r="AP81" s="417"/>
      <c r="AQ81" s="417"/>
      <c r="AR81" s="417"/>
      <c r="AS81" s="417"/>
    </row>
    <row r="82" spans="2:45" s="414" customFormat="1" ht="16.5" customHeight="1" x14ac:dyDescent="0.4">
      <c r="B82" s="13" t="s">
        <v>643</v>
      </c>
      <c r="C82" s="366">
        <v>1712</v>
      </c>
      <c r="D82" s="392">
        <v>1</v>
      </c>
      <c r="E82" s="368">
        <v>17</v>
      </c>
      <c r="F82" s="368">
        <v>58</v>
      </c>
      <c r="G82" s="368">
        <v>3</v>
      </c>
      <c r="H82" s="368">
        <v>0</v>
      </c>
      <c r="I82" s="368">
        <v>380</v>
      </c>
      <c r="J82" s="368">
        <v>0</v>
      </c>
      <c r="K82" s="368">
        <v>1</v>
      </c>
      <c r="L82" s="368">
        <v>47</v>
      </c>
      <c r="M82" s="828">
        <v>309</v>
      </c>
      <c r="N82" s="829"/>
      <c r="O82" s="368">
        <v>2</v>
      </c>
      <c r="P82" s="368">
        <v>1</v>
      </c>
      <c r="Q82" s="368">
        <v>0</v>
      </c>
      <c r="R82" s="368">
        <v>6</v>
      </c>
      <c r="S82" s="368">
        <v>174</v>
      </c>
      <c r="T82" s="368">
        <v>0</v>
      </c>
      <c r="U82" s="368">
        <v>20</v>
      </c>
      <c r="V82" s="368">
        <v>29</v>
      </c>
      <c r="W82" s="368">
        <v>0</v>
      </c>
      <c r="X82" s="368">
        <v>4</v>
      </c>
      <c r="Y82" s="368">
        <v>16</v>
      </c>
      <c r="Z82" s="368">
        <v>496</v>
      </c>
      <c r="AA82" s="369">
        <v>148</v>
      </c>
      <c r="AC82" s="418"/>
      <c r="AD82" s="415"/>
      <c r="AF82" s="416"/>
      <c r="AG82" s="417"/>
      <c r="AH82" s="417"/>
      <c r="AI82" s="417"/>
      <c r="AJ82" s="417"/>
      <c r="AK82" s="417"/>
      <c r="AL82" s="417"/>
      <c r="AM82" s="417"/>
      <c r="AN82" s="417"/>
      <c r="AO82" s="417"/>
      <c r="AP82" s="417"/>
      <c r="AQ82" s="417"/>
      <c r="AR82" s="417"/>
      <c r="AS82" s="417"/>
    </row>
    <row r="83" spans="2:45" s="414" customFormat="1" ht="16.5" customHeight="1" x14ac:dyDescent="0.4">
      <c r="B83" s="20" t="s">
        <v>13</v>
      </c>
      <c r="C83" s="371">
        <v>194</v>
      </c>
      <c r="D83" s="382">
        <v>0</v>
      </c>
      <c r="E83" s="372">
        <v>0</v>
      </c>
      <c r="F83" s="372">
        <v>27</v>
      </c>
      <c r="G83" s="372">
        <v>1</v>
      </c>
      <c r="H83" s="372">
        <v>0</v>
      </c>
      <c r="I83" s="372">
        <v>23</v>
      </c>
      <c r="J83" s="372">
        <v>0</v>
      </c>
      <c r="K83" s="372">
        <v>1</v>
      </c>
      <c r="L83" s="372">
        <v>18</v>
      </c>
      <c r="M83" s="373"/>
      <c r="N83" s="374">
        <v>31</v>
      </c>
      <c r="O83" s="372">
        <v>0</v>
      </c>
      <c r="P83" s="372">
        <v>0</v>
      </c>
      <c r="Q83" s="372">
        <v>0</v>
      </c>
      <c r="R83" s="372">
        <v>0</v>
      </c>
      <c r="S83" s="372">
        <v>20</v>
      </c>
      <c r="T83" s="372">
        <v>0</v>
      </c>
      <c r="U83" s="372">
        <v>11</v>
      </c>
      <c r="V83" s="372">
        <v>5</v>
      </c>
      <c r="W83" s="372">
        <v>0</v>
      </c>
      <c r="X83" s="372">
        <v>1</v>
      </c>
      <c r="Y83" s="372">
        <v>4</v>
      </c>
      <c r="Z83" s="372">
        <v>41</v>
      </c>
      <c r="AA83" s="375">
        <v>11</v>
      </c>
      <c r="AC83" s="418"/>
      <c r="AD83" s="415"/>
      <c r="AF83" s="416"/>
      <c r="AG83" s="417"/>
      <c r="AH83" s="417"/>
      <c r="AI83" s="417"/>
      <c r="AJ83" s="417"/>
      <c r="AK83" s="417"/>
      <c r="AL83" s="417"/>
      <c r="AM83" s="417"/>
      <c r="AN83" s="417"/>
      <c r="AO83" s="417"/>
      <c r="AP83" s="417"/>
      <c r="AQ83" s="417"/>
      <c r="AR83" s="417"/>
      <c r="AS83" s="417"/>
    </row>
    <row r="84" spans="2:45" s="414" customFormat="1" ht="16.5" customHeight="1" x14ac:dyDescent="0.4">
      <c r="B84" s="20" t="s">
        <v>14</v>
      </c>
      <c r="C84" s="371">
        <v>704</v>
      </c>
      <c r="D84" s="382">
        <v>1</v>
      </c>
      <c r="E84" s="372">
        <v>17</v>
      </c>
      <c r="F84" s="372">
        <v>10</v>
      </c>
      <c r="G84" s="372">
        <v>1</v>
      </c>
      <c r="H84" s="372">
        <v>0</v>
      </c>
      <c r="I84" s="372">
        <v>127</v>
      </c>
      <c r="J84" s="372">
        <v>0</v>
      </c>
      <c r="K84" s="372">
        <v>0</v>
      </c>
      <c r="L84" s="372">
        <v>15</v>
      </c>
      <c r="M84" s="373"/>
      <c r="N84" s="374">
        <v>188</v>
      </c>
      <c r="O84" s="372">
        <v>2</v>
      </c>
      <c r="P84" s="372">
        <v>0</v>
      </c>
      <c r="Q84" s="372">
        <v>0</v>
      </c>
      <c r="R84" s="372">
        <v>6</v>
      </c>
      <c r="S84" s="372">
        <v>80</v>
      </c>
      <c r="T84" s="372">
        <v>0</v>
      </c>
      <c r="U84" s="372">
        <v>3</v>
      </c>
      <c r="V84" s="372">
        <v>9</v>
      </c>
      <c r="W84" s="372">
        <v>0</v>
      </c>
      <c r="X84" s="372">
        <v>1</v>
      </c>
      <c r="Y84" s="372">
        <v>7</v>
      </c>
      <c r="Z84" s="372">
        <v>212</v>
      </c>
      <c r="AA84" s="375">
        <v>25</v>
      </c>
      <c r="AD84" s="415"/>
      <c r="AF84" s="416"/>
      <c r="AG84" s="417"/>
      <c r="AH84" s="417"/>
      <c r="AI84" s="417"/>
      <c r="AJ84" s="417"/>
      <c r="AK84" s="417"/>
      <c r="AL84" s="417"/>
      <c r="AM84" s="417"/>
      <c r="AN84" s="417"/>
      <c r="AO84" s="417"/>
      <c r="AP84" s="417"/>
      <c r="AQ84" s="417"/>
      <c r="AR84" s="417"/>
      <c r="AS84" s="417"/>
    </row>
    <row r="85" spans="2:45" s="414" customFormat="1" ht="16.5" customHeight="1" x14ac:dyDescent="0.4">
      <c r="B85" s="20" t="s">
        <v>15</v>
      </c>
      <c r="C85" s="371">
        <v>651</v>
      </c>
      <c r="D85" s="382">
        <v>0</v>
      </c>
      <c r="E85" s="372">
        <v>0</v>
      </c>
      <c r="F85" s="372">
        <v>16</v>
      </c>
      <c r="G85" s="372">
        <v>0</v>
      </c>
      <c r="H85" s="372">
        <v>0</v>
      </c>
      <c r="I85" s="372">
        <v>182</v>
      </c>
      <c r="J85" s="372">
        <v>0</v>
      </c>
      <c r="K85" s="372">
        <v>0</v>
      </c>
      <c r="L85" s="372">
        <v>13</v>
      </c>
      <c r="M85" s="373"/>
      <c r="N85" s="374">
        <v>70</v>
      </c>
      <c r="O85" s="372">
        <v>0</v>
      </c>
      <c r="P85" s="372">
        <v>0</v>
      </c>
      <c r="Q85" s="372">
        <v>0</v>
      </c>
      <c r="R85" s="372">
        <v>0</v>
      </c>
      <c r="S85" s="372">
        <v>62</v>
      </c>
      <c r="T85" s="372">
        <v>0</v>
      </c>
      <c r="U85" s="372">
        <v>5</v>
      </c>
      <c r="V85" s="372">
        <v>12</v>
      </c>
      <c r="W85" s="372">
        <v>0</v>
      </c>
      <c r="X85" s="372">
        <v>1</v>
      </c>
      <c r="Y85" s="372">
        <v>4</v>
      </c>
      <c r="Z85" s="372">
        <v>198</v>
      </c>
      <c r="AA85" s="375">
        <v>88</v>
      </c>
      <c r="AD85" s="415"/>
      <c r="AF85" s="416"/>
      <c r="AG85" s="417"/>
      <c r="AH85" s="417"/>
      <c r="AI85" s="417"/>
      <c r="AJ85" s="417"/>
      <c r="AK85" s="417"/>
      <c r="AL85" s="417"/>
      <c r="AM85" s="417"/>
      <c r="AN85" s="417"/>
      <c r="AO85" s="417"/>
      <c r="AP85" s="417"/>
      <c r="AQ85" s="417"/>
      <c r="AR85" s="417"/>
      <c r="AS85" s="417"/>
    </row>
    <row r="86" spans="2:45" s="414" customFormat="1" ht="16.5" customHeight="1" x14ac:dyDescent="0.4">
      <c r="B86" s="27" t="s">
        <v>16</v>
      </c>
      <c r="C86" s="377">
        <v>163</v>
      </c>
      <c r="D86" s="387">
        <v>0</v>
      </c>
      <c r="E86" s="378">
        <v>0</v>
      </c>
      <c r="F86" s="378">
        <v>5</v>
      </c>
      <c r="G86" s="378">
        <v>1</v>
      </c>
      <c r="H86" s="378">
        <v>0</v>
      </c>
      <c r="I86" s="378">
        <v>48</v>
      </c>
      <c r="J86" s="378">
        <v>0</v>
      </c>
      <c r="K86" s="378">
        <v>0</v>
      </c>
      <c r="L86" s="378">
        <v>1</v>
      </c>
      <c r="M86" s="379"/>
      <c r="N86" s="380">
        <v>20</v>
      </c>
      <c r="O86" s="378">
        <v>0</v>
      </c>
      <c r="P86" s="378">
        <v>1</v>
      </c>
      <c r="Q86" s="378">
        <v>0</v>
      </c>
      <c r="R86" s="378">
        <v>0</v>
      </c>
      <c r="S86" s="378">
        <v>12</v>
      </c>
      <c r="T86" s="378">
        <v>0</v>
      </c>
      <c r="U86" s="378">
        <v>1</v>
      </c>
      <c r="V86" s="378">
        <v>3</v>
      </c>
      <c r="W86" s="378">
        <v>0</v>
      </c>
      <c r="X86" s="378">
        <v>1</v>
      </c>
      <c r="Y86" s="378">
        <v>1</v>
      </c>
      <c r="Z86" s="378">
        <v>45</v>
      </c>
      <c r="AA86" s="381">
        <v>24</v>
      </c>
      <c r="AD86" s="415"/>
      <c r="AF86" s="416"/>
      <c r="AG86" s="417"/>
      <c r="AH86" s="417"/>
      <c r="AI86" s="417"/>
      <c r="AJ86" s="417"/>
      <c r="AK86" s="417"/>
      <c r="AL86" s="417"/>
      <c r="AM86" s="417"/>
      <c r="AN86" s="417"/>
      <c r="AO86" s="417"/>
      <c r="AP86" s="417"/>
      <c r="AQ86" s="417"/>
      <c r="AR86" s="417"/>
      <c r="AS86" s="417"/>
    </row>
    <row r="87" spans="2:45" ht="16.5" customHeight="1" x14ac:dyDescent="0.4">
      <c r="B87" s="419" t="s">
        <v>644</v>
      </c>
      <c r="C87" s="420"/>
      <c r="D87" s="421"/>
      <c r="E87" s="421"/>
      <c r="AA87" s="65"/>
    </row>
    <row r="88" spans="2:45" ht="16.5" customHeight="1" x14ac:dyDescent="0.4">
      <c r="B88" s="355" t="s">
        <v>645</v>
      </c>
      <c r="C88" s="420"/>
      <c r="D88" s="421"/>
      <c r="E88" s="421"/>
    </row>
    <row r="89" spans="2:45" x14ac:dyDescent="0.4">
      <c r="B89" s="419"/>
      <c r="C89" s="420"/>
      <c r="D89" s="421"/>
      <c r="E89" s="421"/>
    </row>
    <row r="90" spans="2:45" x14ac:dyDescent="0.4">
      <c r="C90" s="420"/>
      <c r="D90" s="421"/>
      <c r="E90" s="421"/>
    </row>
    <row r="91" spans="2:45" x14ac:dyDescent="0.4">
      <c r="C91" s="420"/>
      <c r="D91" s="421"/>
      <c r="E91" s="421"/>
    </row>
    <row r="92" spans="2:45" x14ac:dyDescent="0.4">
      <c r="C92" s="422"/>
      <c r="D92" s="423"/>
      <c r="E92" s="423"/>
    </row>
    <row r="93" spans="2:45" x14ac:dyDescent="0.4">
      <c r="C93" s="420"/>
      <c r="D93" s="421"/>
      <c r="E93" s="421"/>
    </row>
    <row r="94" spans="2:45" x14ac:dyDescent="0.4">
      <c r="C94" s="420"/>
      <c r="D94" s="421"/>
      <c r="E94" s="421"/>
    </row>
    <row r="95" spans="2:45" x14ac:dyDescent="0.4">
      <c r="C95" s="420"/>
      <c r="D95" s="421"/>
      <c r="E95" s="421"/>
    </row>
    <row r="96" spans="2:45" x14ac:dyDescent="0.4">
      <c r="C96" s="420"/>
      <c r="D96" s="421"/>
      <c r="E96" s="421"/>
    </row>
    <row r="97" spans="3:5" x14ac:dyDescent="0.4">
      <c r="C97" s="420"/>
      <c r="D97" s="421"/>
      <c r="E97" s="421"/>
    </row>
    <row r="98" spans="3:5" x14ac:dyDescent="0.4">
      <c r="C98" s="420"/>
      <c r="D98" s="421"/>
      <c r="E98" s="421"/>
    </row>
    <row r="99" spans="3:5" x14ac:dyDescent="0.4">
      <c r="C99" s="420"/>
      <c r="D99" s="421"/>
      <c r="E99" s="421"/>
    </row>
    <row r="100" spans="3:5" x14ac:dyDescent="0.4">
      <c r="C100" s="420"/>
      <c r="D100" s="421"/>
      <c r="E100" s="421"/>
    </row>
    <row r="101" spans="3:5" x14ac:dyDescent="0.4">
      <c r="C101" s="420"/>
      <c r="D101" s="421"/>
      <c r="E101" s="421"/>
    </row>
    <row r="102" spans="3:5" x14ac:dyDescent="0.4">
      <c r="C102" s="420"/>
      <c r="D102" s="421"/>
      <c r="E102" s="421"/>
    </row>
    <row r="103" spans="3:5" x14ac:dyDescent="0.4">
      <c r="C103" s="420"/>
      <c r="D103" s="421"/>
      <c r="E103" s="421"/>
    </row>
    <row r="104" spans="3:5" x14ac:dyDescent="0.4">
      <c r="C104" s="422"/>
      <c r="D104" s="423"/>
      <c r="E104" s="423"/>
    </row>
    <row r="105" spans="3:5" x14ac:dyDescent="0.4">
      <c r="C105" s="420"/>
      <c r="D105" s="421"/>
      <c r="E105" s="421"/>
    </row>
    <row r="106" spans="3:5" x14ac:dyDescent="0.4">
      <c r="C106" s="420"/>
      <c r="D106" s="421"/>
      <c r="E106" s="421"/>
    </row>
    <row r="107" spans="3:5" x14ac:dyDescent="0.4">
      <c r="C107" s="420"/>
      <c r="D107" s="421"/>
      <c r="E107" s="421"/>
    </row>
    <row r="108" spans="3:5" x14ac:dyDescent="0.4">
      <c r="C108" s="420"/>
      <c r="D108" s="421"/>
      <c r="E108" s="421"/>
    </row>
    <row r="109" spans="3:5" x14ac:dyDescent="0.4">
      <c r="C109" s="420"/>
      <c r="D109" s="421"/>
      <c r="E109" s="421"/>
    </row>
    <row r="110" spans="3:5" x14ac:dyDescent="0.4">
      <c r="C110" s="420"/>
      <c r="D110" s="421"/>
      <c r="E110" s="421"/>
    </row>
    <row r="111" spans="3:5" x14ac:dyDescent="0.4">
      <c r="C111" s="420"/>
      <c r="D111" s="421"/>
      <c r="E111" s="421"/>
    </row>
    <row r="112" spans="3:5" x14ac:dyDescent="0.4">
      <c r="C112" s="420"/>
      <c r="D112" s="421"/>
      <c r="E112" s="421"/>
    </row>
    <row r="113" spans="3:5" x14ac:dyDescent="0.4">
      <c r="C113" s="420"/>
      <c r="D113" s="421"/>
      <c r="E113" s="421"/>
    </row>
    <row r="114" spans="3:5" x14ac:dyDescent="0.4">
      <c r="C114" s="420"/>
      <c r="D114" s="421"/>
      <c r="E114" s="421"/>
    </row>
    <row r="115" spans="3:5" x14ac:dyDescent="0.4">
      <c r="C115" s="420"/>
      <c r="D115" s="421"/>
      <c r="E115" s="421"/>
    </row>
    <row r="116" spans="3:5" x14ac:dyDescent="0.4">
      <c r="C116" s="422"/>
      <c r="D116" s="423"/>
      <c r="E116" s="423"/>
    </row>
    <row r="117" spans="3:5" x14ac:dyDescent="0.4">
      <c r="C117" s="420"/>
      <c r="D117" s="421"/>
      <c r="E117" s="421"/>
    </row>
    <row r="118" spans="3:5" x14ac:dyDescent="0.4">
      <c r="C118" s="420"/>
      <c r="D118" s="421"/>
      <c r="E118" s="421"/>
    </row>
    <row r="119" spans="3:5" x14ac:dyDescent="0.4">
      <c r="C119" s="420"/>
      <c r="D119" s="421"/>
      <c r="E119" s="421"/>
    </row>
    <row r="120" spans="3:5" x14ac:dyDescent="0.4">
      <c r="C120" s="420"/>
      <c r="D120" s="421"/>
      <c r="E120" s="421"/>
    </row>
    <row r="121" spans="3:5" x14ac:dyDescent="0.4">
      <c r="C121" s="420"/>
      <c r="D121" s="421"/>
      <c r="E121" s="421"/>
    </row>
    <row r="122" spans="3:5" x14ac:dyDescent="0.4">
      <c r="C122" s="420"/>
      <c r="D122" s="421"/>
      <c r="E122" s="421"/>
    </row>
    <row r="123" spans="3:5" x14ac:dyDescent="0.4">
      <c r="C123" s="420"/>
      <c r="D123" s="421"/>
      <c r="E123" s="421"/>
    </row>
    <row r="124" spans="3:5" x14ac:dyDescent="0.4">
      <c r="C124" s="420"/>
      <c r="D124" s="421"/>
      <c r="E124" s="421"/>
    </row>
    <row r="125" spans="3:5" x14ac:dyDescent="0.4">
      <c r="C125" s="420"/>
      <c r="D125" s="421"/>
      <c r="E125" s="421"/>
    </row>
    <row r="126" spans="3:5" x14ac:dyDescent="0.4">
      <c r="C126" s="420"/>
      <c r="D126" s="421"/>
      <c r="E126" s="421"/>
    </row>
    <row r="127" spans="3:5" x14ac:dyDescent="0.4">
      <c r="C127" s="420"/>
      <c r="D127" s="421"/>
      <c r="E127" s="421"/>
    </row>
    <row r="128" spans="3:5" x14ac:dyDescent="0.4">
      <c r="C128" s="422"/>
      <c r="D128" s="423"/>
      <c r="E128" s="423"/>
    </row>
    <row r="129" spans="3:5" x14ac:dyDescent="0.4">
      <c r="C129" s="420"/>
      <c r="D129" s="421"/>
      <c r="E129" s="421"/>
    </row>
    <row r="130" spans="3:5" x14ac:dyDescent="0.4">
      <c r="C130" s="420"/>
      <c r="D130" s="421"/>
      <c r="E130" s="421"/>
    </row>
    <row r="131" spans="3:5" x14ac:dyDescent="0.4">
      <c r="C131" s="420"/>
      <c r="D131" s="421"/>
      <c r="E131" s="421"/>
    </row>
    <row r="132" spans="3:5" x14ac:dyDescent="0.4">
      <c r="C132" s="420"/>
      <c r="D132" s="421"/>
      <c r="E132" s="421"/>
    </row>
    <row r="133" spans="3:5" x14ac:dyDescent="0.4">
      <c r="C133" s="420"/>
      <c r="D133" s="421"/>
      <c r="E133" s="421"/>
    </row>
    <row r="134" spans="3:5" x14ac:dyDescent="0.4">
      <c r="C134" s="420"/>
      <c r="D134" s="421"/>
      <c r="E134" s="421"/>
    </row>
    <row r="135" spans="3:5" x14ac:dyDescent="0.4">
      <c r="C135" s="420"/>
      <c r="D135" s="421"/>
      <c r="E135" s="421"/>
    </row>
    <row r="136" spans="3:5" x14ac:dyDescent="0.4">
      <c r="C136" s="420"/>
      <c r="D136" s="421"/>
      <c r="E136" s="421"/>
    </row>
    <row r="137" spans="3:5" x14ac:dyDescent="0.4">
      <c r="C137" s="420"/>
      <c r="D137" s="421"/>
      <c r="E137" s="421"/>
    </row>
    <row r="138" spans="3:5" x14ac:dyDescent="0.4">
      <c r="C138" s="420"/>
      <c r="D138" s="421"/>
      <c r="E138" s="421"/>
    </row>
    <row r="139" spans="3:5" x14ac:dyDescent="0.4">
      <c r="C139" s="420"/>
      <c r="D139" s="421"/>
      <c r="E139" s="421"/>
    </row>
    <row r="140" spans="3:5" x14ac:dyDescent="0.4">
      <c r="C140" s="422"/>
      <c r="D140" s="423"/>
      <c r="E140" s="423"/>
    </row>
    <row r="141" spans="3:5" x14ac:dyDescent="0.4">
      <c r="C141" s="420"/>
      <c r="D141" s="421"/>
      <c r="E141" s="421"/>
    </row>
    <row r="142" spans="3:5" x14ac:dyDescent="0.4">
      <c r="C142" s="420"/>
      <c r="D142" s="421"/>
      <c r="E142" s="421"/>
    </row>
    <row r="143" spans="3:5" x14ac:dyDescent="0.4">
      <c r="C143" s="420"/>
      <c r="D143" s="421"/>
      <c r="E143" s="421"/>
    </row>
    <row r="144" spans="3:5" x14ac:dyDescent="0.4">
      <c r="C144" s="420"/>
      <c r="D144" s="421"/>
      <c r="E144" s="421"/>
    </row>
    <row r="145" spans="3:8" x14ac:dyDescent="0.4">
      <c r="C145" s="420"/>
      <c r="D145" s="421"/>
      <c r="E145" s="421"/>
      <c r="F145" s="420"/>
      <c r="G145" s="420"/>
      <c r="H145" s="420"/>
    </row>
    <row r="146" spans="3:8" x14ac:dyDescent="0.4">
      <c r="C146" s="420"/>
      <c r="D146" s="421"/>
      <c r="E146" s="421"/>
      <c r="F146" s="420"/>
      <c r="G146" s="420"/>
      <c r="H146" s="420"/>
    </row>
    <row r="147" spans="3:8" x14ac:dyDescent="0.4">
      <c r="C147" s="420"/>
      <c r="D147" s="421"/>
      <c r="E147" s="421"/>
      <c r="F147" s="420"/>
      <c r="G147" s="420"/>
      <c r="H147" s="420"/>
    </row>
    <row r="148" spans="3:8" x14ac:dyDescent="0.4">
      <c r="C148" s="420"/>
      <c r="D148" s="421"/>
      <c r="E148" s="421"/>
      <c r="F148" s="420"/>
      <c r="G148" s="420"/>
      <c r="H148" s="420"/>
    </row>
    <row r="149" spans="3:8" x14ac:dyDescent="0.4">
      <c r="C149" s="420"/>
      <c r="D149" s="421"/>
      <c r="E149" s="421"/>
      <c r="F149" s="420"/>
      <c r="G149" s="420"/>
      <c r="H149" s="420"/>
    </row>
    <row r="150" spans="3:8" x14ac:dyDescent="0.4">
      <c r="C150" s="420"/>
      <c r="D150" s="421"/>
      <c r="E150" s="421"/>
      <c r="F150" s="420"/>
      <c r="G150" s="420"/>
      <c r="H150" s="420"/>
    </row>
    <row r="151" spans="3:8" x14ac:dyDescent="0.4">
      <c r="C151" s="420"/>
      <c r="D151" s="421"/>
      <c r="E151" s="421"/>
      <c r="F151" s="420"/>
      <c r="G151" s="420"/>
      <c r="H151" s="420"/>
    </row>
    <row r="152" spans="3:8" x14ac:dyDescent="0.4">
      <c r="C152" s="420"/>
      <c r="D152" s="421"/>
      <c r="E152" s="421"/>
      <c r="F152" s="420"/>
      <c r="G152" s="420"/>
      <c r="H152" s="420"/>
    </row>
    <row r="153" spans="3:8" x14ac:dyDescent="0.4">
      <c r="C153" s="420"/>
      <c r="D153" s="421"/>
      <c r="E153" s="421"/>
      <c r="F153" s="420"/>
      <c r="G153" s="420"/>
      <c r="H153" s="420"/>
    </row>
    <row r="154" spans="3:8" x14ac:dyDescent="0.4">
      <c r="C154" s="420"/>
      <c r="D154" s="421"/>
      <c r="E154" s="421"/>
      <c r="F154" s="424"/>
      <c r="G154" s="420"/>
      <c r="H154" s="420"/>
    </row>
    <row r="155" spans="3:8" x14ac:dyDescent="0.4">
      <c r="C155" s="422"/>
      <c r="D155" s="423"/>
      <c r="E155" s="423"/>
      <c r="F155" s="425"/>
      <c r="G155" s="426"/>
      <c r="H155" s="426"/>
    </row>
    <row r="156" spans="3:8" x14ac:dyDescent="0.4">
      <c r="C156" s="422"/>
      <c r="D156" s="423"/>
      <c r="E156" s="423"/>
      <c r="F156" s="425"/>
      <c r="G156" s="420"/>
      <c r="H156" s="420"/>
    </row>
    <row r="157" spans="3:8" x14ac:dyDescent="0.4">
      <c r="C157" s="422"/>
      <c r="D157" s="423"/>
      <c r="E157" s="423"/>
      <c r="F157" s="425"/>
      <c r="G157" s="420"/>
      <c r="H157" s="420"/>
    </row>
    <row r="158" spans="3:8" x14ac:dyDescent="0.4">
      <c r="C158" s="422"/>
      <c r="D158" s="423"/>
      <c r="E158" s="423"/>
      <c r="F158" s="425"/>
      <c r="G158" s="420"/>
      <c r="H158" s="420"/>
    </row>
    <row r="159" spans="3:8" x14ac:dyDescent="0.4">
      <c r="C159" s="422"/>
      <c r="D159" s="423"/>
      <c r="E159" s="423"/>
      <c r="F159" s="425"/>
      <c r="G159" s="420"/>
      <c r="H159" s="420"/>
    </row>
    <row r="160" spans="3:8" x14ac:dyDescent="0.4">
      <c r="C160" s="422"/>
      <c r="D160" s="423"/>
      <c r="E160" s="423"/>
      <c r="F160" s="425"/>
      <c r="G160" s="420"/>
      <c r="H160" s="420"/>
    </row>
    <row r="161" spans="3:8" x14ac:dyDescent="0.4">
      <c r="C161" s="422"/>
      <c r="D161" s="423"/>
      <c r="E161" s="423"/>
      <c r="F161" s="425"/>
      <c r="G161" s="420"/>
      <c r="H161" s="420"/>
    </row>
    <row r="162" spans="3:8" x14ac:dyDescent="0.4">
      <c r="C162" s="422"/>
      <c r="D162" s="423"/>
      <c r="E162" s="423"/>
      <c r="F162" s="425"/>
      <c r="G162" s="420"/>
      <c r="H162" s="420"/>
    </row>
    <row r="163" spans="3:8" x14ac:dyDescent="0.4">
      <c r="C163" s="422"/>
      <c r="D163" s="423"/>
      <c r="E163" s="423"/>
      <c r="F163" s="425"/>
      <c r="G163" s="420"/>
      <c r="H163" s="420"/>
    </row>
    <row r="164" spans="3:8" x14ac:dyDescent="0.4">
      <c r="C164" s="422"/>
      <c r="D164" s="423"/>
      <c r="E164" s="423"/>
      <c r="F164" s="425"/>
      <c r="G164" s="426"/>
      <c r="H164" s="426"/>
    </row>
    <row r="165" spans="3:8" x14ac:dyDescent="0.4">
      <c r="C165" s="422"/>
      <c r="D165" s="423"/>
      <c r="E165" s="423"/>
      <c r="F165" s="425"/>
      <c r="G165" s="420"/>
      <c r="H165" s="420"/>
    </row>
    <row r="166" spans="3:8" x14ac:dyDescent="0.4">
      <c r="C166" s="422"/>
      <c r="D166" s="423"/>
      <c r="E166" s="423"/>
      <c r="F166" s="425"/>
      <c r="G166" s="420"/>
      <c r="H166" s="420"/>
    </row>
    <row r="167" spans="3:8" x14ac:dyDescent="0.4">
      <c r="C167" s="422"/>
      <c r="D167" s="423"/>
      <c r="E167" s="423"/>
      <c r="F167" s="425"/>
      <c r="G167" s="420"/>
      <c r="H167" s="420"/>
    </row>
    <row r="168" spans="3:8" x14ac:dyDescent="0.4">
      <c r="C168" s="422"/>
      <c r="D168" s="423"/>
      <c r="E168" s="423"/>
      <c r="F168" s="425"/>
      <c r="G168" s="420"/>
      <c r="H168" s="420"/>
    </row>
    <row r="169" spans="3:8" x14ac:dyDescent="0.4">
      <c r="C169" s="422"/>
      <c r="D169" s="423"/>
      <c r="E169" s="423"/>
      <c r="F169" s="425"/>
      <c r="G169" s="420"/>
      <c r="H169" s="420"/>
    </row>
    <row r="170" spans="3:8" x14ac:dyDescent="0.4">
      <c r="C170" s="422"/>
      <c r="D170" s="423"/>
      <c r="E170" s="423"/>
      <c r="F170" s="425"/>
      <c r="G170" s="420"/>
      <c r="H170" s="420"/>
    </row>
    <row r="171" spans="3:8" x14ac:dyDescent="0.4">
      <c r="C171" s="422"/>
      <c r="D171" s="423"/>
      <c r="E171" s="423"/>
      <c r="F171" s="425"/>
      <c r="G171" s="420"/>
      <c r="H171" s="420"/>
    </row>
    <row r="172" spans="3:8" x14ac:dyDescent="0.4">
      <c r="C172" s="422"/>
      <c r="D172" s="423"/>
      <c r="E172" s="423"/>
      <c r="F172" s="425"/>
      <c r="G172" s="420"/>
      <c r="H172" s="420"/>
    </row>
    <row r="173" spans="3:8" x14ac:dyDescent="0.4">
      <c r="C173" s="422"/>
      <c r="D173" s="423"/>
      <c r="E173" s="423"/>
      <c r="F173" s="425"/>
      <c r="G173" s="426"/>
      <c r="H173" s="426"/>
    </row>
    <row r="174" spans="3:8" x14ac:dyDescent="0.4">
      <c r="C174" s="422"/>
      <c r="D174" s="423"/>
      <c r="E174" s="423"/>
      <c r="F174" s="425"/>
      <c r="G174" s="420"/>
      <c r="H174" s="420"/>
    </row>
    <row r="175" spans="3:8" x14ac:dyDescent="0.4">
      <c r="C175" s="422"/>
      <c r="D175" s="423"/>
      <c r="E175" s="423"/>
      <c r="F175" s="425"/>
      <c r="G175" s="420"/>
      <c r="H175" s="420"/>
    </row>
    <row r="176" spans="3:8" x14ac:dyDescent="0.4">
      <c r="C176" s="422"/>
      <c r="D176" s="423"/>
      <c r="E176" s="423"/>
      <c r="F176" s="425"/>
      <c r="G176" s="420"/>
      <c r="H176" s="420"/>
    </row>
    <row r="177" spans="3:8" x14ac:dyDescent="0.4">
      <c r="C177" s="422"/>
      <c r="D177" s="423"/>
      <c r="E177" s="423"/>
      <c r="F177" s="425"/>
      <c r="G177" s="420"/>
      <c r="H177" s="420"/>
    </row>
    <row r="178" spans="3:8" x14ac:dyDescent="0.4">
      <c r="C178" s="422"/>
      <c r="D178" s="423"/>
      <c r="E178" s="423"/>
      <c r="F178" s="425"/>
      <c r="G178" s="420"/>
      <c r="H178" s="420"/>
    </row>
    <row r="179" spans="3:8" x14ac:dyDescent="0.4">
      <c r="C179" s="422"/>
      <c r="D179" s="423"/>
      <c r="E179" s="423"/>
      <c r="F179" s="425"/>
      <c r="G179" s="420"/>
      <c r="H179" s="420"/>
    </row>
    <row r="180" spans="3:8" x14ac:dyDescent="0.4">
      <c r="C180" s="422"/>
      <c r="D180" s="423"/>
      <c r="E180" s="423"/>
      <c r="F180" s="425"/>
      <c r="G180" s="420"/>
      <c r="H180" s="420"/>
    </row>
    <row r="181" spans="3:8" x14ac:dyDescent="0.4">
      <c r="C181" s="422"/>
      <c r="D181" s="423"/>
      <c r="E181" s="423"/>
      <c r="F181" s="425"/>
      <c r="G181" s="420"/>
      <c r="H181" s="420"/>
    </row>
    <row r="182" spans="3:8" x14ac:dyDescent="0.4">
      <c r="C182" s="422"/>
      <c r="D182" s="423"/>
      <c r="E182" s="423"/>
      <c r="F182" s="425"/>
      <c r="G182" s="426"/>
      <c r="H182" s="426"/>
    </row>
    <row r="183" spans="3:8" x14ac:dyDescent="0.4">
      <c r="C183" s="422"/>
      <c r="D183" s="423"/>
      <c r="E183" s="423"/>
      <c r="F183" s="425"/>
      <c r="G183" s="420"/>
      <c r="H183" s="420"/>
    </row>
    <row r="184" spans="3:8" x14ac:dyDescent="0.4">
      <c r="C184" s="422"/>
      <c r="D184" s="423"/>
      <c r="E184" s="423"/>
      <c r="F184" s="425"/>
      <c r="G184" s="420"/>
      <c r="H184" s="420"/>
    </row>
    <row r="185" spans="3:8" x14ac:dyDescent="0.4">
      <c r="C185" s="422"/>
      <c r="D185" s="423"/>
      <c r="E185" s="423"/>
      <c r="F185" s="425"/>
      <c r="G185" s="420"/>
      <c r="H185" s="420"/>
    </row>
    <row r="186" spans="3:8" x14ac:dyDescent="0.4">
      <c r="C186" s="422"/>
      <c r="D186" s="423"/>
      <c r="E186" s="423"/>
      <c r="F186" s="425"/>
      <c r="G186" s="420"/>
      <c r="H186" s="420"/>
    </row>
    <row r="187" spans="3:8" x14ac:dyDescent="0.4">
      <c r="C187" s="422"/>
      <c r="D187" s="423"/>
      <c r="E187" s="423"/>
      <c r="F187" s="425"/>
      <c r="G187" s="420"/>
      <c r="H187" s="420"/>
    </row>
    <row r="188" spans="3:8" x14ac:dyDescent="0.4">
      <c r="C188" s="422"/>
      <c r="D188" s="423"/>
      <c r="E188" s="423"/>
      <c r="F188" s="425"/>
      <c r="G188" s="420"/>
      <c r="H188" s="420"/>
    </row>
    <row r="189" spans="3:8" x14ac:dyDescent="0.4">
      <c r="C189" s="422"/>
      <c r="D189" s="423"/>
      <c r="E189" s="423"/>
      <c r="F189" s="425"/>
      <c r="G189" s="420"/>
      <c r="H189" s="420"/>
    </row>
    <row r="190" spans="3:8" x14ac:dyDescent="0.4">
      <c r="C190" s="422"/>
      <c r="D190" s="423"/>
      <c r="E190" s="423"/>
      <c r="F190" s="425"/>
      <c r="G190" s="420"/>
      <c r="H190" s="420"/>
    </row>
    <row r="191" spans="3:8" x14ac:dyDescent="0.4">
      <c r="C191" s="422"/>
      <c r="D191" s="423"/>
      <c r="E191" s="423"/>
      <c r="F191" s="425"/>
      <c r="G191" s="426"/>
      <c r="H191" s="426"/>
    </row>
    <row r="192" spans="3:8" x14ac:dyDescent="0.4">
      <c r="C192" s="422"/>
      <c r="D192" s="423"/>
      <c r="E192" s="423"/>
      <c r="F192" s="425"/>
      <c r="G192" s="420"/>
      <c r="H192" s="420"/>
    </row>
    <row r="193" spans="3:8" x14ac:dyDescent="0.4">
      <c r="C193" s="422"/>
      <c r="D193" s="423"/>
      <c r="E193" s="423"/>
      <c r="F193" s="425"/>
      <c r="G193" s="420"/>
      <c r="H193" s="420"/>
    </row>
    <row r="194" spans="3:8" x14ac:dyDescent="0.4">
      <c r="C194" s="422"/>
      <c r="D194" s="423"/>
      <c r="E194" s="423"/>
      <c r="F194" s="425"/>
      <c r="G194" s="420"/>
      <c r="H194" s="420"/>
    </row>
    <row r="195" spans="3:8" x14ac:dyDescent="0.4">
      <c r="C195" s="422"/>
      <c r="D195" s="423"/>
      <c r="E195" s="423"/>
      <c r="F195" s="425"/>
      <c r="G195" s="420"/>
      <c r="H195" s="420"/>
    </row>
    <row r="196" spans="3:8" x14ac:dyDescent="0.4">
      <c r="C196" s="422"/>
      <c r="D196" s="423"/>
      <c r="E196" s="423"/>
      <c r="F196" s="425"/>
      <c r="G196" s="420"/>
      <c r="H196" s="420"/>
    </row>
    <row r="197" spans="3:8" x14ac:dyDescent="0.4">
      <c r="C197" s="422"/>
      <c r="D197" s="423"/>
      <c r="E197" s="423"/>
      <c r="F197" s="425"/>
      <c r="G197" s="420"/>
      <c r="H197" s="420"/>
    </row>
    <row r="198" spans="3:8" x14ac:dyDescent="0.4">
      <c r="C198" s="422"/>
      <c r="D198" s="423"/>
      <c r="E198" s="423"/>
      <c r="F198" s="425"/>
      <c r="G198" s="420"/>
      <c r="H198" s="420"/>
    </row>
    <row r="199" spans="3:8" x14ac:dyDescent="0.4">
      <c r="C199" s="422"/>
      <c r="D199" s="423"/>
      <c r="E199" s="423"/>
      <c r="F199" s="425"/>
      <c r="G199" s="420"/>
      <c r="H199" s="420"/>
    </row>
    <row r="200" spans="3:8" x14ac:dyDescent="0.4">
      <c r="C200" s="422"/>
      <c r="D200" s="423"/>
      <c r="E200" s="423"/>
      <c r="F200" s="425"/>
      <c r="G200" s="426"/>
      <c r="H200" s="426"/>
    </row>
    <row r="201" spans="3:8" x14ac:dyDescent="0.4">
      <c r="C201" s="422"/>
      <c r="D201" s="423"/>
      <c r="E201" s="423"/>
      <c r="F201" s="425"/>
      <c r="G201" s="420"/>
      <c r="H201" s="420"/>
    </row>
    <row r="202" spans="3:8" x14ac:dyDescent="0.4">
      <c r="C202" s="422"/>
      <c r="D202" s="423"/>
      <c r="E202" s="423"/>
      <c r="F202" s="425"/>
      <c r="G202" s="420"/>
      <c r="H202" s="420"/>
    </row>
    <row r="203" spans="3:8" x14ac:dyDescent="0.4">
      <c r="C203" s="422"/>
      <c r="D203" s="423"/>
      <c r="E203" s="423"/>
      <c r="F203" s="425"/>
      <c r="G203" s="420"/>
      <c r="H203" s="420"/>
    </row>
    <row r="204" spans="3:8" x14ac:dyDescent="0.4">
      <c r="C204" s="422"/>
      <c r="D204" s="423"/>
      <c r="E204" s="423"/>
      <c r="F204" s="425"/>
      <c r="G204" s="420"/>
      <c r="H204" s="420"/>
    </row>
    <row r="205" spans="3:8" x14ac:dyDescent="0.4">
      <c r="C205" s="422"/>
      <c r="D205" s="423"/>
      <c r="E205" s="423"/>
      <c r="F205" s="425"/>
      <c r="G205" s="420"/>
      <c r="H205" s="420"/>
    </row>
    <row r="206" spans="3:8" x14ac:dyDescent="0.4">
      <c r="C206" s="420"/>
      <c r="D206" s="421"/>
      <c r="E206" s="421"/>
      <c r="F206" s="425"/>
      <c r="G206" s="420"/>
      <c r="H206" s="420"/>
    </row>
    <row r="207" spans="3:8" x14ac:dyDescent="0.4">
      <c r="C207" s="420"/>
      <c r="D207" s="421"/>
      <c r="E207" s="421"/>
      <c r="F207" s="425"/>
      <c r="G207" s="420"/>
      <c r="H207" s="420"/>
    </row>
    <row r="208" spans="3:8" x14ac:dyDescent="0.4">
      <c r="C208" s="420"/>
      <c r="D208" s="421"/>
      <c r="E208" s="421"/>
      <c r="F208" s="425"/>
      <c r="G208" s="420"/>
      <c r="H208" s="420"/>
    </row>
  </sheetData>
  <mergeCells count="30">
    <mergeCell ref="M30:N30"/>
    <mergeCell ref="M5:N5"/>
    <mergeCell ref="M10:N10"/>
    <mergeCell ref="M15:N15"/>
    <mergeCell ref="M20:N20"/>
    <mergeCell ref="M25:N25"/>
    <mergeCell ref="M42:N42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82:N82"/>
    <mergeCell ref="M43:N43"/>
    <mergeCell ref="M44:N44"/>
    <mergeCell ref="M45:N45"/>
    <mergeCell ref="M46:N46"/>
    <mergeCell ref="M47:N47"/>
    <mergeCell ref="M52:N52"/>
    <mergeCell ref="M57:N57"/>
    <mergeCell ref="M62:N62"/>
    <mergeCell ref="M67:N67"/>
    <mergeCell ref="M72:N72"/>
    <mergeCell ref="M77:N77"/>
  </mergeCells>
  <phoneticPr fontId="3"/>
  <pageMargins left="0.59055118110236227" right="0.59055118110236227" top="0.78740157480314965" bottom="0.78740157480314965" header="0.39370078740157483" footer="0.39370078740157483"/>
  <pageSetup paperSize="9" scale="80" fitToHeight="0" orientation="portrait" r:id="rId1"/>
  <headerFooter alignWithMargins="0">
    <oddHeader>&amp;R2.人      口</oddHeader>
    <oddFooter>&amp;C-17-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3"/>
  <sheetViews>
    <sheetView showGridLines="0" topLeftCell="A32" zoomScaleNormal="100" workbookViewId="0">
      <selection activeCell="C62" sqref="C62:D62"/>
    </sheetView>
  </sheetViews>
  <sheetFormatPr defaultRowHeight="13.5" x14ac:dyDescent="0.4"/>
  <cols>
    <col min="1" max="1" width="1.625" style="2" customWidth="1"/>
    <col min="2" max="2" width="3.125" style="2" customWidth="1"/>
    <col min="3" max="3" width="11.375" style="2" customWidth="1"/>
    <col min="4" max="4" width="3.75" style="2" customWidth="1"/>
    <col min="5" max="5" width="17.5" style="2" customWidth="1"/>
    <col min="6" max="6" width="17.5" style="3" customWidth="1"/>
    <col min="7" max="8" width="17.5" style="4" customWidth="1"/>
    <col min="9" max="256" width="9" style="2"/>
    <col min="257" max="257" width="1.625" style="2" customWidth="1"/>
    <col min="258" max="258" width="3.125" style="2" customWidth="1"/>
    <col min="259" max="259" width="11.375" style="2" customWidth="1"/>
    <col min="260" max="260" width="3.75" style="2" customWidth="1"/>
    <col min="261" max="264" width="17.5" style="2" customWidth="1"/>
    <col min="265" max="512" width="9" style="2"/>
    <col min="513" max="513" width="1.625" style="2" customWidth="1"/>
    <col min="514" max="514" width="3.125" style="2" customWidth="1"/>
    <col min="515" max="515" width="11.375" style="2" customWidth="1"/>
    <col min="516" max="516" width="3.75" style="2" customWidth="1"/>
    <col min="517" max="520" width="17.5" style="2" customWidth="1"/>
    <col min="521" max="768" width="9" style="2"/>
    <col min="769" max="769" width="1.625" style="2" customWidth="1"/>
    <col min="770" max="770" width="3.125" style="2" customWidth="1"/>
    <col min="771" max="771" width="11.375" style="2" customWidth="1"/>
    <col min="772" max="772" width="3.75" style="2" customWidth="1"/>
    <col min="773" max="776" width="17.5" style="2" customWidth="1"/>
    <col min="777" max="1024" width="9" style="2"/>
    <col min="1025" max="1025" width="1.625" style="2" customWidth="1"/>
    <col min="1026" max="1026" width="3.125" style="2" customWidth="1"/>
    <col min="1027" max="1027" width="11.375" style="2" customWidth="1"/>
    <col min="1028" max="1028" width="3.75" style="2" customWidth="1"/>
    <col min="1029" max="1032" width="17.5" style="2" customWidth="1"/>
    <col min="1033" max="1280" width="9" style="2"/>
    <col min="1281" max="1281" width="1.625" style="2" customWidth="1"/>
    <col min="1282" max="1282" width="3.125" style="2" customWidth="1"/>
    <col min="1283" max="1283" width="11.375" style="2" customWidth="1"/>
    <col min="1284" max="1284" width="3.75" style="2" customWidth="1"/>
    <col min="1285" max="1288" width="17.5" style="2" customWidth="1"/>
    <col min="1289" max="1536" width="9" style="2"/>
    <col min="1537" max="1537" width="1.625" style="2" customWidth="1"/>
    <col min="1538" max="1538" width="3.125" style="2" customWidth="1"/>
    <col min="1539" max="1539" width="11.375" style="2" customWidth="1"/>
    <col min="1540" max="1540" width="3.75" style="2" customWidth="1"/>
    <col min="1541" max="1544" width="17.5" style="2" customWidth="1"/>
    <col min="1545" max="1792" width="9" style="2"/>
    <col min="1793" max="1793" width="1.625" style="2" customWidth="1"/>
    <col min="1794" max="1794" width="3.125" style="2" customWidth="1"/>
    <col min="1795" max="1795" width="11.375" style="2" customWidth="1"/>
    <col min="1796" max="1796" width="3.75" style="2" customWidth="1"/>
    <col min="1797" max="1800" width="17.5" style="2" customWidth="1"/>
    <col min="1801" max="2048" width="9" style="2"/>
    <col min="2049" max="2049" width="1.625" style="2" customWidth="1"/>
    <col min="2050" max="2050" width="3.125" style="2" customWidth="1"/>
    <col min="2051" max="2051" width="11.375" style="2" customWidth="1"/>
    <col min="2052" max="2052" width="3.75" style="2" customWidth="1"/>
    <col min="2053" max="2056" width="17.5" style="2" customWidth="1"/>
    <col min="2057" max="2304" width="9" style="2"/>
    <col min="2305" max="2305" width="1.625" style="2" customWidth="1"/>
    <col min="2306" max="2306" width="3.125" style="2" customWidth="1"/>
    <col min="2307" max="2307" width="11.375" style="2" customWidth="1"/>
    <col min="2308" max="2308" width="3.75" style="2" customWidth="1"/>
    <col min="2309" max="2312" width="17.5" style="2" customWidth="1"/>
    <col min="2313" max="2560" width="9" style="2"/>
    <col min="2561" max="2561" width="1.625" style="2" customWidth="1"/>
    <col min="2562" max="2562" width="3.125" style="2" customWidth="1"/>
    <col min="2563" max="2563" width="11.375" style="2" customWidth="1"/>
    <col min="2564" max="2564" width="3.75" style="2" customWidth="1"/>
    <col min="2565" max="2568" width="17.5" style="2" customWidth="1"/>
    <col min="2569" max="2816" width="9" style="2"/>
    <col min="2817" max="2817" width="1.625" style="2" customWidth="1"/>
    <col min="2818" max="2818" width="3.125" style="2" customWidth="1"/>
    <col min="2819" max="2819" width="11.375" style="2" customWidth="1"/>
    <col min="2820" max="2820" width="3.75" style="2" customWidth="1"/>
    <col min="2821" max="2824" width="17.5" style="2" customWidth="1"/>
    <col min="2825" max="3072" width="9" style="2"/>
    <col min="3073" max="3073" width="1.625" style="2" customWidth="1"/>
    <col min="3074" max="3074" width="3.125" style="2" customWidth="1"/>
    <col min="3075" max="3075" width="11.375" style="2" customWidth="1"/>
    <col min="3076" max="3076" width="3.75" style="2" customWidth="1"/>
    <col min="3077" max="3080" width="17.5" style="2" customWidth="1"/>
    <col min="3081" max="3328" width="9" style="2"/>
    <col min="3329" max="3329" width="1.625" style="2" customWidth="1"/>
    <col min="3330" max="3330" width="3.125" style="2" customWidth="1"/>
    <col min="3331" max="3331" width="11.375" style="2" customWidth="1"/>
    <col min="3332" max="3332" width="3.75" style="2" customWidth="1"/>
    <col min="3333" max="3336" width="17.5" style="2" customWidth="1"/>
    <col min="3337" max="3584" width="9" style="2"/>
    <col min="3585" max="3585" width="1.625" style="2" customWidth="1"/>
    <col min="3586" max="3586" width="3.125" style="2" customWidth="1"/>
    <col min="3587" max="3587" width="11.375" style="2" customWidth="1"/>
    <col min="3588" max="3588" width="3.75" style="2" customWidth="1"/>
    <col min="3589" max="3592" width="17.5" style="2" customWidth="1"/>
    <col min="3593" max="3840" width="9" style="2"/>
    <col min="3841" max="3841" width="1.625" style="2" customWidth="1"/>
    <col min="3842" max="3842" width="3.125" style="2" customWidth="1"/>
    <col min="3843" max="3843" width="11.375" style="2" customWidth="1"/>
    <col min="3844" max="3844" width="3.75" style="2" customWidth="1"/>
    <col min="3845" max="3848" width="17.5" style="2" customWidth="1"/>
    <col min="3849" max="4096" width="9" style="2"/>
    <col min="4097" max="4097" width="1.625" style="2" customWidth="1"/>
    <col min="4098" max="4098" width="3.125" style="2" customWidth="1"/>
    <col min="4099" max="4099" width="11.375" style="2" customWidth="1"/>
    <col min="4100" max="4100" width="3.75" style="2" customWidth="1"/>
    <col min="4101" max="4104" width="17.5" style="2" customWidth="1"/>
    <col min="4105" max="4352" width="9" style="2"/>
    <col min="4353" max="4353" width="1.625" style="2" customWidth="1"/>
    <col min="4354" max="4354" width="3.125" style="2" customWidth="1"/>
    <col min="4355" max="4355" width="11.375" style="2" customWidth="1"/>
    <col min="4356" max="4356" width="3.75" style="2" customWidth="1"/>
    <col min="4357" max="4360" width="17.5" style="2" customWidth="1"/>
    <col min="4361" max="4608" width="9" style="2"/>
    <col min="4609" max="4609" width="1.625" style="2" customWidth="1"/>
    <col min="4610" max="4610" width="3.125" style="2" customWidth="1"/>
    <col min="4611" max="4611" width="11.375" style="2" customWidth="1"/>
    <col min="4612" max="4612" width="3.75" style="2" customWidth="1"/>
    <col min="4613" max="4616" width="17.5" style="2" customWidth="1"/>
    <col min="4617" max="4864" width="9" style="2"/>
    <col min="4865" max="4865" width="1.625" style="2" customWidth="1"/>
    <col min="4866" max="4866" width="3.125" style="2" customWidth="1"/>
    <col min="4867" max="4867" width="11.375" style="2" customWidth="1"/>
    <col min="4868" max="4868" width="3.75" style="2" customWidth="1"/>
    <col min="4869" max="4872" width="17.5" style="2" customWidth="1"/>
    <col min="4873" max="5120" width="9" style="2"/>
    <col min="5121" max="5121" width="1.625" style="2" customWidth="1"/>
    <col min="5122" max="5122" width="3.125" style="2" customWidth="1"/>
    <col min="5123" max="5123" width="11.375" style="2" customWidth="1"/>
    <col min="5124" max="5124" width="3.75" style="2" customWidth="1"/>
    <col min="5125" max="5128" width="17.5" style="2" customWidth="1"/>
    <col min="5129" max="5376" width="9" style="2"/>
    <col min="5377" max="5377" width="1.625" style="2" customWidth="1"/>
    <col min="5378" max="5378" width="3.125" style="2" customWidth="1"/>
    <col min="5379" max="5379" width="11.375" style="2" customWidth="1"/>
    <col min="5380" max="5380" width="3.75" style="2" customWidth="1"/>
    <col min="5381" max="5384" width="17.5" style="2" customWidth="1"/>
    <col min="5385" max="5632" width="9" style="2"/>
    <col min="5633" max="5633" width="1.625" style="2" customWidth="1"/>
    <col min="5634" max="5634" width="3.125" style="2" customWidth="1"/>
    <col min="5635" max="5635" width="11.375" style="2" customWidth="1"/>
    <col min="5636" max="5636" width="3.75" style="2" customWidth="1"/>
    <col min="5637" max="5640" width="17.5" style="2" customWidth="1"/>
    <col min="5641" max="5888" width="9" style="2"/>
    <col min="5889" max="5889" width="1.625" style="2" customWidth="1"/>
    <col min="5890" max="5890" width="3.125" style="2" customWidth="1"/>
    <col min="5891" max="5891" width="11.375" style="2" customWidth="1"/>
    <col min="5892" max="5892" width="3.75" style="2" customWidth="1"/>
    <col min="5893" max="5896" width="17.5" style="2" customWidth="1"/>
    <col min="5897" max="6144" width="9" style="2"/>
    <col min="6145" max="6145" width="1.625" style="2" customWidth="1"/>
    <col min="6146" max="6146" width="3.125" style="2" customWidth="1"/>
    <col min="6147" max="6147" width="11.375" style="2" customWidth="1"/>
    <col min="6148" max="6148" width="3.75" style="2" customWidth="1"/>
    <col min="6149" max="6152" width="17.5" style="2" customWidth="1"/>
    <col min="6153" max="6400" width="9" style="2"/>
    <col min="6401" max="6401" width="1.625" style="2" customWidth="1"/>
    <col min="6402" max="6402" width="3.125" style="2" customWidth="1"/>
    <col min="6403" max="6403" width="11.375" style="2" customWidth="1"/>
    <col min="6404" max="6404" width="3.75" style="2" customWidth="1"/>
    <col min="6405" max="6408" width="17.5" style="2" customWidth="1"/>
    <col min="6409" max="6656" width="9" style="2"/>
    <col min="6657" max="6657" width="1.625" style="2" customWidth="1"/>
    <col min="6658" max="6658" width="3.125" style="2" customWidth="1"/>
    <col min="6659" max="6659" width="11.375" style="2" customWidth="1"/>
    <col min="6660" max="6660" width="3.75" style="2" customWidth="1"/>
    <col min="6661" max="6664" width="17.5" style="2" customWidth="1"/>
    <col min="6665" max="6912" width="9" style="2"/>
    <col min="6913" max="6913" width="1.625" style="2" customWidth="1"/>
    <col min="6914" max="6914" width="3.125" style="2" customWidth="1"/>
    <col min="6915" max="6915" width="11.375" style="2" customWidth="1"/>
    <col min="6916" max="6916" width="3.75" style="2" customWidth="1"/>
    <col min="6917" max="6920" width="17.5" style="2" customWidth="1"/>
    <col min="6921" max="7168" width="9" style="2"/>
    <col min="7169" max="7169" width="1.625" style="2" customWidth="1"/>
    <col min="7170" max="7170" width="3.125" style="2" customWidth="1"/>
    <col min="7171" max="7171" width="11.375" style="2" customWidth="1"/>
    <col min="7172" max="7172" width="3.75" style="2" customWidth="1"/>
    <col min="7173" max="7176" width="17.5" style="2" customWidth="1"/>
    <col min="7177" max="7424" width="9" style="2"/>
    <col min="7425" max="7425" width="1.625" style="2" customWidth="1"/>
    <col min="7426" max="7426" width="3.125" style="2" customWidth="1"/>
    <col min="7427" max="7427" width="11.375" style="2" customWidth="1"/>
    <col min="7428" max="7428" width="3.75" style="2" customWidth="1"/>
    <col min="7429" max="7432" width="17.5" style="2" customWidth="1"/>
    <col min="7433" max="7680" width="9" style="2"/>
    <col min="7681" max="7681" width="1.625" style="2" customWidth="1"/>
    <col min="7682" max="7682" width="3.125" style="2" customWidth="1"/>
    <col min="7683" max="7683" width="11.375" style="2" customWidth="1"/>
    <col min="7684" max="7684" width="3.75" style="2" customWidth="1"/>
    <col min="7685" max="7688" width="17.5" style="2" customWidth="1"/>
    <col min="7689" max="7936" width="9" style="2"/>
    <col min="7937" max="7937" width="1.625" style="2" customWidth="1"/>
    <col min="7938" max="7938" width="3.125" style="2" customWidth="1"/>
    <col min="7939" max="7939" width="11.375" style="2" customWidth="1"/>
    <col min="7940" max="7940" width="3.75" style="2" customWidth="1"/>
    <col min="7941" max="7944" width="17.5" style="2" customWidth="1"/>
    <col min="7945" max="8192" width="9" style="2"/>
    <col min="8193" max="8193" width="1.625" style="2" customWidth="1"/>
    <col min="8194" max="8194" width="3.125" style="2" customWidth="1"/>
    <col min="8195" max="8195" width="11.375" style="2" customWidth="1"/>
    <col min="8196" max="8196" width="3.75" style="2" customWidth="1"/>
    <col min="8197" max="8200" width="17.5" style="2" customWidth="1"/>
    <col min="8201" max="8448" width="9" style="2"/>
    <col min="8449" max="8449" width="1.625" style="2" customWidth="1"/>
    <col min="8450" max="8450" width="3.125" style="2" customWidth="1"/>
    <col min="8451" max="8451" width="11.375" style="2" customWidth="1"/>
    <col min="8452" max="8452" width="3.75" style="2" customWidth="1"/>
    <col min="8453" max="8456" width="17.5" style="2" customWidth="1"/>
    <col min="8457" max="8704" width="9" style="2"/>
    <col min="8705" max="8705" width="1.625" style="2" customWidth="1"/>
    <col min="8706" max="8706" width="3.125" style="2" customWidth="1"/>
    <col min="8707" max="8707" width="11.375" style="2" customWidth="1"/>
    <col min="8708" max="8708" width="3.75" style="2" customWidth="1"/>
    <col min="8709" max="8712" width="17.5" style="2" customWidth="1"/>
    <col min="8713" max="8960" width="9" style="2"/>
    <col min="8961" max="8961" width="1.625" style="2" customWidth="1"/>
    <col min="8962" max="8962" width="3.125" style="2" customWidth="1"/>
    <col min="8963" max="8963" width="11.375" style="2" customWidth="1"/>
    <col min="8964" max="8964" width="3.75" style="2" customWidth="1"/>
    <col min="8965" max="8968" width="17.5" style="2" customWidth="1"/>
    <col min="8969" max="9216" width="9" style="2"/>
    <col min="9217" max="9217" width="1.625" style="2" customWidth="1"/>
    <col min="9218" max="9218" width="3.125" style="2" customWidth="1"/>
    <col min="9219" max="9219" width="11.375" style="2" customWidth="1"/>
    <col min="9220" max="9220" width="3.75" style="2" customWidth="1"/>
    <col min="9221" max="9224" width="17.5" style="2" customWidth="1"/>
    <col min="9225" max="9472" width="9" style="2"/>
    <col min="9473" max="9473" width="1.625" style="2" customWidth="1"/>
    <col min="9474" max="9474" width="3.125" style="2" customWidth="1"/>
    <col min="9475" max="9475" width="11.375" style="2" customWidth="1"/>
    <col min="9476" max="9476" width="3.75" style="2" customWidth="1"/>
    <col min="9477" max="9480" width="17.5" style="2" customWidth="1"/>
    <col min="9481" max="9728" width="9" style="2"/>
    <col min="9729" max="9729" width="1.625" style="2" customWidth="1"/>
    <col min="9730" max="9730" width="3.125" style="2" customWidth="1"/>
    <col min="9731" max="9731" width="11.375" style="2" customWidth="1"/>
    <col min="9732" max="9732" width="3.75" style="2" customWidth="1"/>
    <col min="9733" max="9736" width="17.5" style="2" customWidth="1"/>
    <col min="9737" max="9984" width="9" style="2"/>
    <col min="9985" max="9985" width="1.625" style="2" customWidth="1"/>
    <col min="9986" max="9986" width="3.125" style="2" customWidth="1"/>
    <col min="9987" max="9987" width="11.375" style="2" customWidth="1"/>
    <col min="9988" max="9988" width="3.75" style="2" customWidth="1"/>
    <col min="9989" max="9992" width="17.5" style="2" customWidth="1"/>
    <col min="9993" max="10240" width="9" style="2"/>
    <col min="10241" max="10241" width="1.625" style="2" customWidth="1"/>
    <col min="10242" max="10242" width="3.125" style="2" customWidth="1"/>
    <col min="10243" max="10243" width="11.375" style="2" customWidth="1"/>
    <col min="10244" max="10244" width="3.75" style="2" customWidth="1"/>
    <col min="10245" max="10248" width="17.5" style="2" customWidth="1"/>
    <col min="10249" max="10496" width="9" style="2"/>
    <col min="10497" max="10497" width="1.625" style="2" customWidth="1"/>
    <col min="10498" max="10498" width="3.125" style="2" customWidth="1"/>
    <col min="10499" max="10499" width="11.375" style="2" customWidth="1"/>
    <col min="10500" max="10500" width="3.75" style="2" customWidth="1"/>
    <col min="10501" max="10504" width="17.5" style="2" customWidth="1"/>
    <col min="10505" max="10752" width="9" style="2"/>
    <col min="10753" max="10753" width="1.625" style="2" customWidth="1"/>
    <col min="10754" max="10754" width="3.125" style="2" customWidth="1"/>
    <col min="10755" max="10755" width="11.375" style="2" customWidth="1"/>
    <col min="10756" max="10756" width="3.75" style="2" customWidth="1"/>
    <col min="10757" max="10760" width="17.5" style="2" customWidth="1"/>
    <col min="10761" max="11008" width="9" style="2"/>
    <col min="11009" max="11009" width="1.625" style="2" customWidth="1"/>
    <col min="11010" max="11010" width="3.125" style="2" customWidth="1"/>
    <col min="11011" max="11011" width="11.375" style="2" customWidth="1"/>
    <col min="11012" max="11012" width="3.75" style="2" customWidth="1"/>
    <col min="11013" max="11016" width="17.5" style="2" customWidth="1"/>
    <col min="11017" max="11264" width="9" style="2"/>
    <col min="11265" max="11265" width="1.625" style="2" customWidth="1"/>
    <col min="11266" max="11266" width="3.125" style="2" customWidth="1"/>
    <col min="11267" max="11267" width="11.375" style="2" customWidth="1"/>
    <col min="11268" max="11268" width="3.75" style="2" customWidth="1"/>
    <col min="11269" max="11272" width="17.5" style="2" customWidth="1"/>
    <col min="11273" max="11520" width="9" style="2"/>
    <col min="11521" max="11521" width="1.625" style="2" customWidth="1"/>
    <col min="11522" max="11522" width="3.125" style="2" customWidth="1"/>
    <col min="11523" max="11523" width="11.375" style="2" customWidth="1"/>
    <col min="11524" max="11524" width="3.75" style="2" customWidth="1"/>
    <col min="11525" max="11528" width="17.5" style="2" customWidth="1"/>
    <col min="11529" max="11776" width="9" style="2"/>
    <col min="11777" max="11777" width="1.625" style="2" customWidth="1"/>
    <col min="11778" max="11778" width="3.125" style="2" customWidth="1"/>
    <col min="11779" max="11779" width="11.375" style="2" customWidth="1"/>
    <col min="11780" max="11780" width="3.75" style="2" customWidth="1"/>
    <col min="11781" max="11784" width="17.5" style="2" customWidth="1"/>
    <col min="11785" max="12032" width="9" style="2"/>
    <col min="12033" max="12033" width="1.625" style="2" customWidth="1"/>
    <col min="12034" max="12034" width="3.125" style="2" customWidth="1"/>
    <col min="12035" max="12035" width="11.375" style="2" customWidth="1"/>
    <col min="12036" max="12036" width="3.75" style="2" customWidth="1"/>
    <col min="12037" max="12040" width="17.5" style="2" customWidth="1"/>
    <col min="12041" max="12288" width="9" style="2"/>
    <col min="12289" max="12289" width="1.625" style="2" customWidth="1"/>
    <col min="12290" max="12290" width="3.125" style="2" customWidth="1"/>
    <col min="12291" max="12291" width="11.375" style="2" customWidth="1"/>
    <col min="12292" max="12292" width="3.75" style="2" customWidth="1"/>
    <col min="12293" max="12296" width="17.5" style="2" customWidth="1"/>
    <col min="12297" max="12544" width="9" style="2"/>
    <col min="12545" max="12545" width="1.625" style="2" customWidth="1"/>
    <col min="12546" max="12546" width="3.125" style="2" customWidth="1"/>
    <col min="12547" max="12547" width="11.375" style="2" customWidth="1"/>
    <col min="12548" max="12548" width="3.75" style="2" customWidth="1"/>
    <col min="12549" max="12552" width="17.5" style="2" customWidth="1"/>
    <col min="12553" max="12800" width="9" style="2"/>
    <col min="12801" max="12801" width="1.625" style="2" customWidth="1"/>
    <col min="12802" max="12802" width="3.125" style="2" customWidth="1"/>
    <col min="12803" max="12803" width="11.375" style="2" customWidth="1"/>
    <col min="12804" max="12804" width="3.75" style="2" customWidth="1"/>
    <col min="12805" max="12808" width="17.5" style="2" customWidth="1"/>
    <col min="12809" max="13056" width="9" style="2"/>
    <col min="13057" max="13057" width="1.625" style="2" customWidth="1"/>
    <col min="13058" max="13058" width="3.125" style="2" customWidth="1"/>
    <col min="13059" max="13059" width="11.375" style="2" customWidth="1"/>
    <col min="13060" max="13060" width="3.75" style="2" customWidth="1"/>
    <col min="13061" max="13064" width="17.5" style="2" customWidth="1"/>
    <col min="13065" max="13312" width="9" style="2"/>
    <col min="13313" max="13313" width="1.625" style="2" customWidth="1"/>
    <col min="13314" max="13314" width="3.125" style="2" customWidth="1"/>
    <col min="13315" max="13315" width="11.375" style="2" customWidth="1"/>
    <col min="13316" max="13316" width="3.75" style="2" customWidth="1"/>
    <col min="13317" max="13320" width="17.5" style="2" customWidth="1"/>
    <col min="13321" max="13568" width="9" style="2"/>
    <col min="13569" max="13569" width="1.625" style="2" customWidth="1"/>
    <col min="13570" max="13570" width="3.125" style="2" customWidth="1"/>
    <col min="13571" max="13571" width="11.375" style="2" customWidth="1"/>
    <col min="13572" max="13572" width="3.75" style="2" customWidth="1"/>
    <col min="13573" max="13576" width="17.5" style="2" customWidth="1"/>
    <col min="13577" max="13824" width="9" style="2"/>
    <col min="13825" max="13825" width="1.625" style="2" customWidth="1"/>
    <col min="13826" max="13826" width="3.125" style="2" customWidth="1"/>
    <col min="13827" max="13827" width="11.375" style="2" customWidth="1"/>
    <col min="13828" max="13828" width="3.75" style="2" customWidth="1"/>
    <col min="13829" max="13832" width="17.5" style="2" customWidth="1"/>
    <col min="13833" max="14080" width="9" style="2"/>
    <col min="14081" max="14081" width="1.625" style="2" customWidth="1"/>
    <col min="14082" max="14082" width="3.125" style="2" customWidth="1"/>
    <col min="14083" max="14083" width="11.375" style="2" customWidth="1"/>
    <col min="14084" max="14084" width="3.75" style="2" customWidth="1"/>
    <col min="14085" max="14088" width="17.5" style="2" customWidth="1"/>
    <col min="14089" max="14336" width="9" style="2"/>
    <col min="14337" max="14337" width="1.625" style="2" customWidth="1"/>
    <col min="14338" max="14338" width="3.125" style="2" customWidth="1"/>
    <col min="14339" max="14339" width="11.375" style="2" customWidth="1"/>
    <col min="14340" max="14340" width="3.75" style="2" customWidth="1"/>
    <col min="14341" max="14344" width="17.5" style="2" customWidth="1"/>
    <col min="14345" max="14592" width="9" style="2"/>
    <col min="14593" max="14593" width="1.625" style="2" customWidth="1"/>
    <col min="14594" max="14594" width="3.125" style="2" customWidth="1"/>
    <col min="14595" max="14595" width="11.375" style="2" customWidth="1"/>
    <col min="14596" max="14596" width="3.75" style="2" customWidth="1"/>
    <col min="14597" max="14600" width="17.5" style="2" customWidth="1"/>
    <col min="14601" max="14848" width="9" style="2"/>
    <col min="14849" max="14849" width="1.625" style="2" customWidth="1"/>
    <col min="14850" max="14850" width="3.125" style="2" customWidth="1"/>
    <col min="14851" max="14851" width="11.375" style="2" customWidth="1"/>
    <col min="14852" max="14852" width="3.75" style="2" customWidth="1"/>
    <col min="14853" max="14856" width="17.5" style="2" customWidth="1"/>
    <col min="14857" max="15104" width="9" style="2"/>
    <col min="15105" max="15105" width="1.625" style="2" customWidth="1"/>
    <col min="15106" max="15106" width="3.125" style="2" customWidth="1"/>
    <col min="15107" max="15107" width="11.375" style="2" customWidth="1"/>
    <col min="15108" max="15108" width="3.75" style="2" customWidth="1"/>
    <col min="15109" max="15112" width="17.5" style="2" customWidth="1"/>
    <col min="15113" max="15360" width="9" style="2"/>
    <col min="15361" max="15361" width="1.625" style="2" customWidth="1"/>
    <col min="15362" max="15362" width="3.125" style="2" customWidth="1"/>
    <col min="15363" max="15363" width="11.375" style="2" customWidth="1"/>
    <col min="15364" max="15364" width="3.75" style="2" customWidth="1"/>
    <col min="15365" max="15368" width="17.5" style="2" customWidth="1"/>
    <col min="15369" max="15616" width="9" style="2"/>
    <col min="15617" max="15617" width="1.625" style="2" customWidth="1"/>
    <col min="15618" max="15618" width="3.125" style="2" customWidth="1"/>
    <col min="15619" max="15619" width="11.375" style="2" customWidth="1"/>
    <col min="15620" max="15620" width="3.75" style="2" customWidth="1"/>
    <col min="15621" max="15624" width="17.5" style="2" customWidth="1"/>
    <col min="15625" max="15872" width="9" style="2"/>
    <col min="15873" max="15873" width="1.625" style="2" customWidth="1"/>
    <col min="15874" max="15874" width="3.125" style="2" customWidth="1"/>
    <col min="15875" max="15875" width="11.375" style="2" customWidth="1"/>
    <col min="15876" max="15876" width="3.75" style="2" customWidth="1"/>
    <col min="15877" max="15880" width="17.5" style="2" customWidth="1"/>
    <col min="15881" max="16128" width="9" style="2"/>
    <col min="16129" max="16129" width="1.625" style="2" customWidth="1"/>
    <col min="16130" max="16130" width="3.125" style="2" customWidth="1"/>
    <col min="16131" max="16131" width="11.375" style="2" customWidth="1"/>
    <col min="16132" max="16132" width="3.75" style="2" customWidth="1"/>
    <col min="16133" max="16136" width="17.5" style="2" customWidth="1"/>
    <col min="16137" max="16384" width="9" style="2"/>
  </cols>
  <sheetData>
    <row r="1" spans="1:8" ht="30" customHeight="1" x14ac:dyDescent="0.4">
      <c r="A1" s="1" t="s">
        <v>646</v>
      </c>
      <c r="B1" s="1"/>
    </row>
    <row r="2" spans="1:8" ht="7.5" customHeight="1" x14ac:dyDescent="0.4">
      <c r="A2" s="1"/>
      <c r="B2" s="1"/>
    </row>
    <row r="3" spans="1:8" ht="22.5" customHeight="1" x14ac:dyDescent="0.4">
      <c r="B3" s="5" t="s">
        <v>647</v>
      </c>
      <c r="C3" s="5"/>
      <c r="D3" s="5"/>
      <c r="F3" s="356"/>
      <c r="G3" s="2"/>
      <c r="H3" s="2"/>
    </row>
    <row r="4" spans="1:8" s="4" customFormat="1" ht="13.5" customHeight="1" x14ac:dyDescent="0.15">
      <c r="B4" s="849" t="s">
        <v>2</v>
      </c>
      <c r="C4" s="850"/>
      <c r="D4" s="851"/>
      <c r="E4" s="806" t="s">
        <v>648</v>
      </c>
      <c r="F4" s="806" t="s">
        <v>6</v>
      </c>
      <c r="G4" s="9" t="s">
        <v>7</v>
      </c>
      <c r="H4" s="806" t="s">
        <v>8</v>
      </c>
    </row>
    <row r="5" spans="1:8" s="4" customFormat="1" ht="13.5" customHeight="1" x14ac:dyDescent="0.4">
      <c r="B5" s="852"/>
      <c r="C5" s="853"/>
      <c r="D5" s="854"/>
      <c r="E5" s="807"/>
      <c r="F5" s="807"/>
      <c r="G5" s="27" t="s">
        <v>649</v>
      </c>
      <c r="H5" s="807"/>
    </row>
    <row r="6" spans="1:8" s="45" customFormat="1" ht="14.1" hidden="1" customHeight="1" x14ac:dyDescent="0.4">
      <c r="B6" s="427"/>
      <c r="C6" s="428" t="s">
        <v>24</v>
      </c>
      <c r="D6" s="429"/>
      <c r="E6" s="14">
        <f>SUM(E7:E10)</f>
        <v>15296</v>
      </c>
      <c r="F6" s="34">
        <f>+E6</f>
        <v>15296</v>
      </c>
      <c r="G6" s="18" t="s">
        <v>12</v>
      </c>
      <c r="H6" s="19">
        <f>ROUND(E6/$E$46*100,1)</f>
        <v>58.2</v>
      </c>
    </row>
    <row r="7" spans="1:8" s="4" customFormat="1" ht="12" hidden="1" customHeight="1" x14ac:dyDescent="0.4">
      <c r="B7" s="430"/>
      <c r="C7" s="845" t="s">
        <v>37</v>
      </c>
      <c r="D7" s="846"/>
      <c r="E7" s="21">
        <v>5201</v>
      </c>
      <c r="F7" s="36">
        <f>+E7</f>
        <v>5201</v>
      </c>
      <c r="G7" s="25" t="s">
        <v>12</v>
      </c>
      <c r="H7" s="26">
        <f>ROUND(E7/$E$47*100,1)</f>
        <v>72.599999999999994</v>
      </c>
    </row>
    <row r="8" spans="1:8" s="4" customFormat="1" ht="12" hidden="1" customHeight="1" x14ac:dyDescent="0.4">
      <c r="B8" s="430"/>
      <c r="C8" s="845" t="s">
        <v>650</v>
      </c>
      <c r="D8" s="846"/>
      <c r="E8" s="21">
        <v>4863</v>
      </c>
      <c r="F8" s="36">
        <f>+E8</f>
        <v>4863</v>
      </c>
      <c r="G8" s="25" t="s">
        <v>12</v>
      </c>
      <c r="H8" s="26">
        <f>ROUND(E8/$E$48*100,1)</f>
        <v>53.2</v>
      </c>
    </row>
    <row r="9" spans="1:8" s="4" customFormat="1" ht="12" hidden="1" customHeight="1" x14ac:dyDescent="0.4">
      <c r="B9" s="430"/>
      <c r="C9" s="845" t="s">
        <v>651</v>
      </c>
      <c r="D9" s="846"/>
      <c r="E9" s="21">
        <v>3114</v>
      </c>
      <c r="F9" s="36">
        <f>+E9</f>
        <v>3114</v>
      </c>
      <c r="G9" s="25" t="s">
        <v>12</v>
      </c>
      <c r="H9" s="26">
        <f>ROUND(E9/$E$49*100,1)</f>
        <v>46.6</v>
      </c>
    </row>
    <row r="10" spans="1:8" s="4" customFormat="1" ht="12" hidden="1" customHeight="1" x14ac:dyDescent="0.4">
      <c r="B10" s="431"/>
      <c r="C10" s="847" t="s">
        <v>652</v>
      </c>
      <c r="D10" s="848"/>
      <c r="E10" s="28">
        <v>2118</v>
      </c>
      <c r="F10" s="38">
        <f>+E10</f>
        <v>2118</v>
      </c>
      <c r="G10" s="32" t="s">
        <v>12</v>
      </c>
      <c r="H10" s="33">
        <f>ROUND(E10/$E$50*100,1)</f>
        <v>64.7</v>
      </c>
    </row>
    <row r="11" spans="1:8" s="45" customFormat="1" ht="12" customHeight="1" x14ac:dyDescent="0.4">
      <c r="B11" s="427"/>
      <c r="C11" s="432" t="s">
        <v>25</v>
      </c>
      <c r="D11" s="433"/>
      <c r="E11" s="42">
        <f>SUM(E12:E15)</f>
        <v>15732</v>
      </c>
      <c r="F11" s="51">
        <f t="shared" ref="F11:F61" si="0">+E11-E6</f>
        <v>436</v>
      </c>
      <c r="G11" s="52">
        <f t="shared" ref="G11:G61" si="1">ROUND(E11/E6*100-100,1)</f>
        <v>2.9</v>
      </c>
      <c r="H11" s="53">
        <f>ROUND(E11/$E$46*100,1)</f>
        <v>59.9</v>
      </c>
    </row>
    <row r="12" spans="1:8" s="4" customFormat="1" ht="12" customHeight="1" x14ac:dyDescent="0.4">
      <c r="B12" s="430"/>
      <c r="C12" s="845" t="s">
        <v>37</v>
      </c>
      <c r="D12" s="846"/>
      <c r="E12" s="21">
        <v>5279</v>
      </c>
      <c r="F12" s="36">
        <f t="shared" si="0"/>
        <v>78</v>
      </c>
      <c r="G12" s="37">
        <f t="shared" si="1"/>
        <v>1.5</v>
      </c>
      <c r="H12" s="26">
        <f>ROUND(E12/$E$47*100,1)</f>
        <v>73.7</v>
      </c>
    </row>
    <row r="13" spans="1:8" s="4" customFormat="1" ht="12" customHeight="1" x14ac:dyDescent="0.4">
      <c r="B13" s="430"/>
      <c r="C13" s="845" t="s">
        <v>650</v>
      </c>
      <c r="D13" s="846"/>
      <c r="E13" s="21">
        <v>5075</v>
      </c>
      <c r="F13" s="36">
        <f t="shared" si="0"/>
        <v>212</v>
      </c>
      <c r="G13" s="37">
        <f t="shared" si="1"/>
        <v>4.4000000000000004</v>
      </c>
      <c r="H13" s="26">
        <f>ROUND(E13/$E$48*100,1)</f>
        <v>55.5</v>
      </c>
    </row>
    <row r="14" spans="1:8" s="4" customFormat="1" ht="12" customHeight="1" x14ac:dyDescent="0.4">
      <c r="B14" s="430"/>
      <c r="C14" s="845" t="s">
        <v>651</v>
      </c>
      <c r="D14" s="846"/>
      <c r="E14" s="21">
        <v>3214</v>
      </c>
      <c r="F14" s="36">
        <f t="shared" si="0"/>
        <v>100</v>
      </c>
      <c r="G14" s="37">
        <f t="shared" si="1"/>
        <v>3.2</v>
      </c>
      <c r="H14" s="26">
        <f>ROUND(E14/$E$49*100,1)</f>
        <v>48.1</v>
      </c>
    </row>
    <row r="15" spans="1:8" s="4" customFormat="1" ht="12" customHeight="1" x14ac:dyDescent="0.4">
      <c r="B15" s="431"/>
      <c r="C15" s="847" t="s">
        <v>652</v>
      </c>
      <c r="D15" s="848"/>
      <c r="E15" s="28">
        <v>2164</v>
      </c>
      <c r="F15" s="38">
        <f t="shared" si="0"/>
        <v>46</v>
      </c>
      <c r="G15" s="39">
        <f t="shared" si="1"/>
        <v>2.2000000000000002</v>
      </c>
      <c r="H15" s="33">
        <f>ROUND(E15/$E$50*100,1)</f>
        <v>66.099999999999994</v>
      </c>
    </row>
    <row r="16" spans="1:8" s="394" customFormat="1" ht="12" customHeight="1" x14ac:dyDescent="0.4">
      <c r="B16" s="427"/>
      <c r="C16" s="428" t="s">
        <v>26</v>
      </c>
      <c r="D16" s="434"/>
      <c r="E16" s="14">
        <f>SUM(E17:E20)</f>
        <v>16163</v>
      </c>
      <c r="F16" s="34">
        <f t="shared" si="0"/>
        <v>431</v>
      </c>
      <c r="G16" s="35">
        <f t="shared" si="1"/>
        <v>2.7</v>
      </c>
      <c r="H16" s="19">
        <f>ROUND(E16/$E$46*100,1)</f>
        <v>61.5</v>
      </c>
    </row>
    <row r="17" spans="2:8" s="396" customFormat="1" ht="12" customHeight="1" x14ac:dyDescent="0.4">
      <c r="B17" s="430"/>
      <c r="C17" s="845" t="s">
        <v>37</v>
      </c>
      <c r="D17" s="846"/>
      <c r="E17" s="435">
        <v>5294</v>
      </c>
      <c r="F17" s="36">
        <f t="shared" si="0"/>
        <v>15</v>
      </c>
      <c r="G17" s="37">
        <f t="shared" si="1"/>
        <v>0.3</v>
      </c>
      <c r="H17" s="26">
        <f>ROUND(E17/$E$47*100,1)</f>
        <v>73.900000000000006</v>
      </c>
    </row>
    <row r="18" spans="2:8" s="396" customFormat="1" ht="12" customHeight="1" x14ac:dyDescent="0.4">
      <c r="B18" s="430"/>
      <c r="C18" s="845" t="s">
        <v>650</v>
      </c>
      <c r="D18" s="846"/>
      <c r="E18" s="435">
        <v>5234</v>
      </c>
      <c r="F18" s="36">
        <f t="shared" si="0"/>
        <v>159</v>
      </c>
      <c r="G18" s="37">
        <f t="shared" si="1"/>
        <v>3.1</v>
      </c>
      <c r="H18" s="26">
        <f>ROUND(E18/$E$48*100,1)</f>
        <v>57.2</v>
      </c>
    </row>
    <row r="19" spans="2:8" s="396" customFormat="1" ht="12" customHeight="1" x14ac:dyDescent="0.4">
      <c r="B19" s="430"/>
      <c r="C19" s="845" t="s">
        <v>651</v>
      </c>
      <c r="D19" s="846"/>
      <c r="E19" s="435">
        <v>3416</v>
      </c>
      <c r="F19" s="36">
        <f t="shared" si="0"/>
        <v>202</v>
      </c>
      <c r="G19" s="37">
        <f t="shared" si="1"/>
        <v>6.3</v>
      </c>
      <c r="H19" s="26">
        <f>ROUND(E19/$E$49*100,1)</f>
        <v>51.1</v>
      </c>
    </row>
    <row r="20" spans="2:8" s="396" customFormat="1" ht="12" customHeight="1" x14ac:dyDescent="0.4">
      <c r="B20" s="431"/>
      <c r="C20" s="847" t="s">
        <v>652</v>
      </c>
      <c r="D20" s="848"/>
      <c r="E20" s="436">
        <v>2219</v>
      </c>
      <c r="F20" s="38">
        <f t="shared" si="0"/>
        <v>55</v>
      </c>
      <c r="G20" s="39">
        <f t="shared" si="1"/>
        <v>2.5</v>
      </c>
      <c r="H20" s="33">
        <f>ROUND(E20/$E$50*100,1)</f>
        <v>67.7</v>
      </c>
    </row>
    <row r="21" spans="2:8" s="394" customFormat="1" ht="12" customHeight="1" x14ac:dyDescent="0.4">
      <c r="B21" s="427"/>
      <c r="C21" s="428" t="s">
        <v>27</v>
      </c>
      <c r="D21" s="434"/>
      <c r="E21" s="14">
        <f>SUM(E22:E25)</f>
        <v>17549</v>
      </c>
      <c r="F21" s="34">
        <f t="shared" si="0"/>
        <v>1386</v>
      </c>
      <c r="G21" s="35">
        <f t="shared" si="1"/>
        <v>8.6</v>
      </c>
      <c r="H21" s="19">
        <f>ROUND(E21/$E$46*100,1)</f>
        <v>66.8</v>
      </c>
    </row>
    <row r="22" spans="2:8" s="396" customFormat="1" ht="12" customHeight="1" x14ac:dyDescent="0.4">
      <c r="B22" s="430"/>
      <c r="C22" s="845" t="s">
        <v>37</v>
      </c>
      <c r="D22" s="846"/>
      <c r="E22" s="46">
        <v>5468</v>
      </c>
      <c r="F22" s="36">
        <f t="shared" si="0"/>
        <v>174</v>
      </c>
      <c r="G22" s="37">
        <f t="shared" si="1"/>
        <v>3.3</v>
      </c>
      <c r="H22" s="26">
        <f>ROUND(E22/$E$47*100,1)</f>
        <v>76.3</v>
      </c>
    </row>
    <row r="23" spans="2:8" s="396" customFormat="1" ht="12" customHeight="1" x14ac:dyDescent="0.4">
      <c r="B23" s="430"/>
      <c r="C23" s="845" t="s">
        <v>650</v>
      </c>
      <c r="D23" s="846"/>
      <c r="E23" s="46">
        <v>5620</v>
      </c>
      <c r="F23" s="36">
        <f t="shared" si="0"/>
        <v>386</v>
      </c>
      <c r="G23" s="37">
        <f t="shared" si="1"/>
        <v>7.4</v>
      </c>
      <c r="H23" s="26">
        <f>ROUND(E23/$E$48*100,1)</f>
        <v>61.4</v>
      </c>
    </row>
    <row r="24" spans="2:8" s="396" customFormat="1" ht="12" customHeight="1" x14ac:dyDescent="0.4">
      <c r="B24" s="430"/>
      <c r="C24" s="845" t="s">
        <v>651</v>
      </c>
      <c r="D24" s="846"/>
      <c r="E24" s="46">
        <v>4051</v>
      </c>
      <c r="F24" s="36">
        <f t="shared" si="0"/>
        <v>635</v>
      </c>
      <c r="G24" s="37">
        <f t="shared" si="1"/>
        <v>18.600000000000001</v>
      </c>
      <c r="H24" s="26">
        <f>ROUND(E24/$E$49*100,1)</f>
        <v>60.6</v>
      </c>
    </row>
    <row r="25" spans="2:8" s="396" customFormat="1" ht="12" customHeight="1" x14ac:dyDescent="0.4">
      <c r="B25" s="431"/>
      <c r="C25" s="847" t="s">
        <v>652</v>
      </c>
      <c r="D25" s="848"/>
      <c r="E25" s="49">
        <v>2410</v>
      </c>
      <c r="F25" s="38">
        <f t="shared" si="0"/>
        <v>191</v>
      </c>
      <c r="G25" s="39">
        <f t="shared" si="1"/>
        <v>8.6</v>
      </c>
      <c r="H25" s="33">
        <f>ROUND(E25/$E$50*100,1)</f>
        <v>73.599999999999994</v>
      </c>
    </row>
    <row r="26" spans="2:8" s="394" customFormat="1" ht="12" customHeight="1" x14ac:dyDescent="0.4">
      <c r="B26" s="427"/>
      <c r="C26" s="428" t="s">
        <v>29</v>
      </c>
      <c r="D26" s="434"/>
      <c r="E26" s="14">
        <f>SUM(E27:E30)</f>
        <v>19136</v>
      </c>
      <c r="F26" s="34">
        <f t="shared" si="0"/>
        <v>1587</v>
      </c>
      <c r="G26" s="35">
        <f t="shared" si="1"/>
        <v>9</v>
      </c>
      <c r="H26" s="19">
        <f>ROUND(E26/$E$46*100,1)</f>
        <v>72.8</v>
      </c>
    </row>
    <row r="27" spans="2:8" s="396" customFormat="1" ht="12" customHeight="1" x14ac:dyDescent="0.4">
      <c r="B27" s="430"/>
      <c r="C27" s="845" t="s">
        <v>37</v>
      </c>
      <c r="D27" s="846"/>
      <c r="E27" s="46">
        <v>5794</v>
      </c>
      <c r="F27" s="36">
        <f t="shared" si="0"/>
        <v>326</v>
      </c>
      <c r="G27" s="37">
        <f t="shared" si="1"/>
        <v>6</v>
      </c>
      <c r="H27" s="26">
        <f>ROUND(E27/$E$47*100,1)</f>
        <v>80.900000000000006</v>
      </c>
    </row>
    <row r="28" spans="2:8" s="396" customFormat="1" ht="12" customHeight="1" x14ac:dyDescent="0.4">
      <c r="B28" s="430"/>
      <c r="C28" s="845" t="s">
        <v>650</v>
      </c>
      <c r="D28" s="846"/>
      <c r="E28" s="46">
        <v>6149</v>
      </c>
      <c r="F28" s="36">
        <f t="shared" si="0"/>
        <v>529</v>
      </c>
      <c r="G28" s="37">
        <f t="shared" si="1"/>
        <v>9.4</v>
      </c>
      <c r="H28" s="26">
        <f>ROUND(E28/$E$48*100,1)</f>
        <v>67.2</v>
      </c>
    </row>
    <row r="29" spans="2:8" s="396" customFormat="1" ht="12" customHeight="1" x14ac:dyDescent="0.4">
      <c r="B29" s="430"/>
      <c r="C29" s="845" t="s">
        <v>651</v>
      </c>
      <c r="D29" s="846"/>
      <c r="E29" s="46">
        <v>4668</v>
      </c>
      <c r="F29" s="36">
        <f t="shared" si="0"/>
        <v>617</v>
      </c>
      <c r="G29" s="37">
        <f t="shared" si="1"/>
        <v>15.2</v>
      </c>
      <c r="H29" s="26">
        <f>ROUND(E29/$E$49*100,1)</f>
        <v>69.8</v>
      </c>
    </row>
    <row r="30" spans="2:8" s="396" customFormat="1" ht="12" customHeight="1" x14ac:dyDescent="0.4">
      <c r="B30" s="431"/>
      <c r="C30" s="847" t="s">
        <v>652</v>
      </c>
      <c r="D30" s="848"/>
      <c r="E30" s="49">
        <v>2525</v>
      </c>
      <c r="F30" s="38">
        <f t="shared" si="0"/>
        <v>115</v>
      </c>
      <c r="G30" s="39">
        <f t="shared" si="1"/>
        <v>4.8</v>
      </c>
      <c r="H30" s="33">
        <f>ROUND(E30/$E$50*100,1)</f>
        <v>77.099999999999994</v>
      </c>
    </row>
    <row r="31" spans="2:8" s="394" customFormat="1" ht="12" customHeight="1" x14ac:dyDescent="0.4">
      <c r="B31" s="427"/>
      <c r="C31" s="428" t="s">
        <v>30</v>
      </c>
      <c r="D31" s="434"/>
      <c r="E31" s="14">
        <f>SUM(E32:E35)</f>
        <v>20745</v>
      </c>
      <c r="F31" s="34">
        <f t="shared" si="0"/>
        <v>1609</v>
      </c>
      <c r="G31" s="35">
        <f t="shared" si="1"/>
        <v>8.4</v>
      </c>
      <c r="H31" s="19">
        <f>ROUND(E31/$E$46*100,1)</f>
        <v>78.900000000000006</v>
      </c>
    </row>
    <row r="32" spans="2:8" s="396" customFormat="1" ht="12" customHeight="1" x14ac:dyDescent="0.4">
      <c r="B32" s="430"/>
      <c r="C32" s="845" t="s">
        <v>37</v>
      </c>
      <c r="D32" s="846"/>
      <c r="E32" s="46">
        <v>6223</v>
      </c>
      <c r="F32" s="36">
        <f t="shared" si="0"/>
        <v>429</v>
      </c>
      <c r="G32" s="37">
        <f t="shared" si="1"/>
        <v>7.4</v>
      </c>
      <c r="H32" s="26">
        <f>ROUND(E32/$E$47*100,1)</f>
        <v>86.8</v>
      </c>
    </row>
    <row r="33" spans="2:8" s="396" customFormat="1" ht="12" customHeight="1" x14ac:dyDescent="0.4">
      <c r="B33" s="430"/>
      <c r="C33" s="845" t="s">
        <v>650</v>
      </c>
      <c r="D33" s="846"/>
      <c r="E33" s="46">
        <v>6898</v>
      </c>
      <c r="F33" s="36">
        <f t="shared" si="0"/>
        <v>749</v>
      </c>
      <c r="G33" s="37">
        <f t="shared" si="1"/>
        <v>12.2</v>
      </c>
      <c r="H33" s="26">
        <f>ROUND(E33/$E$48*100,1)</f>
        <v>75.400000000000006</v>
      </c>
    </row>
    <row r="34" spans="2:8" s="396" customFormat="1" ht="12" customHeight="1" x14ac:dyDescent="0.4">
      <c r="B34" s="430"/>
      <c r="C34" s="845" t="s">
        <v>651</v>
      </c>
      <c r="D34" s="846"/>
      <c r="E34" s="46">
        <v>5054</v>
      </c>
      <c r="F34" s="36">
        <f t="shared" si="0"/>
        <v>386</v>
      </c>
      <c r="G34" s="37">
        <f t="shared" si="1"/>
        <v>8.3000000000000007</v>
      </c>
      <c r="H34" s="26">
        <f>ROUND(E34/$E$49*100,1)</f>
        <v>75.599999999999994</v>
      </c>
    </row>
    <row r="35" spans="2:8" s="396" customFormat="1" ht="12" customHeight="1" x14ac:dyDescent="0.4">
      <c r="B35" s="431"/>
      <c r="C35" s="847" t="s">
        <v>652</v>
      </c>
      <c r="D35" s="848"/>
      <c r="E35" s="49">
        <v>2570</v>
      </c>
      <c r="F35" s="38">
        <f t="shared" si="0"/>
        <v>45</v>
      </c>
      <c r="G35" s="39">
        <f t="shared" si="1"/>
        <v>1.8</v>
      </c>
      <c r="H35" s="33">
        <f>ROUND(E35/$E$50*100,1)</f>
        <v>78.400000000000006</v>
      </c>
    </row>
    <row r="36" spans="2:8" s="394" customFormat="1" ht="12" customHeight="1" x14ac:dyDescent="0.4">
      <c r="B36" s="427"/>
      <c r="C36" s="428" t="s">
        <v>31</v>
      </c>
      <c r="D36" s="434"/>
      <c r="E36" s="14">
        <f>SUM(E37:E40)</f>
        <v>21981</v>
      </c>
      <c r="F36" s="34">
        <f t="shared" si="0"/>
        <v>1236</v>
      </c>
      <c r="G36" s="35">
        <f t="shared" si="1"/>
        <v>6</v>
      </c>
      <c r="H36" s="19">
        <f>ROUND(E36/$E$46*100,1)</f>
        <v>83.6</v>
      </c>
    </row>
    <row r="37" spans="2:8" s="396" customFormat="1" ht="12" customHeight="1" x14ac:dyDescent="0.4">
      <c r="B37" s="430"/>
      <c r="C37" s="845" t="s">
        <v>37</v>
      </c>
      <c r="D37" s="846"/>
      <c r="E37" s="46">
        <v>6575</v>
      </c>
      <c r="F37" s="36">
        <f t="shared" si="0"/>
        <v>352</v>
      </c>
      <c r="G37" s="37">
        <f t="shared" si="1"/>
        <v>5.7</v>
      </c>
      <c r="H37" s="26">
        <f>ROUND(E37/$E$47*100,1)</f>
        <v>91.8</v>
      </c>
    </row>
    <row r="38" spans="2:8" s="396" customFormat="1" ht="12" customHeight="1" x14ac:dyDescent="0.4">
      <c r="B38" s="430"/>
      <c r="C38" s="845" t="s">
        <v>650</v>
      </c>
      <c r="D38" s="846"/>
      <c r="E38" s="46">
        <v>7455</v>
      </c>
      <c r="F38" s="36">
        <f t="shared" si="0"/>
        <v>557</v>
      </c>
      <c r="G38" s="37">
        <f t="shared" si="1"/>
        <v>8.1</v>
      </c>
      <c r="H38" s="26">
        <f>ROUND(E38/$E$48*100,1)</f>
        <v>81.5</v>
      </c>
    </row>
    <row r="39" spans="2:8" s="396" customFormat="1" ht="12" customHeight="1" x14ac:dyDescent="0.4">
      <c r="B39" s="430"/>
      <c r="C39" s="845" t="s">
        <v>651</v>
      </c>
      <c r="D39" s="846"/>
      <c r="E39" s="46">
        <v>5317</v>
      </c>
      <c r="F39" s="36">
        <f t="shared" si="0"/>
        <v>263</v>
      </c>
      <c r="G39" s="37">
        <f t="shared" si="1"/>
        <v>5.2</v>
      </c>
      <c r="H39" s="26">
        <f>ROUND(E39/$E$49*100,1)</f>
        <v>79.5</v>
      </c>
    </row>
    <row r="40" spans="2:8" s="396" customFormat="1" ht="12" customHeight="1" x14ac:dyDescent="0.4">
      <c r="B40" s="431"/>
      <c r="C40" s="847" t="s">
        <v>652</v>
      </c>
      <c r="D40" s="848"/>
      <c r="E40" s="49">
        <v>2634</v>
      </c>
      <c r="F40" s="38">
        <f t="shared" si="0"/>
        <v>64</v>
      </c>
      <c r="G40" s="39">
        <f t="shared" si="1"/>
        <v>2.5</v>
      </c>
      <c r="H40" s="33">
        <f>ROUND(E40/$E$50*100,1)</f>
        <v>80.400000000000006</v>
      </c>
    </row>
    <row r="41" spans="2:8" s="394" customFormat="1" ht="12" customHeight="1" x14ac:dyDescent="0.4">
      <c r="B41" s="427"/>
      <c r="C41" s="428" t="s">
        <v>32</v>
      </c>
      <c r="D41" s="434"/>
      <c r="E41" s="14">
        <f>SUM(E42:E45)</f>
        <v>23882</v>
      </c>
      <c r="F41" s="34">
        <f t="shared" si="0"/>
        <v>1901</v>
      </c>
      <c r="G41" s="35">
        <f t="shared" si="1"/>
        <v>8.6</v>
      </c>
      <c r="H41" s="19">
        <f>ROUND(E41/$E$46*100,1)</f>
        <v>90.9</v>
      </c>
    </row>
    <row r="42" spans="2:8" s="396" customFormat="1" ht="12" customHeight="1" x14ac:dyDescent="0.4">
      <c r="B42" s="430"/>
      <c r="C42" s="845" t="s">
        <v>37</v>
      </c>
      <c r="D42" s="846"/>
      <c r="E42" s="46">
        <v>6945</v>
      </c>
      <c r="F42" s="36">
        <f t="shared" si="0"/>
        <v>370</v>
      </c>
      <c r="G42" s="37">
        <f t="shared" si="1"/>
        <v>5.6</v>
      </c>
      <c r="H42" s="26">
        <f>ROUND(E42/$E$47*100,1)</f>
        <v>96.9</v>
      </c>
    </row>
    <row r="43" spans="2:8" s="396" customFormat="1" ht="12" customHeight="1" x14ac:dyDescent="0.4">
      <c r="B43" s="430"/>
      <c r="C43" s="845" t="s">
        <v>650</v>
      </c>
      <c r="D43" s="846"/>
      <c r="E43" s="46">
        <v>8085</v>
      </c>
      <c r="F43" s="36">
        <f t="shared" si="0"/>
        <v>630</v>
      </c>
      <c r="G43" s="37">
        <f t="shared" si="1"/>
        <v>8.5</v>
      </c>
      <c r="H43" s="26">
        <f>ROUND(E43/$E$48*100,1)</f>
        <v>88.4</v>
      </c>
    </row>
    <row r="44" spans="2:8" s="396" customFormat="1" ht="12" customHeight="1" x14ac:dyDescent="0.4">
      <c r="B44" s="430"/>
      <c r="C44" s="845" t="s">
        <v>651</v>
      </c>
      <c r="D44" s="846"/>
      <c r="E44" s="46">
        <v>5977</v>
      </c>
      <c r="F44" s="36">
        <f t="shared" si="0"/>
        <v>660</v>
      </c>
      <c r="G44" s="37">
        <f t="shared" si="1"/>
        <v>12.4</v>
      </c>
      <c r="H44" s="26">
        <f>ROUND(E44/$E$49*100,1)</f>
        <v>89.4</v>
      </c>
    </row>
    <row r="45" spans="2:8" s="396" customFormat="1" ht="12" customHeight="1" x14ac:dyDescent="0.4">
      <c r="B45" s="431"/>
      <c r="C45" s="847" t="s">
        <v>652</v>
      </c>
      <c r="D45" s="848"/>
      <c r="E45" s="49">
        <v>2875</v>
      </c>
      <c r="F45" s="38">
        <f t="shared" si="0"/>
        <v>241</v>
      </c>
      <c r="G45" s="39">
        <f t="shared" si="1"/>
        <v>9.1</v>
      </c>
      <c r="H45" s="33">
        <f>ROUND(E45/$E$50*100,1)</f>
        <v>87.8</v>
      </c>
    </row>
    <row r="46" spans="2:8" s="45" customFormat="1" ht="12" customHeight="1" x14ac:dyDescent="0.4">
      <c r="B46" s="427"/>
      <c r="C46" s="432" t="s">
        <v>33</v>
      </c>
      <c r="D46" s="433"/>
      <c r="E46" s="14">
        <f>SUM(E47:E50)</f>
        <v>26278</v>
      </c>
      <c r="F46" s="34">
        <f t="shared" si="0"/>
        <v>2396</v>
      </c>
      <c r="G46" s="35">
        <f t="shared" si="1"/>
        <v>10</v>
      </c>
      <c r="H46" s="19">
        <f>ROUND(E46/$E$46*100,1)</f>
        <v>100</v>
      </c>
    </row>
    <row r="47" spans="2:8" s="4" customFormat="1" ht="12" customHeight="1" x14ac:dyDescent="0.4">
      <c r="B47" s="430"/>
      <c r="C47" s="845" t="s">
        <v>37</v>
      </c>
      <c r="D47" s="846"/>
      <c r="E47" s="46">
        <v>7166</v>
      </c>
      <c r="F47" s="36">
        <f t="shared" si="0"/>
        <v>221</v>
      </c>
      <c r="G47" s="37">
        <f t="shared" si="1"/>
        <v>3.2</v>
      </c>
      <c r="H47" s="26">
        <f>ROUND(E47/$E$47*100,1)</f>
        <v>100</v>
      </c>
    </row>
    <row r="48" spans="2:8" s="4" customFormat="1" ht="12" customHeight="1" x14ac:dyDescent="0.4">
      <c r="B48" s="430"/>
      <c r="C48" s="845" t="s">
        <v>650</v>
      </c>
      <c r="D48" s="846"/>
      <c r="E48" s="46">
        <v>9148</v>
      </c>
      <c r="F48" s="36">
        <f t="shared" si="0"/>
        <v>1063</v>
      </c>
      <c r="G48" s="37">
        <f t="shared" si="1"/>
        <v>13.1</v>
      </c>
      <c r="H48" s="26">
        <f>ROUND(E48/$E$48*100,1)</f>
        <v>100</v>
      </c>
    </row>
    <row r="49" spans="2:8" s="4" customFormat="1" ht="12" customHeight="1" x14ac:dyDescent="0.4">
      <c r="B49" s="430"/>
      <c r="C49" s="845" t="s">
        <v>651</v>
      </c>
      <c r="D49" s="846"/>
      <c r="E49" s="46">
        <v>6688</v>
      </c>
      <c r="F49" s="36">
        <f t="shared" si="0"/>
        <v>711</v>
      </c>
      <c r="G49" s="37">
        <f t="shared" si="1"/>
        <v>11.9</v>
      </c>
      <c r="H49" s="26">
        <f>ROUND(E49/$E$49*100,1)</f>
        <v>100</v>
      </c>
    </row>
    <row r="50" spans="2:8" s="4" customFormat="1" ht="12" customHeight="1" x14ac:dyDescent="0.4">
      <c r="B50" s="431"/>
      <c r="C50" s="847" t="s">
        <v>652</v>
      </c>
      <c r="D50" s="848"/>
      <c r="E50" s="49">
        <v>3276</v>
      </c>
      <c r="F50" s="38">
        <f t="shared" si="0"/>
        <v>401</v>
      </c>
      <c r="G50" s="39">
        <f t="shared" si="1"/>
        <v>13.9</v>
      </c>
      <c r="H50" s="33">
        <f>ROUND(E50/$E$50*100,1)</f>
        <v>100</v>
      </c>
    </row>
    <row r="51" spans="2:8" s="45" customFormat="1" ht="12" customHeight="1" x14ac:dyDescent="0.4">
      <c r="B51" s="427"/>
      <c r="C51" s="428" t="s">
        <v>34</v>
      </c>
      <c r="D51" s="434"/>
      <c r="E51" s="14">
        <f>SUM(E52:E55)</f>
        <v>28035</v>
      </c>
      <c r="F51" s="34">
        <f t="shared" si="0"/>
        <v>1757</v>
      </c>
      <c r="G51" s="35">
        <f t="shared" si="1"/>
        <v>6.7</v>
      </c>
      <c r="H51" s="19">
        <f>ROUND(E51/$E$46*100,1)</f>
        <v>106.7</v>
      </c>
    </row>
    <row r="52" spans="2:8" s="4" customFormat="1" ht="12" customHeight="1" x14ac:dyDescent="0.4">
      <c r="B52" s="430"/>
      <c r="C52" s="845" t="s">
        <v>37</v>
      </c>
      <c r="D52" s="846"/>
      <c r="E52" s="54">
        <v>7252</v>
      </c>
      <c r="F52" s="36">
        <f t="shared" si="0"/>
        <v>86</v>
      </c>
      <c r="G52" s="37">
        <f t="shared" si="1"/>
        <v>1.2</v>
      </c>
      <c r="H52" s="26">
        <f>ROUND(E52/$E$47*100,1)</f>
        <v>101.2</v>
      </c>
    </row>
    <row r="53" spans="2:8" s="4" customFormat="1" ht="12" customHeight="1" x14ac:dyDescent="0.4">
      <c r="B53" s="430"/>
      <c r="C53" s="845" t="s">
        <v>650</v>
      </c>
      <c r="D53" s="846"/>
      <c r="E53" s="54">
        <v>9855</v>
      </c>
      <c r="F53" s="36">
        <f t="shared" si="0"/>
        <v>707</v>
      </c>
      <c r="G53" s="37">
        <f t="shared" si="1"/>
        <v>7.7</v>
      </c>
      <c r="H53" s="26">
        <f>ROUND(E53/$E$48*100,1)</f>
        <v>107.7</v>
      </c>
    </row>
    <row r="54" spans="2:8" s="4" customFormat="1" ht="12" customHeight="1" x14ac:dyDescent="0.4">
      <c r="B54" s="430"/>
      <c r="C54" s="845" t="s">
        <v>651</v>
      </c>
      <c r="D54" s="846"/>
      <c r="E54" s="54">
        <v>7451</v>
      </c>
      <c r="F54" s="36">
        <f t="shared" si="0"/>
        <v>763</v>
      </c>
      <c r="G54" s="37">
        <f t="shared" si="1"/>
        <v>11.4</v>
      </c>
      <c r="H54" s="26">
        <f>ROUND(E54/$E$49*100,1)</f>
        <v>111.4</v>
      </c>
    </row>
    <row r="55" spans="2:8" s="4" customFormat="1" ht="12" customHeight="1" x14ac:dyDescent="0.4">
      <c r="B55" s="431"/>
      <c r="C55" s="847" t="s">
        <v>652</v>
      </c>
      <c r="D55" s="848"/>
      <c r="E55" s="57">
        <v>3477</v>
      </c>
      <c r="F55" s="38">
        <f t="shared" si="0"/>
        <v>201</v>
      </c>
      <c r="G55" s="39">
        <f t="shared" si="1"/>
        <v>6.1</v>
      </c>
      <c r="H55" s="33">
        <f>ROUND(E55/$E$50*100,1)</f>
        <v>106.1</v>
      </c>
    </row>
    <row r="56" spans="2:8" s="45" customFormat="1" ht="12" customHeight="1" x14ac:dyDescent="0.4">
      <c r="B56" s="427"/>
      <c r="C56" s="428" t="s">
        <v>35</v>
      </c>
      <c r="D56" s="434"/>
      <c r="E56" s="14">
        <f>SUM(E57:E60)</f>
        <v>28744</v>
      </c>
      <c r="F56" s="34">
        <f t="shared" si="0"/>
        <v>709</v>
      </c>
      <c r="G56" s="35">
        <f t="shared" si="1"/>
        <v>2.5</v>
      </c>
      <c r="H56" s="19">
        <f>ROUND(E56/$E$46*100,1)</f>
        <v>109.4</v>
      </c>
    </row>
    <row r="57" spans="2:8" s="4" customFormat="1" ht="12" customHeight="1" x14ac:dyDescent="0.4">
      <c r="B57" s="430"/>
      <c r="C57" s="845" t="s">
        <v>37</v>
      </c>
      <c r="D57" s="846"/>
      <c r="E57" s="54">
        <v>7222</v>
      </c>
      <c r="F57" s="36">
        <f t="shared" si="0"/>
        <v>-30</v>
      </c>
      <c r="G57" s="37">
        <f t="shared" si="1"/>
        <v>-0.4</v>
      </c>
      <c r="H57" s="26">
        <f>ROUND(E57/$E$47*100,1)</f>
        <v>100.8</v>
      </c>
    </row>
    <row r="58" spans="2:8" s="4" customFormat="1" ht="12" customHeight="1" x14ac:dyDescent="0.4">
      <c r="B58" s="430"/>
      <c r="C58" s="845" t="s">
        <v>650</v>
      </c>
      <c r="D58" s="846"/>
      <c r="E58" s="54">
        <v>10173</v>
      </c>
      <c r="F58" s="36">
        <f t="shared" si="0"/>
        <v>318</v>
      </c>
      <c r="G58" s="37">
        <f t="shared" si="1"/>
        <v>3.2</v>
      </c>
      <c r="H58" s="26">
        <f>ROUND(E58/$E$48*100,1)</f>
        <v>111.2</v>
      </c>
    </row>
    <row r="59" spans="2:8" s="4" customFormat="1" ht="12" customHeight="1" x14ac:dyDescent="0.4">
      <c r="B59" s="430"/>
      <c r="C59" s="845" t="s">
        <v>651</v>
      </c>
      <c r="D59" s="846"/>
      <c r="E59" s="54">
        <v>7776</v>
      </c>
      <c r="F59" s="36">
        <f t="shared" si="0"/>
        <v>325</v>
      </c>
      <c r="G59" s="37">
        <f t="shared" si="1"/>
        <v>4.4000000000000004</v>
      </c>
      <c r="H59" s="26">
        <f>ROUND(E59/$E$49*100,1)</f>
        <v>116.3</v>
      </c>
    </row>
    <row r="60" spans="2:8" s="4" customFormat="1" ht="12" customHeight="1" x14ac:dyDescent="0.4">
      <c r="B60" s="431"/>
      <c r="C60" s="847" t="s">
        <v>652</v>
      </c>
      <c r="D60" s="848"/>
      <c r="E60" s="57">
        <v>3573</v>
      </c>
      <c r="F60" s="38">
        <f t="shared" si="0"/>
        <v>96</v>
      </c>
      <c r="G60" s="39">
        <f t="shared" si="1"/>
        <v>2.8</v>
      </c>
      <c r="H60" s="33">
        <f>ROUND(E60/$E$50*100,1)</f>
        <v>109.1</v>
      </c>
    </row>
    <row r="61" spans="2:8" s="4" customFormat="1" ht="12" customHeight="1" x14ac:dyDescent="0.4">
      <c r="B61" s="427"/>
      <c r="C61" s="428" t="s">
        <v>36</v>
      </c>
      <c r="D61" s="434"/>
      <c r="E61" s="14">
        <f>SUM(E62:E65)</f>
        <v>29454</v>
      </c>
      <c r="F61" s="34">
        <f t="shared" si="0"/>
        <v>710</v>
      </c>
      <c r="G61" s="35">
        <f t="shared" si="1"/>
        <v>2.5</v>
      </c>
      <c r="H61" s="19">
        <f>ROUND(E61/$E$46*100,1)</f>
        <v>112.1</v>
      </c>
    </row>
    <row r="62" spans="2:8" s="4" customFormat="1" ht="12" customHeight="1" x14ac:dyDescent="0.4">
      <c r="B62" s="430"/>
      <c r="C62" s="845" t="s">
        <v>37</v>
      </c>
      <c r="D62" s="846"/>
      <c r="E62" s="21">
        <v>7225</v>
      </c>
      <c r="F62" s="36">
        <f>+E62-E57</f>
        <v>3</v>
      </c>
      <c r="G62" s="37">
        <f>ROUND(E62/E57*100-100,1)</f>
        <v>0</v>
      </c>
      <c r="H62" s="26">
        <f>ROUND(E62/$E$47*100,1)</f>
        <v>100.8</v>
      </c>
    </row>
    <row r="63" spans="2:8" s="4" customFormat="1" ht="12" customHeight="1" x14ac:dyDescent="0.4">
      <c r="B63" s="430"/>
      <c r="C63" s="845" t="s">
        <v>650</v>
      </c>
      <c r="D63" s="846"/>
      <c r="E63" s="21">
        <v>10301</v>
      </c>
      <c r="F63" s="36">
        <f>+E63-E58</f>
        <v>128</v>
      </c>
      <c r="G63" s="37">
        <f>ROUND(E63/E58*100-100,1)</f>
        <v>1.3</v>
      </c>
      <c r="H63" s="26">
        <f>ROUND(E63/$E$48*100,1)</f>
        <v>112.6</v>
      </c>
    </row>
    <row r="64" spans="2:8" s="4" customFormat="1" ht="12" customHeight="1" x14ac:dyDescent="0.4">
      <c r="B64" s="430"/>
      <c r="C64" s="845" t="s">
        <v>651</v>
      </c>
      <c r="D64" s="846"/>
      <c r="E64" s="21">
        <v>8206</v>
      </c>
      <c r="F64" s="36">
        <f>+E64-E59</f>
        <v>430</v>
      </c>
      <c r="G64" s="37">
        <f>ROUND(E64/E59*100-100,1)</f>
        <v>5.5</v>
      </c>
      <c r="H64" s="26">
        <f>ROUND(E64/$E$49*100,1)</f>
        <v>122.7</v>
      </c>
    </row>
    <row r="65" spans="2:8" s="4" customFormat="1" ht="12" customHeight="1" x14ac:dyDescent="0.4">
      <c r="B65" s="431"/>
      <c r="C65" s="847" t="s">
        <v>652</v>
      </c>
      <c r="D65" s="848"/>
      <c r="E65" s="28">
        <v>3722</v>
      </c>
      <c r="F65" s="38">
        <f>+E65-E60</f>
        <v>149</v>
      </c>
      <c r="G65" s="39">
        <f>ROUND(E65/E60*100-100,1)</f>
        <v>4.2</v>
      </c>
      <c r="H65" s="33">
        <f>ROUND(E65/$E$50*100,1)</f>
        <v>113.6</v>
      </c>
    </row>
    <row r="66" spans="2:8" s="4" customFormat="1" ht="15.75" customHeight="1" x14ac:dyDescent="0.4">
      <c r="B66" s="64" t="s">
        <v>38</v>
      </c>
      <c r="D66" s="64"/>
      <c r="F66" s="3"/>
      <c r="H66" s="65"/>
    </row>
    <row r="67" spans="2:8" s="4" customFormat="1" ht="15.75" customHeight="1" x14ac:dyDescent="0.4">
      <c r="B67" s="64" t="s">
        <v>653</v>
      </c>
      <c r="F67" s="3"/>
    </row>
    <row r="73" spans="2:8" x14ac:dyDescent="0.4">
      <c r="C73" s="420"/>
      <c r="D73" s="420"/>
      <c r="E73" s="420"/>
      <c r="F73" s="437"/>
      <c r="G73" s="396"/>
      <c r="H73" s="396"/>
    </row>
    <row r="74" spans="2:8" x14ac:dyDescent="0.4">
      <c r="C74" s="420"/>
      <c r="D74" s="420"/>
      <c r="E74" s="420"/>
      <c r="F74" s="437"/>
      <c r="G74" s="396"/>
      <c r="H74" s="396"/>
    </row>
    <row r="75" spans="2:8" x14ac:dyDescent="0.4">
      <c r="C75" s="420"/>
      <c r="D75" s="420"/>
      <c r="E75" s="420"/>
      <c r="F75" s="437"/>
      <c r="G75" s="396"/>
      <c r="H75" s="396"/>
    </row>
    <row r="76" spans="2:8" x14ac:dyDescent="0.4">
      <c r="C76" s="420"/>
      <c r="D76" s="420"/>
      <c r="E76" s="420"/>
      <c r="F76" s="437"/>
      <c r="G76" s="396"/>
      <c r="H76" s="396"/>
    </row>
    <row r="77" spans="2:8" x14ac:dyDescent="0.4">
      <c r="C77" s="420"/>
      <c r="D77" s="420"/>
      <c r="E77" s="420"/>
      <c r="F77" s="437"/>
      <c r="G77" s="396"/>
      <c r="H77" s="396"/>
    </row>
    <row r="78" spans="2:8" x14ac:dyDescent="0.4">
      <c r="C78" s="420"/>
      <c r="D78" s="420"/>
      <c r="E78" s="420"/>
      <c r="F78" s="437"/>
      <c r="G78" s="396"/>
      <c r="H78" s="396"/>
    </row>
    <row r="79" spans="2:8" x14ac:dyDescent="0.4">
      <c r="C79" s="420"/>
      <c r="D79" s="420"/>
      <c r="E79" s="420"/>
      <c r="F79" s="437"/>
      <c r="G79" s="396"/>
      <c r="H79" s="396"/>
    </row>
    <row r="80" spans="2:8" x14ac:dyDescent="0.4">
      <c r="C80" s="424"/>
      <c r="D80" s="424"/>
      <c r="E80" s="424"/>
      <c r="F80" s="438"/>
      <c r="G80" s="439"/>
      <c r="H80" s="439"/>
    </row>
    <row r="81" spans="3:8" x14ac:dyDescent="0.4">
      <c r="C81" s="424"/>
      <c r="D81" s="424"/>
      <c r="E81" s="424"/>
      <c r="F81" s="438"/>
      <c r="G81" s="439"/>
      <c r="H81" s="439"/>
    </row>
    <row r="82" spans="3:8" x14ac:dyDescent="0.4">
      <c r="C82" s="420"/>
      <c r="D82" s="420"/>
      <c r="E82" s="420"/>
      <c r="F82" s="437"/>
      <c r="G82" s="396"/>
      <c r="H82" s="396"/>
    </row>
    <row r="83" spans="3:8" x14ac:dyDescent="0.4">
      <c r="C83" s="420"/>
      <c r="D83" s="420"/>
      <c r="E83" s="420"/>
      <c r="F83" s="437"/>
      <c r="G83" s="396"/>
      <c r="H83" s="396"/>
    </row>
    <row r="84" spans="3:8" x14ac:dyDescent="0.4">
      <c r="C84" s="420"/>
      <c r="D84" s="420"/>
      <c r="E84" s="420"/>
      <c r="F84" s="437"/>
      <c r="G84" s="396"/>
      <c r="H84" s="396"/>
    </row>
    <row r="85" spans="3:8" x14ac:dyDescent="0.4">
      <c r="C85" s="420"/>
      <c r="D85" s="420"/>
      <c r="E85" s="420"/>
      <c r="F85" s="437"/>
      <c r="G85" s="396"/>
      <c r="H85" s="396"/>
    </row>
    <row r="86" spans="3:8" x14ac:dyDescent="0.4">
      <c r="C86" s="420"/>
      <c r="D86" s="420"/>
      <c r="E86" s="420"/>
      <c r="F86" s="437"/>
      <c r="G86" s="396"/>
      <c r="H86" s="396"/>
    </row>
    <row r="87" spans="3:8" x14ac:dyDescent="0.4">
      <c r="C87" s="420"/>
      <c r="D87" s="420"/>
      <c r="E87" s="420"/>
      <c r="F87" s="437"/>
      <c r="G87" s="396"/>
      <c r="H87" s="396"/>
    </row>
    <row r="88" spans="3:8" x14ac:dyDescent="0.4">
      <c r="C88" s="420"/>
      <c r="D88" s="420"/>
      <c r="E88" s="420"/>
      <c r="F88" s="437"/>
      <c r="G88" s="396"/>
      <c r="H88" s="396"/>
    </row>
    <row r="89" spans="3:8" x14ac:dyDescent="0.4">
      <c r="C89" s="420"/>
      <c r="D89" s="420"/>
      <c r="E89" s="420"/>
      <c r="F89" s="437"/>
      <c r="G89" s="396"/>
      <c r="H89" s="396"/>
    </row>
    <row r="90" spans="3:8" x14ac:dyDescent="0.4">
      <c r="C90" s="420"/>
      <c r="D90" s="420"/>
      <c r="E90" s="420"/>
      <c r="F90" s="437"/>
      <c r="G90" s="396"/>
      <c r="H90" s="396"/>
    </row>
    <row r="91" spans="3:8" x14ac:dyDescent="0.4">
      <c r="C91" s="420"/>
      <c r="D91" s="420"/>
      <c r="E91" s="420"/>
      <c r="F91" s="437"/>
      <c r="G91" s="396"/>
      <c r="H91" s="396"/>
    </row>
    <row r="92" spans="3:8" x14ac:dyDescent="0.4">
      <c r="C92" s="420"/>
      <c r="D92" s="420"/>
      <c r="E92" s="420"/>
      <c r="F92" s="437"/>
      <c r="G92" s="396"/>
      <c r="H92" s="396"/>
    </row>
    <row r="93" spans="3:8" x14ac:dyDescent="0.4">
      <c r="C93" s="420"/>
      <c r="D93" s="420"/>
      <c r="E93" s="420"/>
      <c r="F93" s="437"/>
      <c r="G93" s="396"/>
      <c r="H93" s="396"/>
    </row>
    <row r="94" spans="3:8" x14ac:dyDescent="0.4">
      <c r="C94" s="420"/>
      <c r="D94" s="420"/>
      <c r="E94" s="420"/>
      <c r="F94" s="437"/>
      <c r="G94" s="396"/>
      <c r="H94" s="396"/>
    </row>
    <row r="95" spans="3:8" x14ac:dyDescent="0.4">
      <c r="C95" s="420"/>
      <c r="D95" s="420"/>
      <c r="E95" s="420"/>
      <c r="F95" s="437"/>
      <c r="G95" s="396"/>
      <c r="H95" s="396"/>
    </row>
    <row r="96" spans="3:8" x14ac:dyDescent="0.4">
      <c r="C96" s="420"/>
      <c r="D96" s="420"/>
      <c r="E96" s="420"/>
      <c r="F96" s="437"/>
      <c r="G96" s="396"/>
      <c r="H96" s="396"/>
    </row>
    <row r="97" spans="3:8" x14ac:dyDescent="0.4">
      <c r="C97" s="420"/>
      <c r="D97" s="420"/>
      <c r="E97" s="420"/>
      <c r="F97" s="437"/>
      <c r="G97" s="396"/>
      <c r="H97" s="396"/>
    </row>
    <row r="98" spans="3:8" x14ac:dyDescent="0.4">
      <c r="C98" s="420"/>
      <c r="D98" s="420"/>
      <c r="E98" s="420"/>
      <c r="F98" s="437"/>
      <c r="G98" s="396"/>
      <c r="H98" s="396"/>
    </row>
    <row r="99" spans="3:8" x14ac:dyDescent="0.4">
      <c r="C99" s="420"/>
      <c r="D99" s="420"/>
      <c r="E99" s="420"/>
      <c r="F99" s="437"/>
      <c r="G99" s="396"/>
      <c r="H99" s="396"/>
    </row>
    <row r="100" spans="3:8" x14ac:dyDescent="0.4">
      <c r="C100" s="420"/>
      <c r="D100" s="420"/>
      <c r="E100" s="420"/>
      <c r="F100" s="437"/>
      <c r="G100" s="396"/>
      <c r="H100" s="396"/>
    </row>
    <row r="101" spans="3:8" x14ac:dyDescent="0.4">
      <c r="C101" s="420"/>
      <c r="D101" s="420"/>
      <c r="E101" s="420"/>
      <c r="F101" s="437"/>
      <c r="G101" s="396"/>
      <c r="H101" s="396"/>
    </row>
    <row r="102" spans="3:8" x14ac:dyDescent="0.4">
      <c r="C102" s="420"/>
      <c r="D102" s="420"/>
      <c r="E102" s="420"/>
      <c r="F102" s="437"/>
      <c r="G102" s="396"/>
      <c r="H102" s="396"/>
    </row>
    <row r="103" spans="3:8" x14ac:dyDescent="0.4">
      <c r="C103" s="420"/>
      <c r="D103" s="420"/>
      <c r="E103" s="420"/>
      <c r="F103" s="437"/>
      <c r="G103" s="396"/>
      <c r="H103" s="396"/>
    </row>
    <row r="104" spans="3:8" x14ac:dyDescent="0.4">
      <c r="C104" s="420"/>
      <c r="D104" s="420"/>
      <c r="E104" s="420"/>
      <c r="F104" s="437"/>
      <c r="G104" s="396"/>
      <c r="H104" s="396"/>
    </row>
    <row r="105" spans="3:8" x14ac:dyDescent="0.4">
      <c r="C105" s="420"/>
      <c r="D105" s="420"/>
      <c r="E105" s="420"/>
      <c r="F105" s="437"/>
      <c r="G105" s="396"/>
      <c r="H105" s="396"/>
    </row>
    <row r="106" spans="3:8" x14ac:dyDescent="0.4">
      <c r="C106" s="420"/>
      <c r="D106" s="420"/>
      <c r="E106" s="420"/>
      <c r="F106" s="437"/>
      <c r="G106" s="396"/>
      <c r="H106" s="396"/>
    </row>
    <row r="107" spans="3:8" x14ac:dyDescent="0.4">
      <c r="C107" s="420"/>
      <c r="D107" s="420"/>
      <c r="E107" s="420"/>
      <c r="F107" s="437"/>
      <c r="G107" s="396"/>
      <c r="H107" s="396"/>
    </row>
    <row r="108" spans="3:8" x14ac:dyDescent="0.4">
      <c r="C108" s="420"/>
      <c r="D108" s="420"/>
      <c r="E108" s="420"/>
      <c r="F108" s="437"/>
      <c r="G108" s="396"/>
      <c r="H108" s="396"/>
    </row>
    <row r="109" spans="3:8" x14ac:dyDescent="0.4">
      <c r="C109" s="420"/>
      <c r="D109" s="420"/>
      <c r="E109" s="420"/>
      <c r="F109" s="437"/>
      <c r="G109" s="396"/>
      <c r="H109" s="396"/>
    </row>
    <row r="110" spans="3:8" x14ac:dyDescent="0.4">
      <c r="C110" s="420"/>
      <c r="D110" s="420"/>
      <c r="E110" s="420"/>
      <c r="F110" s="437"/>
      <c r="G110" s="396"/>
      <c r="H110" s="396"/>
    </row>
    <row r="111" spans="3:8" x14ac:dyDescent="0.4">
      <c r="C111" s="420"/>
      <c r="D111" s="420"/>
      <c r="E111" s="420"/>
      <c r="F111" s="437"/>
      <c r="G111" s="396"/>
      <c r="H111" s="396"/>
    </row>
    <row r="112" spans="3:8" x14ac:dyDescent="0.4">
      <c r="C112" s="420"/>
      <c r="D112" s="420"/>
      <c r="E112" s="420"/>
      <c r="F112" s="437"/>
      <c r="G112" s="396"/>
      <c r="H112" s="396"/>
    </row>
    <row r="113" spans="3:10" x14ac:dyDescent="0.4">
      <c r="C113" s="420"/>
      <c r="D113" s="420"/>
      <c r="E113" s="420"/>
      <c r="F113" s="437"/>
      <c r="G113" s="396"/>
      <c r="H113" s="396"/>
    </row>
    <row r="114" spans="3:10" x14ac:dyDescent="0.4">
      <c r="C114" s="420"/>
      <c r="D114" s="420"/>
      <c r="E114" s="420"/>
      <c r="F114" s="437"/>
      <c r="G114" s="396"/>
      <c r="H114" s="396"/>
    </row>
    <row r="115" spans="3:10" x14ac:dyDescent="0.4">
      <c r="C115" s="420"/>
      <c r="D115" s="420"/>
      <c r="E115" s="420"/>
      <c r="F115" s="437"/>
      <c r="G115" s="396"/>
      <c r="H115" s="396"/>
    </row>
    <row r="116" spans="3:10" x14ac:dyDescent="0.4">
      <c r="C116" s="420"/>
      <c r="D116" s="420"/>
      <c r="E116" s="420"/>
      <c r="F116" s="437"/>
      <c r="G116" s="396"/>
      <c r="H116" s="396"/>
    </row>
    <row r="117" spans="3:10" x14ac:dyDescent="0.4">
      <c r="C117" s="420"/>
      <c r="D117" s="420"/>
      <c r="E117" s="420"/>
      <c r="F117" s="437"/>
      <c r="G117" s="396"/>
      <c r="H117" s="396"/>
    </row>
    <row r="118" spans="3:10" x14ac:dyDescent="0.4">
      <c r="C118" s="420"/>
      <c r="D118" s="420"/>
      <c r="E118" s="420"/>
      <c r="F118" s="437"/>
      <c r="G118" s="396"/>
      <c r="H118" s="396"/>
    </row>
    <row r="119" spans="3:10" x14ac:dyDescent="0.4">
      <c r="C119" s="420"/>
      <c r="D119" s="420"/>
      <c r="E119" s="420"/>
      <c r="F119" s="437"/>
      <c r="G119" s="396"/>
      <c r="H119" s="396"/>
    </row>
    <row r="120" spans="3:10" x14ac:dyDescent="0.4">
      <c r="C120" s="420"/>
      <c r="D120" s="420"/>
      <c r="E120" s="420"/>
      <c r="F120" s="437"/>
      <c r="G120" s="396"/>
      <c r="H120" s="396"/>
      <c r="I120" s="420"/>
      <c r="J120" s="420"/>
    </row>
    <row r="121" spans="3:10" x14ac:dyDescent="0.4">
      <c r="C121" s="420"/>
      <c r="D121" s="420"/>
      <c r="E121" s="420"/>
      <c r="F121" s="437"/>
      <c r="G121" s="396"/>
      <c r="H121" s="396"/>
      <c r="I121" s="420"/>
      <c r="J121" s="420"/>
    </row>
    <row r="122" spans="3:10" x14ac:dyDescent="0.4">
      <c r="C122" s="420"/>
      <c r="D122" s="420"/>
      <c r="E122" s="420"/>
      <c r="F122" s="437"/>
      <c r="G122" s="396"/>
      <c r="H122" s="396"/>
      <c r="I122" s="420"/>
      <c r="J122" s="420"/>
    </row>
    <row r="123" spans="3:10" x14ac:dyDescent="0.4">
      <c r="C123" s="420"/>
      <c r="D123" s="420"/>
      <c r="E123" s="420"/>
      <c r="F123" s="437"/>
      <c r="G123" s="396"/>
      <c r="H123" s="396"/>
      <c r="I123" s="420"/>
      <c r="J123" s="420"/>
    </row>
    <row r="124" spans="3:10" x14ac:dyDescent="0.4">
      <c r="C124" s="420"/>
      <c r="D124" s="420"/>
      <c r="E124" s="420"/>
      <c r="F124" s="437"/>
      <c r="G124" s="396"/>
      <c r="H124" s="396"/>
      <c r="I124" s="420"/>
      <c r="J124" s="420"/>
    </row>
    <row r="125" spans="3:10" x14ac:dyDescent="0.4">
      <c r="C125" s="420"/>
      <c r="D125" s="420"/>
      <c r="E125" s="420"/>
      <c r="F125" s="437"/>
      <c r="G125" s="396"/>
      <c r="H125" s="396"/>
      <c r="I125" s="420"/>
      <c r="J125" s="420"/>
    </row>
    <row r="126" spans="3:10" x14ac:dyDescent="0.4">
      <c r="C126" s="420"/>
      <c r="D126" s="420"/>
      <c r="E126" s="420"/>
      <c r="F126" s="437"/>
      <c r="G126" s="396"/>
      <c r="H126" s="396"/>
      <c r="I126" s="420"/>
      <c r="J126" s="420"/>
    </row>
    <row r="127" spans="3:10" x14ac:dyDescent="0.4">
      <c r="C127" s="420"/>
      <c r="D127" s="420"/>
      <c r="E127" s="420"/>
      <c r="F127" s="437"/>
      <c r="G127" s="396"/>
      <c r="H127" s="396"/>
      <c r="I127" s="420"/>
      <c r="J127" s="420"/>
    </row>
    <row r="128" spans="3:10" x14ac:dyDescent="0.4">
      <c r="C128" s="422"/>
      <c r="D128" s="422"/>
      <c r="E128" s="422"/>
      <c r="F128" s="440"/>
      <c r="G128" s="397"/>
      <c r="H128" s="397"/>
      <c r="I128" s="420"/>
      <c r="J128" s="420"/>
    </row>
    <row r="129" spans="3:10" x14ac:dyDescent="0.4">
      <c r="C129" s="420"/>
      <c r="D129" s="420"/>
      <c r="E129" s="420"/>
      <c r="F129" s="437"/>
      <c r="G129" s="396"/>
      <c r="H129" s="396"/>
      <c r="I129" s="420"/>
      <c r="J129" s="420"/>
    </row>
    <row r="130" spans="3:10" x14ac:dyDescent="0.4">
      <c r="C130" s="420"/>
      <c r="D130" s="420"/>
      <c r="E130" s="420"/>
      <c r="F130" s="437"/>
      <c r="G130" s="396"/>
      <c r="H130" s="396"/>
      <c r="I130" s="420"/>
      <c r="J130" s="420"/>
    </row>
    <row r="131" spans="3:10" x14ac:dyDescent="0.4">
      <c r="C131" s="843"/>
      <c r="D131" s="843"/>
      <c r="E131" s="843"/>
      <c r="F131" s="843"/>
      <c r="G131" s="843"/>
      <c r="H131" s="843"/>
      <c r="I131" s="424"/>
      <c r="J131" s="420"/>
    </row>
    <row r="132" spans="3:10" x14ac:dyDescent="0.4">
      <c r="C132" s="844"/>
      <c r="D132" s="441"/>
      <c r="E132" s="441"/>
      <c r="F132" s="440"/>
      <c r="G132" s="397"/>
      <c r="H132" s="397"/>
      <c r="I132" s="841"/>
      <c r="J132" s="426"/>
    </row>
    <row r="133" spans="3:10" x14ac:dyDescent="0.4">
      <c r="C133" s="844"/>
      <c r="D133" s="441"/>
      <c r="E133" s="441"/>
      <c r="F133" s="440"/>
      <c r="G133" s="397"/>
      <c r="H133" s="397"/>
      <c r="I133" s="841"/>
      <c r="J133" s="420"/>
    </row>
    <row r="134" spans="3:10" x14ac:dyDescent="0.4">
      <c r="C134" s="844"/>
      <c r="D134" s="441"/>
      <c r="E134" s="441"/>
      <c r="F134" s="440"/>
      <c r="G134" s="397"/>
      <c r="H134" s="397"/>
      <c r="I134" s="841"/>
      <c r="J134" s="420"/>
    </row>
    <row r="135" spans="3:10" x14ac:dyDescent="0.4">
      <c r="C135" s="840"/>
      <c r="D135" s="422"/>
      <c r="E135" s="422"/>
      <c r="F135" s="440"/>
      <c r="G135" s="397"/>
      <c r="H135" s="397"/>
      <c r="I135" s="841"/>
      <c r="J135" s="420"/>
    </row>
    <row r="136" spans="3:10" x14ac:dyDescent="0.4">
      <c r="C136" s="840"/>
      <c r="D136" s="422"/>
      <c r="E136" s="422"/>
      <c r="F136" s="440"/>
      <c r="G136" s="397"/>
      <c r="H136" s="397"/>
      <c r="I136" s="841"/>
      <c r="J136" s="420"/>
    </row>
    <row r="137" spans="3:10" x14ac:dyDescent="0.4">
      <c r="C137" s="840"/>
      <c r="D137" s="422"/>
      <c r="E137" s="422"/>
      <c r="F137" s="440"/>
      <c r="G137" s="397"/>
      <c r="H137" s="397"/>
      <c r="I137" s="841"/>
      <c r="J137" s="420"/>
    </row>
    <row r="138" spans="3:10" x14ac:dyDescent="0.4">
      <c r="C138" s="840"/>
      <c r="D138" s="422"/>
      <c r="E138" s="422"/>
      <c r="F138" s="440"/>
      <c r="G138" s="397"/>
      <c r="H138" s="397"/>
      <c r="I138" s="841"/>
      <c r="J138" s="420"/>
    </row>
    <row r="139" spans="3:10" x14ac:dyDescent="0.4">
      <c r="C139" s="840"/>
      <c r="D139" s="422"/>
      <c r="E139" s="422"/>
      <c r="F139" s="440"/>
      <c r="G139" s="397"/>
      <c r="H139" s="397"/>
      <c r="I139" s="841"/>
      <c r="J139" s="420"/>
    </row>
    <row r="140" spans="3:10" x14ac:dyDescent="0.4">
      <c r="C140" s="840"/>
      <c r="D140" s="422"/>
      <c r="E140" s="422"/>
      <c r="F140" s="440"/>
      <c r="G140" s="397"/>
      <c r="H140" s="397"/>
      <c r="I140" s="841"/>
      <c r="J140" s="420"/>
    </row>
    <row r="141" spans="3:10" x14ac:dyDescent="0.4">
      <c r="C141" s="844"/>
      <c r="D141" s="441"/>
      <c r="E141" s="441"/>
      <c r="F141" s="440"/>
      <c r="G141" s="397"/>
      <c r="H141" s="397"/>
      <c r="I141" s="841"/>
      <c r="J141" s="426"/>
    </row>
    <row r="142" spans="3:10" x14ac:dyDescent="0.4">
      <c r="C142" s="844"/>
      <c r="D142" s="441"/>
      <c r="E142" s="441"/>
      <c r="F142" s="440"/>
      <c r="G142" s="397"/>
      <c r="H142" s="397"/>
      <c r="I142" s="841"/>
      <c r="J142" s="420"/>
    </row>
    <row r="143" spans="3:10" x14ac:dyDescent="0.4">
      <c r="C143" s="844"/>
      <c r="D143" s="441"/>
      <c r="E143" s="441"/>
      <c r="F143" s="440"/>
      <c r="G143" s="397"/>
      <c r="H143" s="397"/>
      <c r="I143" s="841"/>
      <c r="J143" s="420"/>
    </row>
    <row r="144" spans="3:10" x14ac:dyDescent="0.4">
      <c r="C144" s="840"/>
      <c r="D144" s="422"/>
      <c r="E144" s="422"/>
      <c r="F144" s="440"/>
      <c r="G144" s="397"/>
      <c r="H144" s="397"/>
      <c r="I144" s="841"/>
      <c r="J144" s="420"/>
    </row>
    <row r="145" spans="3:10" x14ac:dyDescent="0.4">
      <c r="C145" s="840"/>
      <c r="D145" s="422"/>
      <c r="E145" s="422"/>
      <c r="F145" s="440"/>
      <c r="G145" s="397"/>
      <c r="H145" s="397"/>
      <c r="I145" s="841"/>
      <c r="J145" s="420"/>
    </row>
    <row r="146" spans="3:10" x14ac:dyDescent="0.4">
      <c r="C146" s="840"/>
      <c r="D146" s="422"/>
      <c r="E146" s="422"/>
      <c r="F146" s="440"/>
      <c r="G146" s="397"/>
      <c r="H146" s="397"/>
      <c r="I146" s="841"/>
      <c r="J146" s="420"/>
    </row>
    <row r="147" spans="3:10" x14ac:dyDescent="0.4">
      <c r="C147" s="840"/>
      <c r="D147" s="422"/>
      <c r="E147" s="422"/>
      <c r="F147" s="440"/>
      <c r="G147" s="397"/>
      <c r="H147" s="397"/>
      <c r="I147" s="841"/>
      <c r="J147" s="420"/>
    </row>
    <row r="148" spans="3:10" x14ac:dyDescent="0.4">
      <c r="C148" s="840"/>
      <c r="D148" s="422"/>
      <c r="E148" s="422"/>
      <c r="F148" s="440"/>
      <c r="G148" s="397"/>
      <c r="H148" s="397"/>
      <c r="I148" s="841"/>
      <c r="J148" s="420"/>
    </row>
    <row r="149" spans="3:10" x14ac:dyDescent="0.4">
      <c r="C149" s="840"/>
      <c r="D149" s="422"/>
      <c r="E149" s="422"/>
      <c r="F149" s="440"/>
      <c r="G149" s="397"/>
      <c r="H149" s="397"/>
      <c r="I149" s="841"/>
      <c r="J149" s="420"/>
    </row>
    <row r="150" spans="3:10" x14ac:dyDescent="0.4">
      <c r="C150" s="844"/>
      <c r="D150" s="441"/>
      <c r="E150" s="441"/>
      <c r="F150" s="440"/>
      <c r="G150" s="397"/>
      <c r="H150" s="397"/>
      <c r="I150" s="841"/>
      <c r="J150" s="426"/>
    </row>
    <row r="151" spans="3:10" x14ac:dyDescent="0.4">
      <c r="C151" s="844"/>
      <c r="D151" s="441"/>
      <c r="E151" s="441"/>
      <c r="F151" s="440"/>
      <c r="G151" s="397"/>
      <c r="H151" s="397"/>
      <c r="I151" s="841"/>
      <c r="J151" s="420"/>
    </row>
    <row r="152" spans="3:10" x14ac:dyDescent="0.4">
      <c r="C152" s="844"/>
      <c r="D152" s="441"/>
      <c r="E152" s="441"/>
      <c r="F152" s="440"/>
      <c r="G152" s="397"/>
      <c r="H152" s="397"/>
      <c r="I152" s="841"/>
      <c r="J152" s="420"/>
    </row>
    <row r="153" spans="3:10" x14ac:dyDescent="0.4">
      <c r="C153" s="840"/>
      <c r="D153" s="422"/>
      <c r="E153" s="422"/>
      <c r="F153" s="440"/>
      <c r="G153" s="397"/>
      <c r="H153" s="397"/>
      <c r="I153" s="841"/>
      <c r="J153" s="420"/>
    </row>
    <row r="154" spans="3:10" x14ac:dyDescent="0.4">
      <c r="C154" s="840"/>
      <c r="D154" s="422"/>
      <c r="E154" s="422"/>
      <c r="F154" s="440"/>
      <c r="G154" s="397"/>
      <c r="H154" s="397"/>
      <c r="I154" s="841"/>
      <c r="J154" s="420"/>
    </row>
    <row r="155" spans="3:10" x14ac:dyDescent="0.4">
      <c r="C155" s="840"/>
      <c r="D155" s="422"/>
      <c r="E155" s="422"/>
      <c r="F155" s="440"/>
      <c r="G155" s="397"/>
      <c r="H155" s="397"/>
      <c r="I155" s="841"/>
      <c r="J155" s="420"/>
    </row>
    <row r="156" spans="3:10" x14ac:dyDescent="0.4">
      <c r="C156" s="840"/>
      <c r="D156" s="422"/>
      <c r="E156" s="422"/>
      <c r="F156" s="440"/>
      <c r="G156" s="397"/>
      <c r="H156" s="397"/>
      <c r="I156" s="841"/>
      <c r="J156" s="420"/>
    </row>
    <row r="157" spans="3:10" x14ac:dyDescent="0.4">
      <c r="C157" s="840"/>
      <c r="D157" s="422"/>
      <c r="E157" s="422"/>
      <c r="F157" s="440"/>
      <c r="G157" s="397"/>
      <c r="H157" s="397"/>
      <c r="I157" s="841"/>
      <c r="J157" s="420"/>
    </row>
    <row r="158" spans="3:10" x14ac:dyDescent="0.4">
      <c r="C158" s="840"/>
      <c r="D158" s="422"/>
      <c r="E158" s="422"/>
      <c r="F158" s="440"/>
      <c r="G158" s="397"/>
      <c r="H158" s="397"/>
      <c r="I158" s="841"/>
      <c r="J158" s="420"/>
    </row>
    <row r="159" spans="3:10" x14ac:dyDescent="0.4">
      <c r="C159" s="844"/>
      <c r="D159" s="441"/>
      <c r="E159" s="441"/>
      <c r="F159" s="440"/>
      <c r="G159" s="397"/>
      <c r="H159" s="397"/>
      <c r="I159" s="841"/>
      <c r="J159" s="426"/>
    </row>
    <row r="160" spans="3:10" x14ac:dyDescent="0.4">
      <c r="C160" s="844"/>
      <c r="D160" s="441"/>
      <c r="E160" s="441"/>
      <c r="F160" s="440"/>
      <c r="G160" s="397"/>
      <c r="H160" s="397"/>
      <c r="I160" s="841"/>
      <c r="J160" s="420"/>
    </row>
    <row r="161" spans="3:10" x14ac:dyDescent="0.4">
      <c r="C161" s="844"/>
      <c r="D161" s="441"/>
      <c r="E161" s="441"/>
      <c r="F161" s="440"/>
      <c r="G161" s="397"/>
      <c r="H161" s="397"/>
      <c r="I161" s="841"/>
      <c r="J161" s="420"/>
    </row>
    <row r="162" spans="3:10" x14ac:dyDescent="0.4">
      <c r="C162" s="840"/>
      <c r="D162" s="422"/>
      <c r="E162" s="422"/>
      <c r="F162" s="440"/>
      <c r="G162" s="397"/>
      <c r="H162" s="397"/>
      <c r="I162" s="841"/>
      <c r="J162" s="420"/>
    </row>
    <row r="163" spans="3:10" x14ac:dyDescent="0.4">
      <c r="C163" s="840"/>
      <c r="D163" s="422"/>
      <c r="E163" s="422"/>
      <c r="F163" s="440"/>
      <c r="G163" s="397"/>
      <c r="H163" s="397"/>
      <c r="I163" s="841"/>
      <c r="J163" s="420"/>
    </row>
    <row r="164" spans="3:10" x14ac:dyDescent="0.4">
      <c r="C164" s="840"/>
      <c r="D164" s="422"/>
      <c r="E164" s="422"/>
      <c r="F164" s="440"/>
      <c r="G164" s="397"/>
      <c r="H164" s="397"/>
      <c r="I164" s="841"/>
      <c r="J164" s="420"/>
    </row>
    <row r="165" spans="3:10" x14ac:dyDescent="0.4">
      <c r="C165" s="840"/>
      <c r="D165" s="422"/>
      <c r="E165" s="422"/>
      <c r="F165" s="440"/>
      <c r="G165" s="397"/>
      <c r="H165" s="397"/>
      <c r="I165" s="841"/>
      <c r="J165" s="420"/>
    </row>
    <row r="166" spans="3:10" x14ac:dyDescent="0.4">
      <c r="C166" s="840"/>
      <c r="D166" s="422"/>
      <c r="E166" s="422"/>
      <c r="F166" s="440"/>
      <c r="G166" s="397"/>
      <c r="H166" s="397"/>
      <c r="I166" s="841"/>
      <c r="J166" s="420"/>
    </row>
    <row r="167" spans="3:10" x14ac:dyDescent="0.4">
      <c r="C167" s="840"/>
      <c r="D167" s="422"/>
      <c r="E167" s="422"/>
      <c r="F167" s="440"/>
      <c r="G167" s="397"/>
      <c r="H167" s="397"/>
      <c r="I167" s="841"/>
      <c r="J167" s="420"/>
    </row>
    <row r="168" spans="3:10" x14ac:dyDescent="0.4">
      <c r="C168" s="842"/>
      <c r="D168" s="420"/>
      <c r="E168" s="420"/>
      <c r="F168" s="437"/>
      <c r="G168" s="396"/>
      <c r="H168" s="396"/>
      <c r="I168" s="841"/>
      <c r="J168" s="420"/>
    </row>
    <row r="169" spans="3:10" x14ac:dyDescent="0.4">
      <c r="C169" s="842"/>
      <c r="D169" s="420"/>
      <c r="E169" s="420"/>
      <c r="F169" s="437"/>
      <c r="G169" s="396"/>
      <c r="H169" s="396"/>
      <c r="I169" s="841"/>
      <c r="J169" s="420"/>
    </row>
    <row r="170" spans="3:10" x14ac:dyDescent="0.4">
      <c r="C170" s="842"/>
      <c r="D170" s="420"/>
      <c r="E170" s="420"/>
      <c r="F170" s="437"/>
      <c r="G170" s="396"/>
      <c r="H170" s="396"/>
      <c r="I170" s="841"/>
      <c r="J170" s="420"/>
    </row>
    <row r="171" spans="3:10" x14ac:dyDescent="0.4">
      <c r="C171" s="844"/>
      <c r="D171" s="441"/>
      <c r="E171" s="441"/>
      <c r="F171" s="440"/>
      <c r="G171" s="397"/>
      <c r="H171" s="397"/>
      <c r="I171" s="841"/>
      <c r="J171" s="426"/>
    </row>
    <row r="172" spans="3:10" x14ac:dyDescent="0.4">
      <c r="C172" s="844"/>
      <c r="D172" s="441"/>
      <c r="E172" s="441"/>
      <c r="F172" s="440"/>
      <c r="G172" s="397"/>
      <c r="H172" s="397"/>
      <c r="I172" s="841"/>
      <c r="J172" s="420"/>
    </row>
    <row r="173" spans="3:10" x14ac:dyDescent="0.4">
      <c r="C173" s="844"/>
      <c r="D173" s="441"/>
      <c r="E173" s="441"/>
      <c r="F173" s="440"/>
      <c r="G173" s="397"/>
      <c r="H173" s="397"/>
      <c r="I173" s="841"/>
      <c r="J173" s="420"/>
    </row>
    <row r="174" spans="3:10" x14ac:dyDescent="0.4">
      <c r="C174" s="840"/>
      <c r="D174" s="422"/>
      <c r="E174" s="422"/>
      <c r="F174" s="440"/>
      <c r="G174" s="397"/>
      <c r="H174" s="397"/>
      <c r="I174" s="841"/>
      <c r="J174" s="420"/>
    </row>
    <row r="175" spans="3:10" x14ac:dyDescent="0.4">
      <c r="C175" s="840"/>
      <c r="D175" s="422"/>
      <c r="E175" s="422"/>
      <c r="F175" s="440"/>
      <c r="G175" s="397"/>
      <c r="H175" s="397"/>
      <c r="I175" s="841"/>
      <c r="J175" s="420"/>
    </row>
    <row r="176" spans="3:10" x14ac:dyDescent="0.4">
      <c r="C176" s="840"/>
      <c r="D176" s="422"/>
      <c r="E176" s="422"/>
      <c r="F176" s="440"/>
      <c r="G176" s="397"/>
      <c r="H176" s="397"/>
      <c r="I176" s="841"/>
      <c r="J176" s="420"/>
    </row>
    <row r="177" spans="3:10" x14ac:dyDescent="0.4">
      <c r="C177" s="840"/>
      <c r="D177" s="422"/>
      <c r="E177" s="422"/>
      <c r="F177" s="440"/>
      <c r="G177" s="397"/>
      <c r="H177" s="397"/>
      <c r="I177" s="841"/>
      <c r="J177" s="420"/>
    </row>
    <row r="178" spans="3:10" x14ac:dyDescent="0.4">
      <c r="C178" s="840"/>
      <c r="D178" s="422"/>
      <c r="E178" s="422"/>
      <c r="F178" s="440"/>
      <c r="G178" s="397"/>
      <c r="H178" s="397"/>
      <c r="I178" s="841"/>
      <c r="J178" s="420"/>
    </row>
    <row r="179" spans="3:10" x14ac:dyDescent="0.4">
      <c r="C179" s="840"/>
      <c r="D179" s="422"/>
      <c r="E179" s="422"/>
      <c r="F179" s="440"/>
      <c r="G179" s="397"/>
      <c r="H179" s="397"/>
      <c r="I179" s="841"/>
      <c r="J179" s="420"/>
    </row>
    <row r="180" spans="3:10" x14ac:dyDescent="0.4">
      <c r="C180" s="844"/>
      <c r="D180" s="441"/>
      <c r="E180" s="441"/>
      <c r="F180" s="440"/>
      <c r="G180" s="397"/>
      <c r="H180" s="397"/>
      <c r="I180" s="841"/>
      <c r="J180" s="426"/>
    </row>
    <row r="181" spans="3:10" x14ac:dyDescent="0.4">
      <c r="C181" s="844"/>
      <c r="D181" s="441"/>
      <c r="E181" s="441"/>
      <c r="F181" s="440"/>
      <c r="G181" s="397"/>
      <c r="H181" s="397"/>
      <c r="I181" s="841"/>
      <c r="J181" s="420"/>
    </row>
    <row r="182" spans="3:10" x14ac:dyDescent="0.4">
      <c r="C182" s="844"/>
      <c r="D182" s="441"/>
      <c r="E182" s="441"/>
      <c r="F182" s="440"/>
      <c r="G182" s="397"/>
      <c r="H182" s="397"/>
      <c r="I182" s="841"/>
      <c r="J182" s="420"/>
    </row>
    <row r="183" spans="3:10" x14ac:dyDescent="0.4">
      <c r="C183" s="840"/>
      <c r="D183" s="422"/>
      <c r="E183" s="422"/>
      <c r="F183" s="440"/>
      <c r="G183" s="397"/>
      <c r="H183" s="397"/>
      <c r="I183" s="841"/>
      <c r="J183" s="420"/>
    </row>
    <row r="184" spans="3:10" x14ac:dyDescent="0.4">
      <c r="C184" s="840"/>
      <c r="D184" s="422"/>
      <c r="E184" s="422"/>
      <c r="F184" s="440"/>
      <c r="G184" s="397"/>
      <c r="H184" s="397"/>
      <c r="I184" s="841"/>
    </row>
    <row r="185" spans="3:10" x14ac:dyDescent="0.4">
      <c r="C185" s="840"/>
      <c r="D185" s="422"/>
      <c r="E185" s="422"/>
      <c r="F185" s="440"/>
      <c r="G185" s="397"/>
      <c r="H185" s="397"/>
      <c r="I185" s="841"/>
    </row>
    <row r="186" spans="3:10" x14ac:dyDescent="0.4">
      <c r="C186" s="840"/>
      <c r="D186" s="422"/>
      <c r="E186" s="422"/>
      <c r="F186" s="440"/>
      <c r="G186" s="397"/>
      <c r="H186" s="397"/>
      <c r="I186" s="841"/>
    </row>
    <row r="187" spans="3:10" x14ac:dyDescent="0.4">
      <c r="C187" s="840"/>
      <c r="D187" s="422"/>
      <c r="E187" s="422"/>
      <c r="F187" s="440"/>
      <c r="G187" s="397"/>
      <c r="H187" s="397"/>
      <c r="I187" s="841"/>
    </row>
    <row r="188" spans="3:10" x14ac:dyDescent="0.4">
      <c r="C188" s="840"/>
      <c r="D188" s="422"/>
      <c r="E188" s="422"/>
      <c r="F188" s="440"/>
      <c r="G188" s="397"/>
      <c r="H188" s="397"/>
      <c r="I188" s="841"/>
    </row>
    <row r="189" spans="3:10" x14ac:dyDescent="0.4">
      <c r="C189" s="842"/>
      <c r="D189" s="420"/>
      <c r="E189" s="420"/>
      <c r="F189" s="437"/>
      <c r="G189" s="396"/>
      <c r="H189" s="396"/>
      <c r="I189" s="425"/>
    </row>
    <row r="190" spans="3:10" x14ac:dyDescent="0.4">
      <c r="C190" s="844"/>
      <c r="D190" s="441"/>
      <c r="E190" s="441"/>
      <c r="F190" s="440"/>
      <c r="G190" s="397"/>
      <c r="H190" s="397"/>
      <c r="I190" s="841"/>
    </row>
    <row r="191" spans="3:10" x14ac:dyDescent="0.4">
      <c r="C191" s="844"/>
      <c r="D191" s="441"/>
      <c r="E191" s="441"/>
      <c r="F191" s="440"/>
      <c r="G191" s="397"/>
      <c r="H191" s="397"/>
      <c r="I191" s="841"/>
    </row>
    <row r="192" spans="3:10" x14ac:dyDescent="0.4">
      <c r="C192" s="844"/>
      <c r="D192" s="441"/>
      <c r="E192" s="441"/>
      <c r="F192" s="440"/>
      <c r="G192" s="397"/>
      <c r="H192" s="397"/>
      <c r="I192" s="841"/>
    </row>
    <row r="193" spans="3:9" x14ac:dyDescent="0.4">
      <c r="C193" s="840"/>
      <c r="D193" s="422"/>
      <c r="E193" s="422"/>
      <c r="F193" s="440"/>
      <c r="G193" s="397"/>
      <c r="H193" s="397"/>
      <c r="I193" s="841"/>
    </row>
    <row r="194" spans="3:9" x14ac:dyDescent="0.4">
      <c r="C194" s="840"/>
      <c r="D194" s="422"/>
      <c r="E194" s="422"/>
      <c r="F194" s="440"/>
      <c r="G194" s="397"/>
      <c r="H194" s="397"/>
      <c r="I194" s="841"/>
    </row>
    <row r="195" spans="3:9" x14ac:dyDescent="0.4">
      <c r="C195" s="840"/>
      <c r="D195" s="422"/>
      <c r="E195" s="422"/>
      <c r="F195" s="440"/>
      <c r="G195" s="397"/>
      <c r="H195" s="397"/>
      <c r="I195" s="841"/>
    </row>
    <row r="196" spans="3:9" x14ac:dyDescent="0.4">
      <c r="C196" s="840"/>
      <c r="D196" s="422"/>
      <c r="E196" s="422"/>
      <c r="F196" s="440"/>
      <c r="G196" s="397"/>
      <c r="H196" s="397"/>
      <c r="I196" s="841"/>
    </row>
    <row r="197" spans="3:9" x14ac:dyDescent="0.4">
      <c r="C197" s="840"/>
      <c r="D197" s="422"/>
      <c r="E197" s="422"/>
      <c r="F197" s="440"/>
      <c r="G197" s="397"/>
      <c r="H197" s="397"/>
      <c r="I197" s="841"/>
    </row>
    <row r="198" spans="3:9" x14ac:dyDescent="0.4">
      <c r="C198" s="840"/>
      <c r="D198" s="422"/>
      <c r="E198" s="422"/>
      <c r="F198" s="440"/>
      <c r="G198" s="397"/>
      <c r="H198" s="397"/>
      <c r="I198" s="841"/>
    </row>
    <row r="199" spans="3:9" x14ac:dyDescent="0.4">
      <c r="C199" s="842"/>
      <c r="D199" s="420"/>
      <c r="E199" s="420"/>
      <c r="F199" s="437"/>
      <c r="G199" s="396"/>
      <c r="H199" s="396"/>
      <c r="I199" s="425"/>
    </row>
    <row r="200" spans="3:9" x14ac:dyDescent="0.4">
      <c r="C200" s="420"/>
      <c r="D200" s="420"/>
      <c r="E200" s="420"/>
      <c r="F200" s="437"/>
      <c r="G200" s="396"/>
      <c r="H200" s="396"/>
    </row>
    <row r="201" spans="3:9" x14ac:dyDescent="0.4">
      <c r="C201" s="420"/>
      <c r="D201" s="420"/>
      <c r="E201" s="420"/>
      <c r="F201" s="437"/>
      <c r="G201" s="396"/>
      <c r="H201" s="396"/>
    </row>
    <row r="202" spans="3:9" x14ac:dyDescent="0.4">
      <c r="C202" s="843"/>
      <c r="D202" s="843"/>
      <c r="E202" s="843"/>
      <c r="F202" s="843"/>
      <c r="G202" s="843"/>
      <c r="H202" s="843"/>
    </row>
    <row r="203" spans="3:9" x14ac:dyDescent="0.4">
      <c r="C203" s="840"/>
      <c r="D203" s="422"/>
      <c r="E203" s="422"/>
      <c r="F203" s="440"/>
      <c r="G203" s="397"/>
      <c r="H203" s="397"/>
    </row>
    <row r="204" spans="3:9" x14ac:dyDescent="0.4">
      <c r="C204" s="842"/>
      <c r="D204" s="420"/>
      <c r="E204" s="420"/>
      <c r="F204" s="437"/>
      <c r="G204" s="396"/>
      <c r="H204" s="396"/>
    </row>
    <row r="205" spans="3:9" x14ac:dyDescent="0.4">
      <c r="C205" s="842"/>
      <c r="D205" s="420"/>
      <c r="E205" s="420"/>
      <c r="F205" s="437"/>
      <c r="G205" s="396"/>
      <c r="H205" s="396"/>
    </row>
    <row r="206" spans="3:9" x14ac:dyDescent="0.4">
      <c r="C206" s="842"/>
      <c r="D206" s="420"/>
      <c r="E206" s="420"/>
      <c r="F206" s="437"/>
      <c r="G206" s="396"/>
      <c r="H206" s="396"/>
    </row>
    <row r="207" spans="3:9" x14ac:dyDescent="0.4">
      <c r="C207" s="842"/>
      <c r="D207" s="420"/>
      <c r="E207" s="420"/>
      <c r="F207" s="437"/>
      <c r="G207" s="396"/>
      <c r="H207" s="396"/>
    </row>
    <row r="208" spans="3:9" x14ac:dyDescent="0.4">
      <c r="C208" s="842"/>
      <c r="D208" s="420"/>
      <c r="E208" s="420"/>
      <c r="F208" s="437"/>
      <c r="G208" s="396"/>
      <c r="H208" s="396"/>
    </row>
    <row r="209" spans="3:8" x14ac:dyDescent="0.4">
      <c r="C209" s="842"/>
      <c r="D209" s="420"/>
      <c r="E209" s="420"/>
      <c r="F209" s="437"/>
      <c r="G209" s="396"/>
      <c r="H209" s="396"/>
    </row>
    <row r="210" spans="3:8" x14ac:dyDescent="0.4">
      <c r="C210" s="842"/>
      <c r="D210" s="420"/>
      <c r="E210" s="420"/>
      <c r="F210" s="437"/>
      <c r="G210" s="396"/>
      <c r="H210" s="396"/>
    </row>
    <row r="211" spans="3:8" x14ac:dyDescent="0.4">
      <c r="C211" s="842"/>
      <c r="D211" s="420"/>
      <c r="E211" s="420"/>
      <c r="F211" s="437"/>
      <c r="G211" s="396"/>
      <c r="H211" s="396"/>
    </row>
    <row r="212" spans="3:8" x14ac:dyDescent="0.4">
      <c r="C212" s="842"/>
      <c r="D212" s="420"/>
      <c r="E212" s="420"/>
      <c r="F212" s="437"/>
      <c r="G212" s="396"/>
      <c r="H212" s="396"/>
    </row>
    <row r="213" spans="3:8" x14ac:dyDescent="0.4">
      <c r="C213" s="842"/>
      <c r="D213" s="420"/>
      <c r="E213" s="420"/>
      <c r="F213" s="437"/>
      <c r="G213" s="396"/>
      <c r="H213" s="396"/>
    </row>
    <row r="214" spans="3:8" x14ac:dyDescent="0.4">
      <c r="C214" s="842"/>
      <c r="D214" s="420"/>
      <c r="E214" s="420"/>
      <c r="F214" s="437"/>
      <c r="G214" s="396"/>
      <c r="H214" s="396"/>
    </row>
    <row r="215" spans="3:8" x14ac:dyDescent="0.4">
      <c r="C215" s="840"/>
      <c r="D215" s="422"/>
      <c r="E215" s="422"/>
      <c r="F215" s="440"/>
      <c r="G215" s="397"/>
      <c r="H215" s="397"/>
    </row>
    <row r="216" spans="3:8" x14ac:dyDescent="0.4">
      <c r="C216" s="842"/>
      <c r="D216" s="420"/>
      <c r="E216" s="420"/>
      <c r="F216" s="437"/>
      <c r="G216" s="396"/>
      <c r="H216" s="396"/>
    </row>
    <row r="217" spans="3:8" x14ac:dyDescent="0.4">
      <c r="C217" s="842"/>
      <c r="D217" s="420"/>
      <c r="E217" s="420"/>
      <c r="F217" s="437"/>
      <c r="G217" s="396"/>
      <c r="H217" s="396"/>
    </row>
    <row r="218" spans="3:8" x14ac:dyDescent="0.4">
      <c r="C218" s="842"/>
      <c r="D218" s="420"/>
      <c r="E218" s="420"/>
      <c r="F218" s="437"/>
      <c r="G218" s="396"/>
      <c r="H218" s="396"/>
    </row>
    <row r="219" spans="3:8" x14ac:dyDescent="0.4">
      <c r="C219" s="842"/>
      <c r="D219" s="420"/>
      <c r="E219" s="420"/>
      <c r="F219" s="437"/>
      <c r="G219" s="396"/>
      <c r="H219" s="396"/>
    </row>
    <row r="220" spans="3:8" x14ac:dyDescent="0.4">
      <c r="C220" s="842"/>
      <c r="D220" s="420"/>
      <c r="E220" s="420"/>
      <c r="F220" s="437"/>
      <c r="G220" s="396"/>
      <c r="H220" s="396"/>
    </row>
    <row r="221" spans="3:8" x14ac:dyDescent="0.4">
      <c r="C221" s="842"/>
      <c r="D221" s="420"/>
      <c r="E221" s="420"/>
      <c r="F221" s="437"/>
      <c r="G221" s="396"/>
      <c r="H221" s="396"/>
    </row>
    <row r="222" spans="3:8" x14ac:dyDescent="0.4">
      <c r="C222" s="842"/>
      <c r="D222" s="420"/>
      <c r="E222" s="420"/>
      <c r="F222" s="437"/>
      <c r="G222" s="396"/>
      <c r="H222" s="396"/>
    </row>
    <row r="223" spans="3:8" x14ac:dyDescent="0.4">
      <c r="C223" s="842"/>
      <c r="D223" s="420"/>
      <c r="E223" s="420"/>
      <c r="F223" s="437"/>
      <c r="G223" s="396"/>
      <c r="H223" s="396"/>
    </row>
    <row r="224" spans="3:8" x14ac:dyDescent="0.4">
      <c r="C224" s="842"/>
      <c r="D224" s="420"/>
      <c r="E224" s="420"/>
      <c r="F224" s="437"/>
      <c r="G224" s="396"/>
      <c r="H224" s="396"/>
    </row>
    <row r="225" spans="3:8" x14ac:dyDescent="0.4">
      <c r="C225" s="842"/>
      <c r="D225" s="420"/>
      <c r="E225" s="420"/>
      <c r="F225" s="437"/>
      <c r="G225" s="396"/>
      <c r="H225" s="396"/>
    </row>
    <row r="226" spans="3:8" x14ac:dyDescent="0.4">
      <c r="C226" s="842"/>
      <c r="D226" s="420"/>
      <c r="E226" s="420"/>
      <c r="F226" s="437"/>
      <c r="G226" s="396"/>
      <c r="H226" s="396"/>
    </row>
    <row r="227" spans="3:8" x14ac:dyDescent="0.4">
      <c r="C227" s="840"/>
      <c r="D227" s="422"/>
      <c r="E227" s="422"/>
      <c r="F227" s="440"/>
      <c r="G227" s="397"/>
      <c r="H227" s="397"/>
    </row>
    <row r="228" spans="3:8" x14ac:dyDescent="0.4">
      <c r="C228" s="842"/>
      <c r="D228" s="420"/>
      <c r="E228" s="420"/>
      <c r="F228" s="437"/>
      <c r="G228" s="396"/>
      <c r="H228" s="396"/>
    </row>
    <row r="229" spans="3:8" x14ac:dyDescent="0.4">
      <c r="C229" s="842"/>
      <c r="D229" s="420"/>
      <c r="E229" s="420"/>
      <c r="F229" s="437"/>
      <c r="G229" s="396"/>
      <c r="H229" s="396"/>
    </row>
    <row r="230" spans="3:8" x14ac:dyDescent="0.4">
      <c r="C230" s="842"/>
      <c r="D230" s="420"/>
      <c r="E230" s="420"/>
      <c r="F230" s="437"/>
      <c r="G230" s="396"/>
      <c r="H230" s="396"/>
    </row>
    <row r="231" spans="3:8" x14ac:dyDescent="0.4">
      <c r="C231" s="842"/>
      <c r="D231" s="420"/>
      <c r="E231" s="420"/>
      <c r="F231" s="437"/>
      <c r="G231" s="396"/>
      <c r="H231" s="396"/>
    </row>
    <row r="232" spans="3:8" x14ac:dyDescent="0.4">
      <c r="C232" s="842"/>
      <c r="D232" s="420"/>
      <c r="E232" s="420"/>
      <c r="F232" s="437"/>
      <c r="G232" s="396"/>
      <c r="H232" s="396"/>
    </row>
    <row r="233" spans="3:8" x14ac:dyDescent="0.4">
      <c r="C233" s="842"/>
      <c r="D233" s="420"/>
      <c r="E233" s="420"/>
      <c r="F233" s="437"/>
      <c r="G233" s="396"/>
      <c r="H233" s="396"/>
    </row>
    <row r="234" spans="3:8" x14ac:dyDescent="0.4">
      <c r="C234" s="842"/>
      <c r="D234" s="420"/>
      <c r="E234" s="420"/>
      <c r="F234" s="437"/>
      <c r="G234" s="396"/>
      <c r="H234" s="396"/>
    </row>
    <row r="235" spans="3:8" x14ac:dyDescent="0.4">
      <c r="C235" s="842"/>
      <c r="D235" s="420"/>
      <c r="E235" s="420"/>
      <c r="F235" s="437"/>
      <c r="G235" s="396"/>
      <c r="H235" s="396"/>
    </row>
    <row r="236" spans="3:8" x14ac:dyDescent="0.4">
      <c r="C236" s="842"/>
      <c r="D236" s="420"/>
      <c r="E236" s="420"/>
      <c r="F236" s="437"/>
      <c r="G236" s="396"/>
      <c r="H236" s="396"/>
    </row>
    <row r="237" spans="3:8" x14ac:dyDescent="0.4">
      <c r="C237" s="842"/>
      <c r="D237" s="420"/>
      <c r="E237" s="420"/>
      <c r="F237" s="437"/>
      <c r="G237" s="396"/>
      <c r="H237" s="396"/>
    </row>
    <row r="238" spans="3:8" x14ac:dyDescent="0.4">
      <c r="C238" s="842"/>
      <c r="D238" s="420"/>
      <c r="E238" s="420"/>
      <c r="F238" s="437"/>
      <c r="G238" s="396"/>
      <c r="H238" s="396"/>
    </row>
    <row r="239" spans="3:8" x14ac:dyDescent="0.4">
      <c r="C239" s="840"/>
      <c r="D239" s="422"/>
      <c r="E239" s="422"/>
      <c r="F239" s="440"/>
      <c r="G239" s="397"/>
      <c r="H239" s="397"/>
    </row>
    <row r="240" spans="3:8" x14ac:dyDescent="0.4">
      <c r="C240" s="842"/>
      <c r="D240" s="420"/>
      <c r="E240" s="420"/>
      <c r="F240" s="437"/>
      <c r="G240" s="396"/>
      <c r="H240" s="396"/>
    </row>
    <row r="241" spans="3:8" x14ac:dyDescent="0.4">
      <c r="C241" s="842"/>
      <c r="D241" s="420"/>
      <c r="E241" s="420"/>
      <c r="F241" s="437"/>
      <c r="G241" s="396"/>
      <c r="H241" s="396"/>
    </row>
    <row r="242" spans="3:8" x14ac:dyDescent="0.4">
      <c r="C242" s="842"/>
      <c r="D242" s="420"/>
      <c r="E242" s="420"/>
      <c r="F242" s="437"/>
      <c r="G242" s="396"/>
      <c r="H242" s="396"/>
    </row>
    <row r="243" spans="3:8" x14ac:dyDescent="0.4">
      <c r="C243" s="842"/>
      <c r="D243" s="420"/>
      <c r="E243" s="420"/>
      <c r="F243" s="437"/>
      <c r="G243" s="396"/>
      <c r="H243" s="396"/>
    </row>
    <row r="244" spans="3:8" x14ac:dyDescent="0.4">
      <c r="C244" s="842"/>
      <c r="D244" s="420"/>
      <c r="E244" s="420"/>
      <c r="F244" s="437"/>
      <c r="G244" s="396"/>
      <c r="H244" s="396"/>
    </row>
    <row r="245" spans="3:8" x14ac:dyDescent="0.4">
      <c r="C245" s="842"/>
      <c r="D245" s="420"/>
      <c r="E245" s="420"/>
      <c r="F245" s="437"/>
      <c r="G245" s="396"/>
      <c r="H245" s="396"/>
    </row>
    <row r="246" spans="3:8" x14ac:dyDescent="0.4">
      <c r="C246" s="842"/>
      <c r="D246" s="420"/>
      <c r="E246" s="420"/>
      <c r="F246" s="437"/>
      <c r="G246" s="396"/>
      <c r="H246" s="396"/>
    </row>
    <row r="247" spans="3:8" x14ac:dyDescent="0.4">
      <c r="C247" s="842"/>
      <c r="D247" s="420"/>
      <c r="E247" s="420"/>
      <c r="F247" s="437"/>
      <c r="G247" s="396"/>
      <c r="H247" s="396"/>
    </row>
    <row r="248" spans="3:8" x14ac:dyDescent="0.4">
      <c r="C248" s="842"/>
      <c r="D248" s="420"/>
      <c r="E248" s="420"/>
      <c r="F248" s="437"/>
      <c r="G248" s="396"/>
      <c r="H248" s="396"/>
    </row>
    <row r="249" spans="3:8" x14ac:dyDescent="0.4">
      <c r="C249" s="842"/>
      <c r="D249" s="420"/>
      <c r="E249" s="420"/>
      <c r="F249" s="437"/>
      <c r="G249" s="396"/>
      <c r="H249" s="396"/>
    </row>
    <row r="250" spans="3:8" x14ac:dyDescent="0.4">
      <c r="C250" s="842"/>
      <c r="D250" s="420"/>
      <c r="E250" s="420"/>
      <c r="F250" s="437"/>
      <c r="G250" s="396"/>
      <c r="H250" s="396"/>
    </row>
    <row r="251" spans="3:8" x14ac:dyDescent="0.4">
      <c r="C251" s="840"/>
      <c r="D251" s="422"/>
      <c r="E251" s="422"/>
      <c r="F251" s="440"/>
      <c r="G251" s="397"/>
      <c r="H251" s="397"/>
    </row>
    <row r="252" spans="3:8" x14ac:dyDescent="0.4">
      <c r="C252" s="842"/>
      <c r="D252" s="420"/>
      <c r="E252" s="420"/>
      <c r="F252" s="437"/>
      <c r="G252" s="396"/>
      <c r="H252" s="396"/>
    </row>
    <row r="253" spans="3:8" x14ac:dyDescent="0.4">
      <c r="C253" s="842"/>
      <c r="D253" s="420"/>
      <c r="E253" s="420"/>
      <c r="F253" s="437"/>
      <c r="G253" s="396"/>
      <c r="H253" s="396"/>
    </row>
    <row r="254" spans="3:8" x14ac:dyDescent="0.4">
      <c r="C254" s="842"/>
      <c r="D254" s="420"/>
      <c r="E254" s="420"/>
      <c r="F254" s="437"/>
      <c r="G254" s="396"/>
      <c r="H254" s="396"/>
    </row>
    <row r="255" spans="3:8" x14ac:dyDescent="0.4">
      <c r="C255" s="842"/>
      <c r="D255" s="420"/>
      <c r="E255" s="420"/>
      <c r="F255" s="437"/>
      <c r="G255" s="396"/>
      <c r="H255" s="396"/>
    </row>
    <row r="256" spans="3:8" x14ac:dyDescent="0.4">
      <c r="C256" s="842"/>
      <c r="D256" s="420"/>
      <c r="E256" s="420"/>
      <c r="F256" s="437"/>
      <c r="G256" s="396"/>
      <c r="H256" s="396"/>
    </row>
    <row r="257" spans="3:8" x14ac:dyDescent="0.4">
      <c r="C257" s="842"/>
      <c r="D257" s="420"/>
      <c r="E257" s="420"/>
      <c r="F257" s="437"/>
      <c r="G257" s="396"/>
      <c r="H257" s="396"/>
    </row>
    <row r="258" spans="3:8" x14ac:dyDescent="0.4">
      <c r="C258" s="842"/>
      <c r="D258" s="420"/>
      <c r="E258" s="420"/>
      <c r="F258" s="437"/>
      <c r="G258" s="396"/>
      <c r="H258" s="396"/>
    </row>
    <row r="259" spans="3:8" x14ac:dyDescent="0.4">
      <c r="C259" s="842"/>
      <c r="D259" s="420"/>
      <c r="E259" s="420"/>
      <c r="F259" s="437"/>
      <c r="G259" s="396"/>
      <c r="H259" s="396"/>
    </row>
    <row r="260" spans="3:8" x14ac:dyDescent="0.4">
      <c r="C260" s="842"/>
      <c r="D260" s="420"/>
      <c r="E260" s="420"/>
      <c r="F260" s="437"/>
      <c r="G260" s="396"/>
      <c r="H260" s="396"/>
    </row>
    <row r="261" spans="3:8" x14ac:dyDescent="0.4">
      <c r="C261" s="842"/>
      <c r="D261" s="420"/>
      <c r="E261" s="420"/>
      <c r="F261" s="437"/>
      <c r="G261" s="396"/>
      <c r="H261" s="396"/>
    </row>
    <row r="262" spans="3:8" x14ac:dyDescent="0.4">
      <c r="C262" s="842"/>
      <c r="D262" s="420"/>
      <c r="E262" s="420"/>
      <c r="F262" s="437"/>
      <c r="G262" s="396"/>
      <c r="H262" s="396"/>
    </row>
    <row r="263" spans="3:8" x14ac:dyDescent="0.4">
      <c r="C263" s="840"/>
      <c r="D263" s="422"/>
      <c r="E263" s="422"/>
      <c r="F263" s="440"/>
      <c r="G263" s="397"/>
      <c r="H263" s="397"/>
    </row>
    <row r="264" spans="3:8" x14ac:dyDescent="0.4">
      <c r="C264" s="842"/>
      <c r="D264" s="420"/>
      <c r="E264" s="420"/>
      <c r="F264" s="437"/>
      <c r="G264" s="396"/>
      <c r="H264" s="396"/>
    </row>
    <row r="265" spans="3:8" x14ac:dyDescent="0.4">
      <c r="C265" s="842"/>
      <c r="D265" s="420"/>
      <c r="E265" s="420"/>
      <c r="F265" s="437"/>
      <c r="G265" s="396"/>
      <c r="H265" s="396"/>
    </row>
    <row r="266" spans="3:8" x14ac:dyDescent="0.4">
      <c r="C266" s="842"/>
      <c r="D266" s="420"/>
      <c r="E266" s="420"/>
      <c r="F266" s="437"/>
      <c r="G266" s="396"/>
      <c r="H266" s="396"/>
    </row>
    <row r="267" spans="3:8" x14ac:dyDescent="0.4">
      <c r="C267" s="842"/>
      <c r="D267" s="420"/>
      <c r="E267" s="420"/>
      <c r="F267" s="437"/>
      <c r="G267" s="396"/>
      <c r="H267" s="396"/>
    </row>
    <row r="268" spans="3:8" x14ac:dyDescent="0.4">
      <c r="C268" s="842"/>
      <c r="D268" s="420"/>
      <c r="E268" s="420"/>
      <c r="F268" s="437"/>
      <c r="G268" s="396"/>
      <c r="H268" s="396"/>
    </row>
    <row r="269" spans="3:8" x14ac:dyDescent="0.4">
      <c r="C269" s="842"/>
      <c r="D269" s="420"/>
      <c r="E269" s="420"/>
      <c r="F269" s="437"/>
      <c r="G269" s="396"/>
      <c r="H269" s="396"/>
    </row>
    <row r="270" spans="3:8" x14ac:dyDescent="0.4">
      <c r="C270" s="842"/>
      <c r="D270" s="420"/>
      <c r="E270" s="420"/>
      <c r="F270" s="437"/>
      <c r="G270" s="396"/>
      <c r="H270" s="396"/>
    </row>
    <row r="271" spans="3:8" x14ac:dyDescent="0.4">
      <c r="C271" s="842"/>
      <c r="D271" s="420"/>
      <c r="E271" s="420"/>
      <c r="F271" s="437"/>
      <c r="G271" s="396"/>
      <c r="H271" s="396"/>
    </row>
    <row r="272" spans="3:8" x14ac:dyDescent="0.4">
      <c r="C272" s="842"/>
      <c r="D272" s="420"/>
      <c r="E272" s="420"/>
      <c r="F272" s="437"/>
      <c r="G272" s="396"/>
      <c r="H272" s="396"/>
    </row>
    <row r="273" spans="3:10" x14ac:dyDescent="0.4">
      <c r="C273" s="842"/>
      <c r="D273" s="420"/>
      <c r="E273" s="420"/>
      <c r="F273" s="437"/>
      <c r="G273" s="396"/>
      <c r="H273" s="396"/>
    </row>
    <row r="274" spans="3:10" x14ac:dyDescent="0.4">
      <c r="C274" s="842"/>
      <c r="D274" s="420"/>
      <c r="E274" s="420"/>
      <c r="F274" s="437"/>
      <c r="G274" s="396"/>
      <c r="H274" s="396"/>
    </row>
    <row r="275" spans="3:10" x14ac:dyDescent="0.4">
      <c r="C275" s="840"/>
      <c r="D275" s="422"/>
      <c r="E275" s="422"/>
      <c r="F275" s="440"/>
      <c r="G275" s="397"/>
      <c r="H275" s="397"/>
    </row>
    <row r="276" spans="3:10" x14ac:dyDescent="0.4">
      <c r="C276" s="842"/>
      <c r="D276" s="420"/>
      <c r="E276" s="420"/>
      <c r="F276" s="437"/>
      <c r="G276" s="396"/>
      <c r="H276" s="396"/>
    </row>
    <row r="277" spans="3:10" x14ac:dyDescent="0.4">
      <c r="C277" s="842"/>
      <c r="D277" s="420"/>
      <c r="E277" s="420"/>
      <c r="F277" s="437"/>
      <c r="G277" s="396"/>
      <c r="H277" s="396"/>
    </row>
    <row r="278" spans="3:10" x14ac:dyDescent="0.4">
      <c r="C278" s="842"/>
      <c r="D278" s="420"/>
      <c r="E278" s="420"/>
      <c r="F278" s="437"/>
      <c r="G278" s="396"/>
      <c r="H278" s="396"/>
    </row>
    <row r="279" spans="3:10" x14ac:dyDescent="0.4">
      <c r="C279" s="842"/>
      <c r="D279" s="420"/>
      <c r="E279" s="420"/>
      <c r="F279" s="437"/>
      <c r="G279" s="396"/>
      <c r="H279" s="396"/>
    </row>
    <row r="280" spans="3:10" x14ac:dyDescent="0.4">
      <c r="C280" s="842"/>
      <c r="D280" s="420"/>
      <c r="E280" s="420"/>
      <c r="F280" s="437"/>
      <c r="G280" s="396"/>
      <c r="H280" s="396"/>
      <c r="I280" s="420"/>
      <c r="J280" s="420"/>
    </row>
    <row r="281" spans="3:10" x14ac:dyDescent="0.4">
      <c r="C281" s="842"/>
      <c r="D281" s="420"/>
      <c r="E281" s="420"/>
      <c r="F281" s="437"/>
      <c r="G281" s="396"/>
      <c r="H281" s="396"/>
      <c r="I281" s="420"/>
      <c r="J281" s="420"/>
    </row>
    <row r="282" spans="3:10" x14ac:dyDescent="0.4">
      <c r="C282" s="842"/>
      <c r="D282" s="420"/>
      <c r="E282" s="420"/>
      <c r="F282" s="437"/>
      <c r="G282" s="396"/>
      <c r="H282" s="396"/>
      <c r="I282" s="420"/>
      <c r="J282" s="420"/>
    </row>
    <row r="283" spans="3:10" x14ac:dyDescent="0.4">
      <c r="C283" s="842"/>
      <c r="D283" s="420"/>
      <c r="E283" s="420"/>
      <c r="F283" s="437"/>
      <c r="G283" s="396"/>
      <c r="H283" s="396"/>
      <c r="I283" s="420"/>
      <c r="J283" s="420"/>
    </row>
    <row r="284" spans="3:10" x14ac:dyDescent="0.4">
      <c r="C284" s="842"/>
      <c r="D284" s="420"/>
      <c r="E284" s="420"/>
      <c r="F284" s="437"/>
      <c r="G284" s="396"/>
      <c r="H284" s="396"/>
      <c r="I284" s="420"/>
      <c r="J284" s="420"/>
    </row>
    <row r="285" spans="3:10" x14ac:dyDescent="0.4">
      <c r="C285" s="842"/>
      <c r="D285" s="420"/>
      <c r="E285" s="420"/>
      <c r="F285" s="437"/>
      <c r="G285" s="396"/>
      <c r="H285" s="396"/>
      <c r="I285" s="420"/>
      <c r="J285" s="420"/>
    </row>
    <row r="286" spans="3:10" x14ac:dyDescent="0.4">
      <c r="C286" s="842"/>
      <c r="D286" s="420"/>
      <c r="E286" s="420"/>
      <c r="F286" s="437"/>
      <c r="G286" s="396"/>
      <c r="H286" s="396"/>
      <c r="I286" s="420"/>
      <c r="J286" s="420"/>
    </row>
    <row r="287" spans="3:10" x14ac:dyDescent="0.4">
      <c r="C287" s="420"/>
      <c r="D287" s="420"/>
      <c r="E287" s="420"/>
      <c r="F287" s="437"/>
      <c r="G287" s="396"/>
      <c r="H287" s="396"/>
      <c r="I287" s="420"/>
      <c r="J287" s="420"/>
    </row>
    <row r="288" spans="3:10" x14ac:dyDescent="0.4">
      <c r="C288" s="420"/>
      <c r="D288" s="420"/>
      <c r="E288" s="420"/>
      <c r="F288" s="437"/>
      <c r="G288" s="396"/>
      <c r="H288" s="396"/>
      <c r="I288" s="420"/>
      <c r="J288" s="420"/>
    </row>
    <row r="289" spans="3:10" x14ac:dyDescent="0.4">
      <c r="C289" s="843"/>
      <c r="D289" s="843"/>
      <c r="E289" s="843"/>
      <c r="F289" s="843"/>
      <c r="G289" s="843"/>
      <c r="H289" s="843"/>
      <c r="I289" s="424"/>
      <c r="J289" s="420"/>
    </row>
    <row r="290" spans="3:10" x14ac:dyDescent="0.4">
      <c r="C290" s="840"/>
      <c r="D290" s="422"/>
      <c r="E290" s="422"/>
      <c r="F290" s="440"/>
      <c r="G290" s="397"/>
      <c r="H290" s="397"/>
      <c r="I290" s="841"/>
      <c r="J290" s="426"/>
    </row>
    <row r="291" spans="3:10" x14ac:dyDescent="0.4">
      <c r="C291" s="840"/>
      <c r="D291" s="422"/>
      <c r="E291" s="422"/>
      <c r="F291" s="440"/>
      <c r="G291" s="397"/>
      <c r="H291" s="397"/>
      <c r="I291" s="841"/>
      <c r="J291" s="420"/>
    </row>
    <row r="292" spans="3:10" x14ac:dyDescent="0.4">
      <c r="C292" s="840"/>
      <c r="D292" s="422"/>
      <c r="E292" s="422"/>
      <c r="F292" s="440"/>
      <c r="G292" s="397"/>
      <c r="H292" s="397"/>
      <c r="I292" s="841"/>
      <c r="J292" s="420"/>
    </row>
    <row r="293" spans="3:10" x14ac:dyDescent="0.4">
      <c r="C293" s="840"/>
      <c r="D293" s="422"/>
      <c r="E293" s="422"/>
      <c r="F293" s="440"/>
      <c r="G293" s="397"/>
      <c r="H293" s="397"/>
      <c r="I293" s="841"/>
      <c r="J293" s="420"/>
    </row>
    <row r="294" spans="3:10" x14ac:dyDescent="0.4">
      <c r="C294" s="840"/>
      <c r="D294" s="422"/>
      <c r="E294" s="422"/>
      <c r="F294" s="440"/>
      <c r="G294" s="397"/>
      <c r="H294" s="397"/>
      <c r="I294" s="841"/>
      <c r="J294" s="420"/>
    </row>
    <row r="295" spans="3:10" x14ac:dyDescent="0.4">
      <c r="C295" s="840"/>
      <c r="D295" s="422"/>
      <c r="E295" s="422"/>
      <c r="F295" s="440"/>
      <c r="G295" s="397"/>
      <c r="H295" s="397"/>
      <c r="I295" s="841"/>
      <c r="J295" s="420"/>
    </row>
    <row r="296" spans="3:10" x14ac:dyDescent="0.4">
      <c r="C296" s="840"/>
      <c r="D296" s="422"/>
      <c r="E296" s="422"/>
      <c r="F296" s="440"/>
      <c r="G296" s="397"/>
      <c r="H296" s="397"/>
      <c r="I296" s="841"/>
      <c r="J296" s="420"/>
    </row>
    <row r="297" spans="3:10" x14ac:dyDescent="0.4">
      <c r="C297" s="840"/>
      <c r="D297" s="422"/>
      <c r="E297" s="422"/>
      <c r="F297" s="440"/>
      <c r="G297" s="397"/>
      <c r="H297" s="397"/>
      <c r="I297" s="841"/>
      <c r="J297" s="420"/>
    </row>
    <row r="298" spans="3:10" x14ac:dyDescent="0.4">
      <c r="C298" s="840"/>
      <c r="D298" s="422"/>
      <c r="E298" s="422"/>
      <c r="F298" s="440"/>
      <c r="G298" s="397"/>
      <c r="H298" s="397"/>
      <c r="I298" s="841"/>
      <c r="J298" s="420"/>
    </row>
    <row r="299" spans="3:10" x14ac:dyDescent="0.4">
      <c r="C299" s="840"/>
      <c r="D299" s="422"/>
      <c r="E299" s="422"/>
      <c r="F299" s="440"/>
      <c r="G299" s="397"/>
      <c r="H299" s="397"/>
      <c r="I299" s="841"/>
      <c r="J299" s="426"/>
    </row>
    <row r="300" spans="3:10" x14ac:dyDescent="0.4">
      <c r="C300" s="840"/>
      <c r="D300" s="422"/>
      <c r="E300" s="422"/>
      <c r="F300" s="440"/>
      <c r="G300" s="397"/>
      <c r="H300" s="397"/>
      <c r="I300" s="841"/>
      <c r="J300" s="420"/>
    </row>
    <row r="301" spans="3:10" x14ac:dyDescent="0.4">
      <c r="C301" s="840"/>
      <c r="D301" s="422"/>
      <c r="E301" s="422"/>
      <c r="F301" s="440"/>
      <c r="G301" s="397"/>
      <c r="H301" s="397"/>
      <c r="I301" s="841"/>
      <c r="J301" s="420"/>
    </row>
    <row r="302" spans="3:10" x14ac:dyDescent="0.4">
      <c r="C302" s="840"/>
      <c r="D302" s="422"/>
      <c r="E302" s="422"/>
      <c r="F302" s="440"/>
      <c r="G302" s="397"/>
      <c r="H302" s="397"/>
      <c r="I302" s="841"/>
      <c r="J302" s="420"/>
    </row>
    <row r="303" spans="3:10" x14ac:dyDescent="0.4">
      <c r="C303" s="840"/>
      <c r="D303" s="422"/>
      <c r="E303" s="422"/>
      <c r="F303" s="440"/>
      <c r="G303" s="397"/>
      <c r="H303" s="397"/>
      <c r="I303" s="841"/>
      <c r="J303" s="420"/>
    </row>
    <row r="304" spans="3:10" x14ac:dyDescent="0.4">
      <c r="C304" s="840"/>
      <c r="D304" s="422"/>
      <c r="E304" s="422"/>
      <c r="F304" s="440"/>
      <c r="G304" s="397"/>
      <c r="H304" s="397"/>
      <c r="I304" s="841"/>
      <c r="J304" s="420"/>
    </row>
    <row r="305" spans="3:10" x14ac:dyDescent="0.4">
      <c r="C305" s="840"/>
      <c r="D305" s="422"/>
      <c r="E305" s="422"/>
      <c r="F305" s="440"/>
      <c r="G305" s="397"/>
      <c r="H305" s="397"/>
      <c r="I305" s="841"/>
      <c r="J305" s="420"/>
    </row>
    <row r="306" spans="3:10" x14ac:dyDescent="0.4">
      <c r="C306" s="840"/>
      <c r="D306" s="422"/>
      <c r="E306" s="422"/>
      <c r="F306" s="440"/>
      <c r="G306" s="397"/>
      <c r="H306" s="397"/>
      <c r="I306" s="841"/>
      <c r="J306" s="420"/>
    </row>
    <row r="307" spans="3:10" x14ac:dyDescent="0.4">
      <c r="C307" s="840"/>
      <c r="D307" s="422"/>
      <c r="E307" s="422"/>
      <c r="F307" s="440"/>
      <c r="G307" s="397"/>
      <c r="H307" s="397"/>
      <c r="I307" s="841"/>
      <c r="J307" s="420"/>
    </row>
    <row r="308" spans="3:10" x14ac:dyDescent="0.4">
      <c r="C308" s="840"/>
      <c r="D308" s="422"/>
      <c r="E308" s="422"/>
      <c r="F308" s="440"/>
      <c r="G308" s="397"/>
      <c r="H308" s="397"/>
      <c r="I308" s="841"/>
      <c r="J308" s="426"/>
    </row>
    <row r="309" spans="3:10" x14ac:dyDescent="0.4">
      <c r="C309" s="840"/>
      <c r="D309" s="422"/>
      <c r="E309" s="422"/>
      <c r="F309" s="440"/>
      <c r="G309" s="397"/>
      <c r="H309" s="397"/>
      <c r="I309" s="841"/>
      <c r="J309" s="420"/>
    </row>
    <row r="310" spans="3:10" x14ac:dyDescent="0.4">
      <c r="C310" s="840"/>
      <c r="D310" s="422"/>
      <c r="E310" s="422"/>
      <c r="F310" s="440"/>
      <c r="G310" s="397"/>
      <c r="H310" s="397"/>
      <c r="I310" s="841"/>
      <c r="J310" s="420"/>
    </row>
    <row r="311" spans="3:10" x14ac:dyDescent="0.4">
      <c r="C311" s="840"/>
      <c r="D311" s="422"/>
      <c r="E311" s="422"/>
      <c r="F311" s="440"/>
      <c r="G311" s="397"/>
      <c r="H311" s="397"/>
      <c r="I311" s="841"/>
      <c r="J311" s="420"/>
    </row>
    <row r="312" spans="3:10" x14ac:dyDescent="0.4">
      <c r="C312" s="840"/>
      <c r="D312" s="422"/>
      <c r="E312" s="422"/>
      <c r="F312" s="440"/>
      <c r="G312" s="397"/>
      <c r="H312" s="397"/>
      <c r="I312" s="841"/>
      <c r="J312" s="420"/>
    </row>
    <row r="313" spans="3:10" x14ac:dyDescent="0.4">
      <c r="C313" s="840"/>
      <c r="D313" s="422"/>
      <c r="E313" s="422"/>
      <c r="F313" s="440"/>
      <c r="G313" s="397"/>
      <c r="H313" s="397"/>
      <c r="I313" s="841"/>
      <c r="J313" s="420"/>
    </row>
    <row r="314" spans="3:10" x14ac:dyDescent="0.4">
      <c r="C314" s="840"/>
      <c r="D314" s="422"/>
      <c r="E314" s="422"/>
      <c r="F314" s="440"/>
      <c r="G314" s="397"/>
      <c r="H314" s="397"/>
      <c r="I314" s="841"/>
      <c r="J314" s="420"/>
    </row>
    <row r="315" spans="3:10" x14ac:dyDescent="0.4">
      <c r="C315" s="840"/>
      <c r="D315" s="422"/>
      <c r="E315" s="422"/>
      <c r="F315" s="440"/>
      <c r="G315" s="397"/>
      <c r="H315" s="397"/>
      <c r="I315" s="841"/>
      <c r="J315" s="420"/>
    </row>
    <row r="316" spans="3:10" x14ac:dyDescent="0.4">
      <c r="C316" s="840"/>
      <c r="D316" s="422"/>
      <c r="E316" s="422"/>
      <c r="F316" s="440"/>
      <c r="G316" s="397"/>
      <c r="H316" s="397"/>
      <c r="I316" s="841"/>
      <c r="J316" s="420"/>
    </row>
    <row r="317" spans="3:10" x14ac:dyDescent="0.4">
      <c r="C317" s="840"/>
      <c r="D317" s="422"/>
      <c r="E317" s="422"/>
      <c r="F317" s="440"/>
      <c r="G317" s="397"/>
      <c r="H317" s="397"/>
      <c r="I317" s="841"/>
      <c r="J317" s="426"/>
    </row>
    <row r="318" spans="3:10" x14ac:dyDescent="0.4">
      <c r="C318" s="840"/>
      <c r="D318" s="422"/>
      <c r="E318" s="422"/>
      <c r="F318" s="440"/>
      <c r="G318" s="397"/>
      <c r="H318" s="397"/>
      <c r="I318" s="841"/>
      <c r="J318" s="420"/>
    </row>
    <row r="319" spans="3:10" x14ac:dyDescent="0.4">
      <c r="C319" s="840"/>
      <c r="D319" s="422"/>
      <c r="E319" s="422"/>
      <c r="F319" s="440"/>
      <c r="G319" s="397"/>
      <c r="H319" s="397"/>
      <c r="I319" s="841"/>
      <c r="J319" s="420"/>
    </row>
    <row r="320" spans="3:10" x14ac:dyDescent="0.4">
      <c r="C320" s="840"/>
      <c r="D320" s="422"/>
      <c r="E320" s="422"/>
      <c r="F320" s="440"/>
      <c r="G320" s="397"/>
      <c r="H320" s="397"/>
      <c r="I320" s="841"/>
      <c r="J320" s="420"/>
    </row>
    <row r="321" spans="3:10" x14ac:dyDescent="0.4">
      <c r="C321" s="840"/>
      <c r="D321" s="422"/>
      <c r="E321" s="422"/>
      <c r="F321" s="440"/>
      <c r="G321" s="397"/>
      <c r="H321" s="397"/>
      <c r="I321" s="841"/>
      <c r="J321" s="420"/>
    </row>
    <row r="322" spans="3:10" x14ac:dyDescent="0.4">
      <c r="C322" s="840"/>
      <c r="D322" s="422"/>
      <c r="E322" s="422"/>
      <c r="F322" s="440"/>
      <c r="G322" s="397"/>
      <c r="H322" s="397"/>
      <c r="I322" s="841"/>
      <c r="J322" s="420"/>
    </row>
    <row r="323" spans="3:10" x14ac:dyDescent="0.4">
      <c r="C323" s="840"/>
      <c r="D323" s="422"/>
      <c r="E323" s="422"/>
      <c r="F323" s="440"/>
      <c r="G323" s="397"/>
      <c r="H323" s="397"/>
      <c r="I323" s="841"/>
      <c r="J323" s="420"/>
    </row>
    <row r="324" spans="3:10" x14ac:dyDescent="0.4">
      <c r="C324" s="840"/>
      <c r="D324" s="422"/>
      <c r="E324" s="422"/>
      <c r="F324" s="440"/>
      <c r="G324" s="397"/>
      <c r="H324" s="397"/>
      <c r="I324" s="841"/>
      <c r="J324" s="420"/>
    </row>
    <row r="325" spans="3:10" x14ac:dyDescent="0.4">
      <c r="C325" s="840"/>
      <c r="D325" s="422"/>
      <c r="E325" s="422"/>
      <c r="F325" s="440"/>
      <c r="G325" s="397"/>
      <c r="H325" s="397"/>
      <c r="I325" s="841"/>
      <c r="J325" s="420"/>
    </row>
    <row r="326" spans="3:10" x14ac:dyDescent="0.4">
      <c r="C326" s="840"/>
      <c r="D326" s="422"/>
      <c r="E326" s="422"/>
      <c r="F326" s="440"/>
      <c r="G326" s="397"/>
      <c r="H326" s="397"/>
      <c r="I326" s="841"/>
      <c r="J326" s="426"/>
    </row>
    <row r="327" spans="3:10" x14ac:dyDescent="0.4">
      <c r="C327" s="840"/>
      <c r="D327" s="422"/>
      <c r="E327" s="422"/>
      <c r="F327" s="440"/>
      <c r="G327" s="397"/>
      <c r="H327" s="397"/>
      <c r="I327" s="841"/>
      <c r="J327" s="420"/>
    </row>
    <row r="328" spans="3:10" x14ac:dyDescent="0.4">
      <c r="C328" s="840"/>
      <c r="D328" s="422"/>
      <c r="E328" s="422"/>
      <c r="F328" s="440"/>
      <c r="G328" s="397"/>
      <c r="H328" s="397"/>
      <c r="I328" s="841"/>
      <c r="J328" s="420"/>
    </row>
    <row r="329" spans="3:10" x14ac:dyDescent="0.4">
      <c r="C329" s="840"/>
      <c r="D329" s="422"/>
      <c r="E329" s="422"/>
      <c r="F329" s="440"/>
      <c r="G329" s="397"/>
      <c r="H329" s="397"/>
      <c r="I329" s="841"/>
      <c r="J329" s="420"/>
    </row>
    <row r="330" spans="3:10" x14ac:dyDescent="0.4">
      <c r="C330" s="840"/>
      <c r="D330" s="422"/>
      <c r="E330" s="422"/>
      <c r="F330" s="440"/>
      <c r="G330" s="397"/>
      <c r="H330" s="397"/>
      <c r="I330" s="841"/>
      <c r="J330" s="420"/>
    </row>
    <row r="331" spans="3:10" x14ac:dyDescent="0.4">
      <c r="C331" s="840"/>
      <c r="D331" s="422"/>
      <c r="E331" s="422"/>
      <c r="F331" s="440"/>
      <c r="G331" s="397"/>
      <c r="H331" s="397"/>
      <c r="I331" s="841"/>
      <c r="J331" s="420"/>
    </row>
    <row r="332" spans="3:10" x14ac:dyDescent="0.4">
      <c r="C332" s="840"/>
      <c r="D332" s="422"/>
      <c r="E332" s="422"/>
      <c r="F332" s="440"/>
      <c r="G332" s="397"/>
      <c r="H332" s="397"/>
      <c r="I332" s="841"/>
      <c r="J332" s="420"/>
    </row>
    <row r="333" spans="3:10" x14ac:dyDescent="0.4">
      <c r="C333" s="840"/>
      <c r="D333" s="422"/>
      <c r="E333" s="422"/>
      <c r="F333" s="440"/>
      <c r="G333" s="397"/>
      <c r="H333" s="397"/>
      <c r="I333" s="841"/>
      <c r="J333" s="420"/>
    </row>
    <row r="334" spans="3:10" x14ac:dyDescent="0.4">
      <c r="C334" s="840"/>
      <c r="D334" s="422"/>
      <c r="E334" s="422"/>
      <c r="F334" s="440"/>
      <c r="G334" s="397"/>
      <c r="H334" s="397"/>
      <c r="I334" s="841"/>
      <c r="J334" s="420"/>
    </row>
    <row r="335" spans="3:10" x14ac:dyDescent="0.4">
      <c r="C335" s="840"/>
      <c r="D335" s="422"/>
      <c r="E335" s="422"/>
      <c r="F335" s="440"/>
      <c r="G335" s="397"/>
      <c r="H335" s="397"/>
      <c r="I335" s="841"/>
      <c r="J335" s="426"/>
    </row>
    <row r="336" spans="3:10" x14ac:dyDescent="0.4">
      <c r="C336" s="840"/>
      <c r="D336" s="422"/>
      <c r="E336" s="422"/>
      <c r="F336" s="440"/>
      <c r="G336" s="397"/>
      <c r="H336" s="397"/>
      <c r="I336" s="841"/>
      <c r="J336" s="420"/>
    </row>
    <row r="337" spans="3:10" x14ac:dyDescent="0.4">
      <c r="C337" s="840"/>
      <c r="D337" s="422"/>
      <c r="E337" s="422"/>
      <c r="F337" s="440"/>
      <c r="G337" s="397"/>
      <c r="H337" s="397"/>
      <c r="I337" s="841"/>
      <c r="J337" s="420"/>
    </row>
    <row r="338" spans="3:10" x14ac:dyDescent="0.4">
      <c r="C338" s="840"/>
      <c r="D338" s="422"/>
      <c r="E338" s="422"/>
      <c r="F338" s="440"/>
      <c r="G338" s="397"/>
      <c r="H338" s="397"/>
      <c r="I338" s="841"/>
      <c r="J338" s="420"/>
    </row>
    <row r="339" spans="3:10" x14ac:dyDescent="0.4">
      <c r="C339" s="840"/>
      <c r="D339" s="422"/>
      <c r="E339" s="422"/>
      <c r="F339" s="440"/>
      <c r="G339" s="397"/>
      <c r="H339" s="397"/>
      <c r="I339" s="841"/>
      <c r="J339" s="420"/>
    </row>
    <row r="340" spans="3:10" x14ac:dyDescent="0.4">
      <c r="C340" s="840"/>
      <c r="D340" s="422"/>
      <c r="E340" s="422"/>
      <c r="F340" s="440"/>
      <c r="G340" s="397"/>
      <c r="H340" s="397"/>
      <c r="I340" s="841"/>
      <c r="J340" s="420"/>
    </row>
    <row r="341" spans="3:10" x14ac:dyDescent="0.4">
      <c r="C341" s="842"/>
      <c r="D341" s="420"/>
      <c r="E341" s="420"/>
      <c r="F341" s="437"/>
      <c r="G341" s="396"/>
      <c r="H341" s="396"/>
      <c r="I341" s="841"/>
      <c r="J341" s="420"/>
    </row>
    <row r="342" spans="3:10" x14ac:dyDescent="0.4">
      <c r="C342" s="842"/>
      <c r="D342" s="420"/>
      <c r="E342" s="420"/>
      <c r="F342" s="437"/>
      <c r="G342" s="396"/>
      <c r="H342" s="396"/>
      <c r="I342" s="841"/>
      <c r="J342" s="420"/>
    </row>
    <row r="343" spans="3:10" x14ac:dyDescent="0.4">
      <c r="C343" s="842"/>
      <c r="D343" s="420"/>
      <c r="E343" s="420"/>
      <c r="F343" s="437"/>
      <c r="G343" s="396"/>
      <c r="H343" s="396"/>
      <c r="I343" s="841"/>
      <c r="J343" s="420"/>
    </row>
  </sheetData>
  <mergeCells count="115">
    <mergeCell ref="H4:H5"/>
    <mergeCell ref="C7:D7"/>
    <mergeCell ref="C8:D8"/>
    <mergeCell ref="C9:D9"/>
    <mergeCell ref="C10:D10"/>
    <mergeCell ref="C12:D12"/>
    <mergeCell ref="C13:D13"/>
    <mergeCell ref="C14:D14"/>
    <mergeCell ref="C15:D15"/>
    <mergeCell ref="B4:D5"/>
    <mergeCell ref="E4:E5"/>
    <mergeCell ref="F4:F5"/>
    <mergeCell ref="C24:D24"/>
    <mergeCell ref="C25:D25"/>
    <mergeCell ref="C27:D27"/>
    <mergeCell ref="C28:D28"/>
    <mergeCell ref="C29:D29"/>
    <mergeCell ref="C30:D30"/>
    <mergeCell ref="C17:D17"/>
    <mergeCell ref="C18:D18"/>
    <mergeCell ref="C19:D19"/>
    <mergeCell ref="C20:D20"/>
    <mergeCell ref="C22:D22"/>
    <mergeCell ref="C23:D23"/>
    <mergeCell ref="C39:D39"/>
    <mergeCell ref="C40:D40"/>
    <mergeCell ref="C42:D42"/>
    <mergeCell ref="C43:D43"/>
    <mergeCell ref="C44:D44"/>
    <mergeCell ref="C45:D45"/>
    <mergeCell ref="C32:D32"/>
    <mergeCell ref="C33:D33"/>
    <mergeCell ref="C34:D34"/>
    <mergeCell ref="C35:D35"/>
    <mergeCell ref="C37:D37"/>
    <mergeCell ref="C38:D38"/>
    <mergeCell ref="C54:D54"/>
    <mergeCell ref="C55:D55"/>
    <mergeCell ref="C57:D57"/>
    <mergeCell ref="C58:D58"/>
    <mergeCell ref="C59:D59"/>
    <mergeCell ref="C60:D60"/>
    <mergeCell ref="C47:D47"/>
    <mergeCell ref="C48:D48"/>
    <mergeCell ref="C49:D49"/>
    <mergeCell ref="C50:D50"/>
    <mergeCell ref="C52:D52"/>
    <mergeCell ref="C53:D53"/>
    <mergeCell ref="I132:I134"/>
    <mergeCell ref="I135:I137"/>
    <mergeCell ref="I138:I140"/>
    <mergeCell ref="C141:C149"/>
    <mergeCell ref="I141:I143"/>
    <mergeCell ref="I144:I146"/>
    <mergeCell ref="I147:I149"/>
    <mergeCell ref="C62:D62"/>
    <mergeCell ref="C63:D63"/>
    <mergeCell ref="C64:D64"/>
    <mergeCell ref="C65:D65"/>
    <mergeCell ref="C131:H131"/>
    <mergeCell ref="C132:C140"/>
    <mergeCell ref="C171:C179"/>
    <mergeCell ref="I171:I173"/>
    <mergeCell ref="I174:I176"/>
    <mergeCell ref="I177:I179"/>
    <mergeCell ref="C180:C189"/>
    <mergeCell ref="I180:I182"/>
    <mergeCell ref="I183:I185"/>
    <mergeCell ref="I186:I188"/>
    <mergeCell ref="C150:C158"/>
    <mergeCell ref="I150:I152"/>
    <mergeCell ref="I153:I155"/>
    <mergeCell ref="I156:I158"/>
    <mergeCell ref="C159:C170"/>
    <mergeCell ref="I159:I161"/>
    <mergeCell ref="I162:I164"/>
    <mergeCell ref="I165:I167"/>
    <mergeCell ref="I168:I170"/>
    <mergeCell ref="C215:C226"/>
    <mergeCell ref="C227:C238"/>
    <mergeCell ref="C239:C250"/>
    <mergeCell ref="C251:C262"/>
    <mergeCell ref="C263:C274"/>
    <mergeCell ref="C275:C286"/>
    <mergeCell ref="C190:C199"/>
    <mergeCell ref="I190:I192"/>
    <mergeCell ref="I193:I195"/>
    <mergeCell ref="I196:I198"/>
    <mergeCell ref="C202:H202"/>
    <mergeCell ref="C203:C214"/>
    <mergeCell ref="C289:H289"/>
    <mergeCell ref="C290:C298"/>
    <mergeCell ref="I290:I292"/>
    <mergeCell ref="I293:I295"/>
    <mergeCell ref="I296:I298"/>
    <mergeCell ref="C299:C307"/>
    <mergeCell ref="I299:I301"/>
    <mergeCell ref="I302:I304"/>
    <mergeCell ref="I305:I307"/>
    <mergeCell ref="C326:C334"/>
    <mergeCell ref="I326:I328"/>
    <mergeCell ref="I329:I331"/>
    <mergeCell ref="I332:I334"/>
    <mergeCell ref="C335:C343"/>
    <mergeCell ref="I335:I337"/>
    <mergeCell ref="I338:I340"/>
    <mergeCell ref="I341:I343"/>
    <mergeCell ref="C308:C316"/>
    <mergeCell ref="I308:I310"/>
    <mergeCell ref="I311:I313"/>
    <mergeCell ref="I314:I316"/>
    <mergeCell ref="C317:C325"/>
    <mergeCell ref="I317:I319"/>
    <mergeCell ref="I320:I322"/>
    <mergeCell ref="I323:I325"/>
  </mergeCells>
  <phoneticPr fontId="3"/>
  <pageMargins left="0.59055118110236227" right="0.59055118110236227" top="0.78740157480314965" bottom="0.78740157480314965" header="0.39370078740157483" footer="0.39370078740157483"/>
  <pageSetup paperSize="9" scale="87" orientation="portrait" r:id="rId1"/>
  <headerFooter alignWithMargins="0">
    <oddHeader>&amp;R2.人      口</oddHeader>
    <oddFooter>&amp;C-18-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'B-3'!Print_Area</vt:lpstr>
      <vt:lpstr>'B-6'!Print_Area</vt:lpstr>
      <vt:lpstr>'B-7'!Print_Area</vt:lpstr>
      <vt:lpstr>'B-8'!Print_Area</vt:lpstr>
      <vt:lpstr>'B-3'!Print_Titles</vt:lpstr>
      <vt:lpstr>'B-6'!Print_Titles</vt:lpstr>
      <vt:lpstr>'B-7'!Print_Titles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2021-06-29T04:13:26Z</dcterms:modified>
</cp:coreProperties>
</file>