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N-1.2" sheetId="1" r:id="rId1"/>
    <sheet name="N-3" sheetId="2" r:id="rId2"/>
    <sheet name="N-4-1" sheetId="3" r:id="rId3"/>
    <sheet name="N-4-2" sheetId="4" r:id="rId4"/>
    <sheet name="N-5" sheetId="5" r:id="rId5"/>
    <sheet name="N-6 " sheetId="6" r:id="rId6"/>
    <sheet name="N-7" sheetId="7" r:id="rId7"/>
    <sheet name="N-8" sheetId="8" r:id="rId8"/>
    <sheet name="N-9" sheetId="9" r:id="rId9"/>
    <sheet name="N-10" sheetId="10" r:id="rId10"/>
    <sheet name="N-11" sheetId="11" r:id="rId11"/>
    <sheet name="N-12" sheetId="12" r:id="rId12"/>
    <sheet name="N-13" sheetId="13" r:id="rId13"/>
    <sheet name="N-14" sheetId="14" r:id="rId14"/>
    <sheet name="N-15" sheetId="15" r:id="rId15"/>
    <sheet name="N-16" sheetId="16" r:id="rId16"/>
  </sheets>
  <externalReferences>
    <externalReference r:id="rId17"/>
    <externalReference r:id="rId18"/>
  </externalReferences>
  <definedNames>
    <definedName name="_xlnm.Print_Area" localSheetId="14">'N-15'!$A$1:$Q$25</definedName>
    <definedName name="_xlnm.Print_Area" localSheetId="15">'N-16'!$A$1:$M$35</definedName>
    <definedName name="_xlnm.Print_Area" localSheetId="5">'N-6 '!$A$1:$X$52</definedName>
    <definedName name="_xlnm.Print_Area" localSheetId="8">'N-9'!$A$1:$I$84</definedName>
  </definedNames>
  <calcPr calcId="145621"/>
</workbook>
</file>

<file path=xl/calcChain.xml><?xml version="1.0" encoding="utf-8"?>
<calcChain xmlns="http://schemas.openxmlformats.org/spreadsheetml/2006/main">
  <c r="L32" i="16" l="1"/>
  <c r="L33" i="16" s="1"/>
  <c r="K32" i="16"/>
  <c r="K33" i="16" s="1"/>
  <c r="J32" i="16"/>
  <c r="I32" i="16"/>
  <c r="I33" i="16" s="1"/>
  <c r="H32" i="16"/>
  <c r="H33" i="16" s="1"/>
  <c r="G32" i="16"/>
  <c r="G33" i="16" s="1"/>
  <c r="F32" i="16"/>
  <c r="E32" i="16"/>
  <c r="E33" i="16" s="1"/>
  <c r="D32" i="16"/>
  <c r="D33" i="16" s="1"/>
  <c r="L26" i="16"/>
  <c r="K26" i="16"/>
  <c r="J26" i="16"/>
  <c r="J33" i="16" s="1"/>
  <c r="I26" i="16"/>
  <c r="H26" i="16"/>
  <c r="G26" i="16"/>
  <c r="F26" i="16"/>
  <c r="F33" i="16" s="1"/>
  <c r="E26" i="16"/>
  <c r="D26" i="16"/>
  <c r="L19" i="16"/>
  <c r="K19" i="16"/>
  <c r="J19" i="16"/>
  <c r="I19" i="16"/>
  <c r="H19" i="16"/>
  <c r="G19" i="16"/>
  <c r="F19" i="16"/>
  <c r="E19" i="16"/>
  <c r="D19" i="16"/>
  <c r="L9" i="16"/>
  <c r="K9" i="16"/>
  <c r="J9" i="16"/>
  <c r="I9" i="16"/>
  <c r="H9" i="16"/>
  <c r="G9" i="16"/>
  <c r="F9" i="16"/>
  <c r="E9" i="16"/>
  <c r="D9" i="16"/>
  <c r="P22" i="15"/>
  <c r="P23" i="15" s="1"/>
  <c r="O22" i="15"/>
  <c r="N22" i="15"/>
  <c r="M22" i="15"/>
  <c r="M23" i="15" s="1"/>
  <c r="L22" i="15"/>
  <c r="L23" i="15" s="1"/>
  <c r="K22" i="15"/>
  <c r="J22" i="15"/>
  <c r="I22" i="15"/>
  <c r="I23" i="15" s="1"/>
  <c r="H22" i="15"/>
  <c r="H23" i="15" s="1"/>
  <c r="G22" i="15"/>
  <c r="F22" i="15"/>
  <c r="E22" i="15"/>
  <c r="E23" i="15" s="1"/>
  <c r="D22" i="15"/>
  <c r="D23" i="15" s="1"/>
  <c r="P15" i="15"/>
  <c r="O15" i="15"/>
  <c r="N15" i="15"/>
  <c r="N23" i="15" s="1"/>
  <c r="M15" i="15"/>
  <c r="L15" i="15"/>
  <c r="K15" i="15"/>
  <c r="J15" i="15"/>
  <c r="J23" i="15" s="1"/>
  <c r="I15" i="15"/>
  <c r="H15" i="15"/>
  <c r="G15" i="15"/>
  <c r="F15" i="15"/>
  <c r="F23" i="15" s="1"/>
  <c r="E15" i="15"/>
  <c r="D15" i="15"/>
  <c r="P13" i="15"/>
  <c r="O13" i="15"/>
  <c r="O23" i="15" s="1"/>
  <c r="N13" i="15"/>
  <c r="M13" i="15"/>
  <c r="L13" i="15"/>
  <c r="K13" i="15"/>
  <c r="K23" i="15" s="1"/>
  <c r="J13" i="15"/>
  <c r="I13" i="15"/>
  <c r="H13" i="15"/>
  <c r="G13" i="15"/>
  <c r="G23" i="15" s="1"/>
  <c r="F13" i="15"/>
  <c r="E13" i="15"/>
  <c r="D13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AV63" i="14"/>
  <c r="AU63" i="14"/>
  <c r="AT63" i="14"/>
  <c r="AS63" i="14"/>
  <c r="AR63" i="14"/>
  <c r="AQ63" i="14"/>
  <c r="AP63" i="14"/>
  <c r="AO63" i="14"/>
  <c r="AN63" i="14"/>
  <c r="AM63" i="14"/>
  <c r="AL63" i="14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F63" i="14"/>
  <c r="E63" i="14"/>
  <c r="CJ59" i="14"/>
  <c r="CJ60" i="14" s="1"/>
  <c r="CI59" i="14"/>
  <c r="CI60" i="14" s="1"/>
  <c r="CH59" i="14"/>
  <c r="CH60" i="14" s="1"/>
  <c r="CG59" i="14"/>
  <c r="CG60" i="14" s="1"/>
  <c r="CF59" i="14"/>
  <c r="CF60" i="14" s="1"/>
  <c r="CE59" i="14"/>
  <c r="CE60" i="14" s="1"/>
  <c r="CC59" i="14"/>
  <c r="CC60" i="14" s="1"/>
  <c r="CB59" i="14"/>
  <c r="CB60" i="14" s="1"/>
  <c r="CA59" i="14"/>
  <c r="CA60" i="14" s="1"/>
  <c r="BZ59" i="14"/>
  <c r="BZ60" i="14" s="1"/>
  <c r="BY59" i="14"/>
  <c r="BY60" i="14" s="1"/>
  <c r="BX59" i="14"/>
  <c r="BX60" i="14" s="1"/>
  <c r="BW59" i="14"/>
  <c r="BW60" i="14" s="1"/>
  <c r="BU59" i="14"/>
  <c r="BU60" i="14" s="1"/>
  <c r="BT59" i="14"/>
  <c r="BT60" i="14" s="1"/>
  <c r="BS59" i="14"/>
  <c r="BS60" i="14" s="1"/>
  <c r="BR59" i="14"/>
  <c r="BR60" i="14" s="1"/>
  <c r="BQ59" i="14"/>
  <c r="BQ60" i="14" s="1"/>
  <c r="BP59" i="14"/>
  <c r="BP60" i="14" s="1"/>
  <c r="BO59" i="14"/>
  <c r="BO60" i="14" s="1"/>
  <c r="BM59" i="14"/>
  <c r="BM60" i="14" s="1"/>
  <c r="BL59" i="14"/>
  <c r="BL60" i="14" s="1"/>
  <c r="BK59" i="14"/>
  <c r="BK60" i="14" s="1"/>
  <c r="BJ59" i="14"/>
  <c r="BJ60" i="14" s="1"/>
  <c r="BI59" i="14"/>
  <c r="BI60" i="14" s="1"/>
  <c r="BH59" i="14"/>
  <c r="BH60" i="14" s="1"/>
  <c r="BG59" i="14"/>
  <c r="BG60" i="14" s="1"/>
  <c r="BE59" i="14"/>
  <c r="BE60" i="14" s="1"/>
  <c r="BD59" i="14"/>
  <c r="BD60" i="14" s="1"/>
  <c r="BC59" i="14"/>
  <c r="BC60" i="14" s="1"/>
  <c r="BB59" i="14"/>
  <c r="BB60" i="14" s="1"/>
  <c r="BA59" i="14"/>
  <c r="BA60" i="14" s="1"/>
  <c r="AZ59" i="14"/>
  <c r="AZ60" i="14" s="1"/>
  <c r="AY59" i="14"/>
  <c r="AY60" i="14" s="1"/>
  <c r="AW59" i="14"/>
  <c r="AW60" i="14" s="1"/>
  <c r="CD58" i="14"/>
  <c r="BV58" i="14"/>
  <c r="BN58" i="14"/>
  <c r="BF58" i="14"/>
  <c r="CD57" i="14"/>
  <c r="BV57" i="14"/>
  <c r="BN57" i="14"/>
  <c r="BF57" i="14"/>
  <c r="BF59" i="14" s="1"/>
  <c r="BF60" i="14" s="1"/>
  <c r="AX57" i="14"/>
  <c r="AP57" i="14"/>
  <c r="AH57" i="14"/>
  <c r="Z57" i="14"/>
  <c r="R57" i="14"/>
  <c r="J57" i="14"/>
  <c r="CD56" i="14"/>
  <c r="BV56" i="14"/>
  <c r="BV59" i="14" s="1"/>
  <c r="BN56" i="14"/>
  <c r="BN59" i="14" s="1"/>
  <c r="BF56" i="14"/>
  <c r="AX56" i="14"/>
  <c r="AX59" i="14" s="1"/>
  <c r="AX60" i="14" s="1"/>
  <c r="AP56" i="14"/>
  <c r="AH56" i="14"/>
  <c r="Z56" i="14"/>
  <c r="R56" i="14"/>
  <c r="J56" i="14"/>
  <c r="CD55" i="14"/>
  <c r="CD59" i="14" s="1"/>
  <c r="BV55" i="14"/>
  <c r="CJ54" i="14"/>
  <c r="CI54" i="14"/>
  <c r="CH54" i="14"/>
  <c r="CG54" i="14"/>
  <c r="CF54" i="14"/>
  <c r="CE54" i="14"/>
  <c r="CC54" i="14"/>
  <c r="CB54" i="14"/>
  <c r="CA54" i="14"/>
  <c r="BZ54" i="14"/>
  <c r="BY54" i="14"/>
  <c r="BX54" i="14"/>
  <c r="BW54" i="14"/>
  <c r="BU54" i="14"/>
  <c r="BT54" i="14"/>
  <c r="BS54" i="14"/>
  <c r="BR54" i="14"/>
  <c r="BQ54" i="14"/>
  <c r="BP54" i="14"/>
  <c r="BO54" i="14"/>
  <c r="BM54" i="14"/>
  <c r="BL54" i="14"/>
  <c r="BK54" i="14"/>
  <c r="BJ54" i="14"/>
  <c r="BI54" i="14"/>
  <c r="BH54" i="14"/>
  <c r="BG54" i="14"/>
  <c r="BF54" i="14"/>
  <c r="BE54" i="14"/>
  <c r="BD54" i="14"/>
  <c r="BC54" i="14"/>
  <c r="BB54" i="14"/>
  <c r="BA54" i="14"/>
  <c r="AZ54" i="14"/>
  <c r="AY54" i="14"/>
  <c r="AX54" i="14"/>
  <c r="AW54" i="14"/>
  <c r="CD53" i="14"/>
  <c r="CD54" i="14" s="1"/>
  <c r="BV53" i="14"/>
  <c r="BV54" i="14" s="1"/>
  <c r="BN53" i="14"/>
  <c r="BN54" i="14" s="1"/>
  <c r="Z53" i="14"/>
  <c r="R53" i="14"/>
  <c r="J53" i="14"/>
  <c r="CJ49" i="14"/>
  <c r="CJ50" i="14" s="1"/>
  <c r="CI49" i="14"/>
  <c r="CI50" i="14" s="1"/>
  <c r="CH49" i="14"/>
  <c r="CH50" i="14" s="1"/>
  <c r="CG49" i="14"/>
  <c r="CG50" i="14" s="1"/>
  <c r="CF49" i="14"/>
  <c r="CF50" i="14" s="1"/>
  <c r="CE49" i="14"/>
  <c r="CE50" i="14" s="1"/>
  <c r="CC49" i="14"/>
  <c r="CC50" i="14" s="1"/>
  <c r="CB49" i="14"/>
  <c r="CB50" i="14" s="1"/>
  <c r="CA49" i="14"/>
  <c r="CA50" i="14" s="1"/>
  <c r="BZ49" i="14"/>
  <c r="BZ50" i="14" s="1"/>
  <c r="BY49" i="14"/>
  <c r="BY50" i="14" s="1"/>
  <c r="BX49" i="14"/>
  <c r="BX50" i="14" s="1"/>
  <c r="BW49" i="14"/>
  <c r="BW50" i="14" s="1"/>
  <c r="BU49" i="14"/>
  <c r="BU50" i="14" s="1"/>
  <c r="BT49" i="14"/>
  <c r="BT50" i="14" s="1"/>
  <c r="BS49" i="14"/>
  <c r="BS50" i="14" s="1"/>
  <c r="BR49" i="14"/>
  <c r="BR50" i="14" s="1"/>
  <c r="BQ49" i="14"/>
  <c r="BQ50" i="14" s="1"/>
  <c r="BP49" i="14"/>
  <c r="BP50" i="14" s="1"/>
  <c r="BO49" i="14"/>
  <c r="BO50" i="14" s="1"/>
  <c r="BM49" i="14"/>
  <c r="BM50" i="14" s="1"/>
  <c r="BL49" i="14"/>
  <c r="BL50" i="14" s="1"/>
  <c r="BK49" i="14"/>
  <c r="BK50" i="14" s="1"/>
  <c r="BJ49" i="14"/>
  <c r="BJ50" i="14" s="1"/>
  <c r="BI49" i="14"/>
  <c r="BI50" i="14" s="1"/>
  <c r="BH49" i="14"/>
  <c r="BH50" i="14" s="1"/>
  <c r="BG49" i="14"/>
  <c r="BG50" i="14" s="1"/>
  <c r="BE49" i="14"/>
  <c r="BE50" i="14" s="1"/>
  <c r="BD49" i="14"/>
  <c r="BD50" i="14" s="1"/>
  <c r="BC49" i="14"/>
  <c r="BC50" i="14" s="1"/>
  <c r="BB49" i="14"/>
  <c r="BB50" i="14" s="1"/>
  <c r="BA49" i="14"/>
  <c r="BA50" i="14" s="1"/>
  <c r="AZ49" i="14"/>
  <c r="AZ50" i="14" s="1"/>
  <c r="AY49" i="14"/>
  <c r="AY50" i="14" s="1"/>
  <c r="AW49" i="14"/>
  <c r="AW50" i="14" s="1"/>
  <c r="CD48" i="14"/>
  <c r="BV48" i="14"/>
  <c r="CD47" i="14"/>
  <c r="BV47" i="14"/>
  <c r="BV49" i="14" s="1"/>
  <c r="BV50" i="14" s="1"/>
  <c r="BN47" i="14"/>
  <c r="BF47" i="14"/>
  <c r="AX47" i="14"/>
  <c r="AP47" i="14"/>
  <c r="AH47" i="14"/>
  <c r="Z47" i="14"/>
  <c r="R47" i="14"/>
  <c r="J47" i="14"/>
  <c r="CD46" i="14"/>
  <c r="CD49" i="14" s="1"/>
  <c r="BV46" i="14"/>
  <c r="BN46" i="14"/>
  <c r="BN49" i="14" s="1"/>
  <c r="BF46" i="14"/>
  <c r="BF49" i="14" s="1"/>
  <c r="BF50" i="14" s="1"/>
  <c r="AX46" i="14"/>
  <c r="AX49" i="14" s="1"/>
  <c r="AP46" i="14"/>
  <c r="AH46" i="14"/>
  <c r="Z46" i="14"/>
  <c r="R46" i="14"/>
  <c r="J46" i="14"/>
  <c r="CJ45" i="14"/>
  <c r="CI45" i="14"/>
  <c r="CH45" i="14"/>
  <c r="CG45" i="14"/>
  <c r="CF45" i="14"/>
  <c r="CE45" i="14"/>
  <c r="CC45" i="14"/>
  <c r="CB45" i="14"/>
  <c r="CA45" i="14"/>
  <c r="BZ45" i="14"/>
  <c r="BY45" i="14"/>
  <c r="BX45" i="14"/>
  <c r="BW45" i="14"/>
  <c r="BU45" i="14"/>
  <c r="BT45" i="14"/>
  <c r="BS45" i="14"/>
  <c r="BR45" i="14"/>
  <c r="BQ45" i="14"/>
  <c r="BP45" i="14"/>
  <c r="BO45" i="14"/>
  <c r="BM45" i="14"/>
  <c r="BL45" i="14"/>
  <c r="BK45" i="14"/>
  <c r="BJ45" i="14"/>
  <c r="BI45" i="14"/>
  <c r="BH45" i="14"/>
  <c r="BG45" i="14"/>
  <c r="BE45" i="14"/>
  <c r="BD45" i="14"/>
  <c r="BC45" i="14"/>
  <c r="BB45" i="14"/>
  <c r="BA45" i="14"/>
  <c r="AZ45" i="14"/>
  <c r="AY45" i="14"/>
  <c r="AW45" i="14"/>
  <c r="CD44" i="14"/>
  <c r="BV44" i="14"/>
  <c r="CD43" i="14"/>
  <c r="BV43" i="14"/>
  <c r="BN42" i="14"/>
  <c r="BF42" i="14"/>
  <c r="AX42" i="14"/>
  <c r="AP42" i="14"/>
  <c r="AH42" i="14"/>
  <c r="Z42" i="14"/>
  <c r="R42" i="14"/>
  <c r="J42" i="14"/>
  <c r="CD41" i="14"/>
  <c r="BV41" i="14"/>
  <c r="BN41" i="14"/>
  <c r="BF41" i="14"/>
  <c r="AX41" i="14"/>
  <c r="AP41" i="14"/>
  <c r="AH41" i="14"/>
  <c r="Z41" i="14"/>
  <c r="R41" i="14"/>
  <c r="J41" i="14"/>
  <c r="CD40" i="14"/>
  <c r="BV40" i="14"/>
  <c r="BN40" i="14"/>
  <c r="BF40" i="14"/>
  <c r="AX40" i="14"/>
  <c r="AP40" i="14"/>
  <c r="AH40" i="14"/>
  <c r="Z40" i="14"/>
  <c r="R40" i="14"/>
  <c r="J40" i="14"/>
  <c r="CD39" i="14"/>
  <c r="BV39" i="14"/>
  <c r="BV45" i="14" s="1"/>
  <c r="BN39" i="14"/>
  <c r="BF39" i="14"/>
  <c r="AX39" i="14"/>
  <c r="AP39" i="14"/>
  <c r="AH39" i="14"/>
  <c r="Z39" i="14"/>
  <c r="R39" i="14"/>
  <c r="J39" i="14"/>
  <c r="CD38" i="14"/>
  <c r="CD45" i="14" s="1"/>
  <c r="BV38" i="14"/>
  <c r="BN38" i="14"/>
  <c r="BF38" i="14"/>
  <c r="AX38" i="14"/>
  <c r="AP38" i="14"/>
  <c r="AH38" i="14"/>
  <c r="Z38" i="14"/>
  <c r="R38" i="14"/>
  <c r="J38" i="14"/>
  <c r="BN37" i="14"/>
  <c r="BN45" i="14" s="1"/>
  <c r="BF37" i="14"/>
  <c r="BF45" i="14" s="1"/>
  <c r="AX37" i="14"/>
  <c r="AX45" i="14" s="1"/>
  <c r="AP37" i="14"/>
  <c r="AH37" i="14"/>
  <c r="Z37" i="14"/>
  <c r="R37" i="14"/>
  <c r="J37" i="14"/>
  <c r="CJ35" i="14"/>
  <c r="CJ36" i="14" s="1"/>
  <c r="CI35" i="14"/>
  <c r="CI36" i="14" s="1"/>
  <c r="CH35" i="14"/>
  <c r="CH36" i="14" s="1"/>
  <c r="CG35" i="14"/>
  <c r="CG36" i="14" s="1"/>
  <c r="CF35" i="14"/>
  <c r="CF36" i="14" s="1"/>
  <c r="CE35" i="14"/>
  <c r="CE36" i="14" s="1"/>
  <c r="CC35" i="14"/>
  <c r="CC36" i="14" s="1"/>
  <c r="CB35" i="14"/>
  <c r="CB36" i="14" s="1"/>
  <c r="CA35" i="14"/>
  <c r="CA36" i="14" s="1"/>
  <c r="BZ35" i="14"/>
  <c r="BZ36" i="14" s="1"/>
  <c r="BY35" i="14"/>
  <c r="BY36" i="14" s="1"/>
  <c r="BX35" i="14"/>
  <c r="BX36" i="14" s="1"/>
  <c r="BW35" i="14"/>
  <c r="BW36" i="14" s="1"/>
  <c r="BU35" i="14"/>
  <c r="BU36" i="14" s="1"/>
  <c r="BT35" i="14"/>
  <c r="BT36" i="14" s="1"/>
  <c r="BS35" i="14"/>
  <c r="BS36" i="14" s="1"/>
  <c r="BR35" i="14"/>
  <c r="BR36" i="14" s="1"/>
  <c r="BQ35" i="14"/>
  <c r="BQ36" i="14" s="1"/>
  <c r="BP35" i="14"/>
  <c r="BP36" i="14" s="1"/>
  <c r="BO35" i="14"/>
  <c r="BO36" i="14" s="1"/>
  <c r="BM35" i="14"/>
  <c r="BM36" i="14" s="1"/>
  <c r="BL35" i="14"/>
  <c r="BL36" i="14" s="1"/>
  <c r="BK35" i="14"/>
  <c r="BK36" i="14" s="1"/>
  <c r="BJ35" i="14"/>
  <c r="BJ36" i="14" s="1"/>
  <c r="BI35" i="14"/>
  <c r="BI36" i="14" s="1"/>
  <c r="BH35" i="14"/>
  <c r="BH36" i="14" s="1"/>
  <c r="BG35" i="14"/>
  <c r="BG36" i="14" s="1"/>
  <c r="BE35" i="14"/>
  <c r="BE36" i="14" s="1"/>
  <c r="BD35" i="14"/>
  <c r="BD36" i="14" s="1"/>
  <c r="BC35" i="14"/>
  <c r="BC36" i="14" s="1"/>
  <c r="BB35" i="14"/>
  <c r="BB36" i="14" s="1"/>
  <c r="BA35" i="14"/>
  <c r="BA36" i="14" s="1"/>
  <c r="AZ35" i="14"/>
  <c r="AZ36" i="14" s="1"/>
  <c r="AY35" i="14"/>
  <c r="AY36" i="14" s="1"/>
  <c r="AW35" i="14"/>
  <c r="AW36" i="14" s="1"/>
  <c r="CD34" i="14"/>
  <c r="CD33" i="14"/>
  <c r="BV33" i="14"/>
  <c r="BN33" i="14"/>
  <c r="BF33" i="14"/>
  <c r="AX33" i="14"/>
  <c r="CD32" i="14"/>
  <c r="BV32" i="14"/>
  <c r="BN32" i="14"/>
  <c r="BF32" i="14"/>
  <c r="AX32" i="14"/>
  <c r="AP32" i="14"/>
  <c r="AH32" i="14"/>
  <c r="Z32" i="14"/>
  <c r="R32" i="14"/>
  <c r="J32" i="14"/>
  <c r="CD31" i="14"/>
  <c r="BV31" i="14"/>
  <c r="BN31" i="14"/>
  <c r="BF31" i="14"/>
  <c r="AX31" i="14"/>
  <c r="AP31" i="14"/>
  <c r="AH31" i="14"/>
  <c r="Z31" i="14"/>
  <c r="R31" i="14"/>
  <c r="J31" i="14"/>
  <c r="CD30" i="14"/>
  <c r="BV30" i="14"/>
  <c r="BN30" i="14"/>
  <c r="BF30" i="14"/>
  <c r="BF35" i="14" s="1"/>
  <c r="AX30" i="14"/>
  <c r="AP30" i="14"/>
  <c r="AH30" i="14"/>
  <c r="Z30" i="14"/>
  <c r="R30" i="14"/>
  <c r="J30" i="14"/>
  <c r="CD29" i="14"/>
  <c r="CD35" i="14" s="1"/>
  <c r="BV29" i="14"/>
  <c r="BV35" i="14" s="1"/>
  <c r="BN29" i="14"/>
  <c r="BN35" i="14" s="1"/>
  <c r="BF29" i="14"/>
  <c r="AX29" i="14"/>
  <c r="AX35" i="14" s="1"/>
  <c r="AP29" i="14"/>
  <c r="AH29" i="14"/>
  <c r="Z29" i="14"/>
  <c r="R29" i="14"/>
  <c r="J29" i="14"/>
  <c r="CJ28" i="14"/>
  <c r="CI28" i="14"/>
  <c r="CH28" i="14"/>
  <c r="CG28" i="14"/>
  <c r="CF28" i="14"/>
  <c r="CE28" i="14"/>
  <c r="CC28" i="14"/>
  <c r="CB28" i="14"/>
  <c r="CA28" i="14"/>
  <c r="BZ28" i="14"/>
  <c r="BY28" i="14"/>
  <c r="BX28" i="14"/>
  <c r="BW28" i="14"/>
  <c r="BU28" i="14"/>
  <c r="BT28" i="14"/>
  <c r="BS28" i="14"/>
  <c r="BR28" i="14"/>
  <c r="BQ28" i="14"/>
  <c r="BP28" i="14"/>
  <c r="BO28" i="14"/>
  <c r="BM28" i="14"/>
  <c r="BL28" i="14"/>
  <c r="BK28" i="14"/>
  <c r="BJ28" i="14"/>
  <c r="BI28" i="14"/>
  <c r="BH28" i="14"/>
  <c r="BG28" i="14"/>
  <c r="BE28" i="14"/>
  <c r="BD28" i="14"/>
  <c r="BC28" i="14"/>
  <c r="BB28" i="14"/>
  <c r="BA28" i="14"/>
  <c r="AZ28" i="14"/>
  <c r="AY28" i="14"/>
  <c r="AW28" i="14"/>
  <c r="AP27" i="14"/>
  <c r="AH27" i="14"/>
  <c r="Z27" i="14"/>
  <c r="R27" i="14"/>
  <c r="J27" i="14"/>
  <c r="CD26" i="14"/>
  <c r="BV26" i="14"/>
  <c r="BN26" i="14"/>
  <c r="CD25" i="14"/>
  <c r="BV25" i="14"/>
  <c r="BN25" i="14"/>
  <c r="BV24" i="14"/>
  <c r="BN24" i="14"/>
  <c r="BF24" i="14"/>
  <c r="AX24" i="14"/>
  <c r="AP24" i="14"/>
  <c r="AH24" i="14"/>
  <c r="Z24" i="14"/>
  <c r="R24" i="14"/>
  <c r="J24" i="14"/>
  <c r="CD23" i="14"/>
  <c r="BV23" i="14"/>
  <c r="BN23" i="14"/>
  <c r="BF23" i="14"/>
  <c r="AX23" i="14"/>
  <c r="AP23" i="14"/>
  <c r="AH23" i="14"/>
  <c r="Z23" i="14"/>
  <c r="R23" i="14"/>
  <c r="J23" i="14"/>
  <c r="CD22" i="14"/>
  <c r="BV22" i="14"/>
  <c r="BN22" i="14"/>
  <c r="BF22" i="14"/>
  <c r="AX22" i="14"/>
  <c r="AP22" i="14"/>
  <c r="AH22" i="14"/>
  <c r="Z22" i="14"/>
  <c r="R22" i="14"/>
  <c r="J22" i="14"/>
  <c r="CD21" i="14"/>
  <c r="BV21" i="14"/>
  <c r="BN21" i="14"/>
  <c r="BF21" i="14"/>
  <c r="BF28" i="14" s="1"/>
  <c r="AX21" i="14"/>
  <c r="AP21" i="14"/>
  <c r="AH21" i="14"/>
  <c r="Z21" i="14"/>
  <c r="R21" i="14"/>
  <c r="J21" i="14"/>
  <c r="CD20" i="14"/>
  <c r="CD28" i="14" s="1"/>
  <c r="BV20" i="14"/>
  <c r="BV28" i="14" s="1"/>
  <c r="BN20" i="14"/>
  <c r="BN28" i="14" s="1"/>
  <c r="BF20" i="14"/>
  <c r="AX20" i="14"/>
  <c r="AX28" i="14" s="1"/>
  <c r="AP20" i="14"/>
  <c r="AH20" i="14"/>
  <c r="Z20" i="14"/>
  <c r="R20" i="14"/>
  <c r="J20" i="14"/>
  <c r="CJ18" i="14"/>
  <c r="CJ62" i="14" s="1"/>
  <c r="CI18" i="14"/>
  <c r="CI62" i="14" s="1"/>
  <c r="CH18" i="14"/>
  <c r="CG18" i="14"/>
  <c r="CF18" i="14"/>
  <c r="CF62" i="14" s="1"/>
  <c r="CE18" i="14"/>
  <c r="CE62" i="14" s="1"/>
  <c r="CC18" i="14"/>
  <c r="CB18" i="14"/>
  <c r="CB62" i="14" s="1"/>
  <c r="CA18" i="14"/>
  <c r="CA62" i="14" s="1"/>
  <c r="BZ18" i="14"/>
  <c r="BY18" i="14"/>
  <c r="BX18" i="14"/>
  <c r="BW18" i="14"/>
  <c r="BW62" i="14" s="1"/>
  <c r="BU18" i="14"/>
  <c r="BT18" i="14"/>
  <c r="BS18" i="14"/>
  <c r="BS62" i="14" s="1"/>
  <c r="BR18" i="14"/>
  <c r="BQ18" i="14"/>
  <c r="BP18" i="14"/>
  <c r="BO18" i="14"/>
  <c r="BO62" i="14" s="1"/>
  <c r="BM18" i="14"/>
  <c r="BL18" i="14"/>
  <c r="BK18" i="14"/>
  <c r="BK62" i="14" s="1"/>
  <c r="BJ18" i="14"/>
  <c r="BI18" i="14"/>
  <c r="BH18" i="14"/>
  <c r="BG18" i="14"/>
  <c r="BG62" i="14" s="1"/>
  <c r="BE18" i="14"/>
  <c r="BD18" i="14"/>
  <c r="BC18" i="14"/>
  <c r="BC62" i="14" s="1"/>
  <c r="BB18" i="14"/>
  <c r="BA18" i="14"/>
  <c r="AZ18" i="14"/>
  <c r="AY18" i="14"/>
  <c r="AY62" i="14" s="1"/>
  <c r="AW18" i="14"/>
  <c r="AW62" i="14" s="1"/>
  <c r="CD17" i="14"/>
  <c r="BV17" i="14"/>
  <c r="BN17" i="14"/>
  <c r="BN18" i="14" s="1"/>
  <c r="BF17" i="14"/>
  <c r="BF18" i="14" s="1"/>
  <c r="AX17" i="14"/>
  <c r="AP17" i="14"/>
  <c r="CD16" i="14"/>
  <c r="BV16" i="14"/>
  <c r="BN16" i="14"/>
  <c r="BF16" i="14"/>
  <c r="AX16" i="14"/>
  <c r="AP16" i="14"/>
  <c r="AH16" i="14"/>
  <c r="Z16" i="14"/>
  <c r="CD15" i="14"/>
  <c r="CD18" i="14" s="1"/>
  <c r="BV15" i="14"/>
  <c r="BV18" i="14" s="1"/>
  <c r="BN15" i="14"/>
  <c r="BF15" i="14"/>
  <c r="AX15" i="14"/>
  <c r="AX18" i="14" s="1"/>
  <c r="AP15" i="14"/>
  <c r="AH15" i="14"/>
  <c r="Z15" i="14"/>
  <c r="R15" i="14"/>
  <c r="J15" i="14"/>
  <c r="CJ14" i="14"/>
  <c r="CJ61" i="14" s="1"/>
  <c r="CJ63" i="14" s="1"/>
  <c r="CI14" i="14"/>
  <c r="CI61" i="14" s="1"/>
  <c r="CI63" i="14" s="1"/>
  <c r="CH14" i="14"/>
  <c r="CH61" i="14" s="1"/>
  <c r="CG14" i="14"/>
  <c r="CG61" i="14" s="1"/>
  <c r="CF14" i="14"/>
  <c r="CF61" i="14" s="1"/>
  <c r="CF63" i="14" s="1"/>
  <c r="CE14" i="14"/>
  <c r="CE61" i="14" s="1"/>
  <c r="CE63" i="14" s="1"/>
  <c r="CC14" i="14"/>
  <c r="CC61" i="14" s="1"/>
  <c r="CB14" i="14"/>
  <c r="CB61" i="14" s="1"/>
  <c r="CB63" i="14" s="1"/>
  <c r="CA14" i="14"/>
  <c r="CA61" i="14" s="1"/>
  <c r="CA63" i="14" s="1"/>
  <c r="BZ14" i="14"/>
  <c r="BZ61" i="14" s="1"/>
  <c r="BY14" i="14"/>
  <c r="BY61" i="14" s="1"/>
  <c r="BX14" i="14"/>
  <c r="BX61" i="14" s="1"/>
  <c r="BW14" i="14"/>
  <c r="BW61" i="14" s="1"/>
  <c r="BW63" i="14" s="1"/>
  <c r="BU14" i="14"/>
  <c r="BU61" i="14" s="1"/>
  <c r="BT14" i="14"/>
  <c r="BT61" i="14" s="1"/>
  <c r="BS14" i="14"/>
  <c r="BS61" i="14" s="1"/>
  <c r="BS63" i="14" s="1"/>
  <c r="BR14" i="14"/>
  <c r="BR61" i="14" s="1"/>
  <c r="BQ14" i="14"/>
  <c r="BQ61" i="14" s="1"/>
  <c r="BP14" i="14"/>
  <c r="BP61" i="14" s="1"/>
  <c r="BO14" i="14"/>
  <c r="BO61" i="14" s="1"/>
  <c r="BO63" i="14" s="1"/>
  <c r="BM14" i="14"/>
  <c r="BM61" i="14" s="1"/>
  <c r="BL14" i="14"/>
  <c r="BL61" i="14" s="1"/>
  <c r="BK14" i="14"/>
  <c r="BK61" i="14" s="1"/>
  <c r="BK63" i="14" s="1"/>
  <c r="BJ14" i="14"/>
  <c r="BJ61" i="14" s="1"/>
  <c r="BI14" i="14"/>
  <c r="BI61" i="14" s="1"/>
  <c r="BH14" i="14"/>
  <c r="BH61" i="14" s="1"/>
  <c r="BG14" i="14"/>
  <c r="BG61" i="14" s="1"/>
  <c r="BG63" i="14" s="1"/>
  <c r="BE14" i="14"/>
  <c r="BE61" i="14" s="1"/>
  <c r="BD14" i="14"/>
  <c r="BD61" i="14" s="1"/>
  <c r="BC14" i="14"/>
  <c r="BC61" i="14" s="1"/>
  <c r="BC63" i="14" s="1"/>
  <c r="BB14" i="14"/>
  <c r="BB61" i="14" s="1"/>
  <c r="BA14" i="14"/>
  <c r="BA61" i="14" s="1"/>
  <c r="AZ14" i="14"/>
  <c r="AZ61" i="14" s="1"/>
  <c r="AY14" i="14"/>
  <c r="AY61" i="14" s="1"/>
  <c r="AY63" i="14" s="1"/>
  <c r="AW14" i="14"/>
  <c r="AW61" i="14" s="1"/>
  <c r="AW63" i="14" s="1"/>
  <c r="AH13" i="14"/>
  <c r="Z13" i="14"/>
  <c r="R13" i="14"/>
  <c r="J13" i="14"/>
  <c r="CD12" i="14"/>
  <c r="BV12" i="14"/>
  <c r="BN12" i="14"/>
  <c r="BF12" i="14"/>
  <c r="AX12" i="14"/>
  <c r="AP12" i="14"/>
  <c r="AH12" i="14"/>
  <c r="Z12" i="14"/>
  <c r="R12" i="14"/>
  <c r="J12" i="14"/>
  <c r="CD11" i="14"/>
  <c r="BV11" i="14"/>
  <c r="BN11" i="14"/>
  <c r="BF11" i="14"/>
  <c r="AX11" i="14"/>
  <c r="AP11" i="14"/>
  <c r="AH11" i="14"/>
  <c r="Z11" i="14"/>
  <c r="R11" i="14"/>
  <c r="J11" i="14"/>
  <c r="CD10" i="14"/>
  <c r="BV10" i="14"/>
  <c r="BN10" i="14"/>
  <c r="BN14" i="14" s="1"/>
  <c r="BN61" i="14" s="1"/>
  <c r="BF10" i="14"/>
  <c r="BF14" i="14" s="1"/>
  <c r="BF61" i="14" s="1"/>
  <c r="AX10" i="14"/>
  <c r="AP10" i="14"/>
  <c r="AH10" i="14"/>
  <c r="Z10" i="14"/>
  <c r="R10" i="14"/>
  <c r="J10" i="14"/>
  <c r="CD9" i="14"/>
  <c r="BV9" i="14"/>
  <c r="BN9" i="14"/>
  <c r="BF9" i="14"/>
  <c r="AX9" i="14"/>
  <c r="AX14" i="14" s="1"/>
  <c r="AX61" i="14" s="1"/>
  <c r="AP9" i="14"/>
  <c r="AH9" i="14"/>
  <c r="Z9" i="14"/>
  <c r="R9" i="14"/>
  <c r="J9" i="14"/>
  <c r="R8" i="14"/>
  <c r="J8" i="14"/>
  <c r="AH7" i="14"/>
  <c r="Z7" i="14"/>
  <c r="R7" i="14"/>
  <c r="J7" i="14"/>
  <c r="CD6" i="14"/>
  <c r="CD14" i="14" s="1"/>
  <c r="CD61" i="14" s="1"/>
  <c r="BV6" i="14"/>
  <c r="BV14" i="14" s="1"/>
  <c r="BV61" i="14" s="1"/>
  <c r="AH6" i="14"/>
  <c r="Z6" i="14"/>
  <c r="R6" i="14"/>
  <c r="J6" i="14"/>
  <c r="N49" i="13"/>
  <c r="H49" i="13"/>
  <c r="N48" i="13"/>
  <c r="H48" i="13"/>
  <c r="J45" i="13"/>
  <c r="N45" i="13" s="1"/>
  <c r="H45" i="13"/>
  <c r="D45" i="13"/>
  <c r="N44" i="13"/>
  <c r="J44" i="13"/>
  <c r="H44" i="13"/>
  <c r="D44" i="13"/>
  <c r="N43" i="13"/>
  <c r="J43" i="13"/>
  <c r="H43" i="13"/>
  <c r="D43" i="13"/>
  <c r="N42" i="13"/>
  <c r="J42" i="13"/>
  <c r="H42" i="13"/>
  <c r="D42" i="13"/>
  <c r="M41" i="13"/>
  <c r="L41" i="13"/>
  <c r="K41" i="13"/>
  <c r="J41" i="13"/>
  <c r="N41" i="13" s="1"/>
  <c r="I41" i="13"/>
  <c r="G41" i="13"/>
  <c r="F41" i="13"/>
  <c r="E41" i="13"/>
  <c r="D41" i="13"/>
  <c r="H41" i="13" s="1"/>
  <c r="C41" i="13"/>
  <c r="N40" i="13"/>
  <c r="J40" i="13"/>
  <c r="H40" i="13"/>
  <c r="D40" i="13"/>
  <c r="N39" i="13"/>
  <c r="J39" i="13"/>
  <c r="H39" i="13"/>
  <c r="D39" i="13"/>
  <c r="N38" i="13"/>
  <c r="J38" i="13"/>
  <c r="H38" i="13"/>
  <c r="D38" i="13"/>
  <c r="N37" i="13"/>
  <c r="J37" i="13"/>
  <c r="H37" i="13"/>
  <c r="D37" i="13"/>
  <c r="M36" i="13"/>
  <c r="L36" i="13"/>
  <c r="K36" i="13"/>
  <c r="J36" i="13"/>
  <c r="N36" i="13" s="1"/>
  <c r="I36" i="13"/>
  <c r="G36" i="13"/>
  <c r="F36" i="13"/>
  <c r="E36" i="13"/>
  <c r="D36" i="13"/>
  <c r="H36" i="13" s="1"/>
  <c r="C36" i="13"/>
  <c r="N35" i="13"/>
  <c r="J35" i="13"/>
  <c r="H35" i="13"/>
  <c r="D35" i="13"/>
  <c r="N34" i="13"/>
  <c r="J34" i="13"/>
  <c r="H34" i="13"/>
  <c r="D34" i="13"/>
  <c r="N33" i="13"/>
  <c r="J33" i="13"/>
  <c r="H33" i="13"/>
  <c r="D33" i="13"/>
  <c r="N32" i="13"/>
  <c r="J32" i="13"/>
  <c r="H32" i="13"/>
  <c r="D32" i="13"/>
  <c r="M31" i="13"/>
  <c r="L31" i="13"/>
  <c r="K31" i="13"/>
  <c r="J31" i="13"/>
  <c r="N31" i="13" s="1"/>
  <c r="I31" i="13"/>
  <c r="G31" i="13"/>
  <c r="F31" i="13"/>
  <c r="E31" i="13"/>
  <c r="D31" i="13"/>
  <c r="H31" i="13" s="1"/>
  <c r="C31" i="13"/>
  <c r="N30" i="13"/>
  <c r="J30" i="13"/>
  <c r="H30" i="13"/>
  <c r="D30" i="13"/>
  <c r="N29" i="13"/>
  <c r="J29" i="13"/>
  <c r="H29" i="13"/>
  <c r="D29" i="13"/>
  <c r="N28" i="13"/>
  <c r="J28" i="13"/>
  <c r="H28" i="13"/>
  <c r="D28" i="13"/>
  <c r="N27" i="13"/>
  <c r="J27" i="13"/>
  <c r="H27" i="13"/>
  <c r="D27" i="13"/>
  <c r="M26" i="13"/>
  <c r="L26" i="13"/>
  <c r="K26" i="13"/>
  <c r="J26" i="13"/>
  <c r="N26" i="13" s="1"/>
  <c r="I26" i="13"/>
  <c r="G26" i="13"/>
  <c r="F26" i="13"/>
  <c r="E26" i="13"/>
  <c r="D26" i="13"/>
  <c r="H26" i="13" s="1"/>
  <c r="C26" i="13"/>
  <c r="N25" i="13"/>
  <c r="J25" i="13"/>
  <c r="H25" i="13"/>
  <c r="D25" i="13"/>
  <c r="N24" i="13"/>
  <c r="J24" i="13"/>
  <c r="H24" i="13"/>
  <c r="D24" i="13"/>
  <c r="N23" i="13"/>
  <c r="J23" i="13"/>
  <c r="H23" i="13"/>
  <c r="D23" i="13"/>
  <c r="N22" i="13"/>
  <c r="J22" i="13"/>
  <c r="H22" i="13"/>
  <c r="D22" i="13"/>
  <c r="M21" i="13"/>
  <c r="L21" i="13"/>
  <c r="K21" i="13"/>
  <c r="J21" i="13"/>
  <c r="N21" i="13" s="1"/>
  <c r="I21" i="13"/>
  <c r="G21" i="13"/>
  <c r="F21" i="13"/>
  <c r="E21" i="13"/>
  <c r="D21" i="13"/>
  <c r="H21" i="13" s="1"/>
  <c r="C21" i="13"/>
  <c r="N20" i="13"/>
  <c r="J20" i="13"/>
  <c r="H20" i="13"/>
  <c r="D20" i="13"/>
  <c r="N19" i="13"/>
  <c r="J19" i="13"/>
  <c r="H19" i="13"/>
  <c r="D19" i="13"/>
  <c r="N18" i="13"/>
  <c r="J18" i="13"/>
  <c r="H18" i="13"/>
  <c r="D18" i="13"/>
  <c r="N17" i="13"/>
  <c r="J17" i="13"/>
  <c r="H17" i="13"/>
  <c r="D17" i="13"/>
  <c r="M16" i="13"/>
  <c r="L16" i="13"/>
  <c r="K16" i="13"/>
  <c r="J16" i="13"/>
  <c r="N16" i="13" s="1"/>
  <c r="I16" i="13"/>
  <c r="G16" i="13"/>
  <c r="F16" i="13"/>
  <c r="E16" i="13"/>
  <c r="D16" i="13"/>
  <c r="H16" i="13" s="1"/>
  <c r="C16" i="13"/>
  <c r="N15" i="13"/>
  <c r="J15" i="13"/>
  <c r="H15" i="13"/>
  <c r="D15" i="13"/>
  <c r="N14" i="13"/>
  <c r="J14" i="13"/>
  <c r="H14" i="13"/>
  <c r="D14" i="13"/>
  <c r="N13" i="13"/>
  <c r="J13" i="13"/>
  <c r="H13" i="13"/>
  <c r="D13" i="13"/>
  <c r="N12" i="13"/>
  <c r="J12" i="13"/>
  <c r="H12" i="13"/>
  <c r="D12" i="13"/>
  <c r="M11" i="13"/>
  <c r="L11" i="13"/>
  <c r="K11" i="13"/>
  <c r="J11" i="13"/>
  <c r="N11" i="13" s="1"/>
  <c r="I11" i="13"/>
  <c r="G11" i="13"/>
  <c r="F11" i="13"/>
  <c r="E11" i="13"/>
  <c r="D11" i="13"/>
  <c r="H11" i="13" s="1"/>
  <c r="C11" i="13"/>
  <c r="N10" i="13"/>
  <c r="J10" i="13"/>
  <c r="H10" i="13"/>
  <c r="D10" i="13"/>
  <c r="N9" i="13"/>
  <c r="J9" i="13"/>
  <c r="H9" i="13"/>
  <c r="D9" i="13"/>
  <c r="N8" i="13"/>
  <c r="J8" i="13"/>
  <c r="H8" i="13"/>
  <c r="D8" i="13"/>
  <c r="N7" i="13"/>
  <c r="J7" i="13"/>
  <c r="H7" i="13"/>
  <c r="D7" i="13"/>
  <c r="M6" i="13"/>
  <c r="L6" i="13"/>
  <c r="K6" i="13"/>
  <c r="J6" i="13"/>
  <c r="N6" i="13" s="1"/>
  <c r="I6" i="13"/>
  <c r="G6" i="13"/>
  <c r="F6" i="13"/>
  <c r="E6" i="13"/>
  <c r="D6" i="13"/>
  <c r="H6" i="13" s="1"/>
  <c r="C6" i="13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F40" i="12"/>
  <c r="E40" i="12"/>
  <c r="D40" i="12"/>
  <c r="C40" i="12"/>
  <c r="C39" i="12"/>
  <c r="C38" i="12"/>
  <c r="C37" i="12"/>
  <c r="C36" i="12"/>
  <c r="F35" i="12"/>
  <c r="E35" i="12"/>
  <c r="D35" i="12"/>
  <c r="C35" i="12"/>
  <c r="C34" i="12"/>
  <c r="C33" i="12"/>
  <c r="C32" i="12"/>
  <c r="C31" i="12"/>
  <c r="F30" i="12"/>
  <c r="E30" i="12"/>
  <c r="D30" i="12"/>
  <c r="C30" i="12"/>
  <c r="C29" i="12"/>
  <c r="C28" i="12"/>
  <c r="C27" i="12"/>
  <c r="C26" i="12"/>
  <c r="F25" i="12"/>
  <c r="E25" i="12"/>
  <c r="D25" i="12"/>
  <c r="C25" i="12"/>
  <c r="C24" i="12"/>
  <c r="C23" i="12"/>
  <c r="C22" i="12"/>
  <c r="C21" i="12"/>
  <c r="F20" i="12"/>
  <c r="E20" i="12"/>
  <c r="D20" i="12"/>
  <c r="C20" i="12"/>
  <c r="C19" i="12"/>
  <c r="C18" i="12"/>
  <c r="C17" i="12"/>
  <c r="C16" i="12"/>
  <c r="F15" i="12"/>
  <c r="E15" i="12"/>
  <c r="D15" i="12"/>
  <c r="C15" i="12"/>
  <c r="C14" i="12"/>
  <c r="C13" i="12"/>
  <c r="C12" i="12"/>
  <c r="C11" i="12"/>
  <c r="F10" i="12"/>
  <c r="E10" i="12"/>
  <c r="D10" i="12"/>
  <c r="C10" i="12"/>
  <c r="C9" i="12"/>
  <c r="C8" i="12"/>
  <c r="C7" i="12"/>
  <c r="C6" i="12"/>
  <c r="F5" i="12"/>
  <c r="E5" i="12"/>
  <c r="D5" i="12"/>
  <c r="C5" i="12"/>
  <c r="S17" i="10"/>
  <c r="M17" i="10"/>
  <c r="T17" i="10" s="1"/>
  <c r="F17" i="10"/>
  <c r="T16" i="10"/>
  <c r="S16" i="10"/>
  <c r="M16" i="10"/>
  <c r="F16" i="10"/>
  <c r="T15" i="10"/>
  <c r="S15" i="10"/>
  <c r="M15" i="10"/>
  <c r="F15" i="10"/>
  <c r="T14" i="10"/>
  <c r="S14" i="10"/>
  <c r="M14" i="10"/>
  <c r="F14" i="10"/>
  <c r="T13" i="10"/>
  <c r="S13" i="10"/>
  <c r="M13" i="10"/>
  <c r="F13" i="10"/>
  <c r="T12" i="10"/>
  <c r="S12" i="10"/>
  <c r="M12" i="10"/>
  <c r="F12" i="10"/>
  <c r="T11" i="10"/>
  <c r="S11" i="10"/>
  <c r="M11" i="10"/>
  <c r="F11" i="10"/>
  <c r="T10" i="10"/>
  <c r="S10" i="10"/>
  <c r="M10" i="10"/>
  <c r="F10" i="10"/>
  <c r="T9" i="10"/>
  <c r="S9" i="10"/>
  <c r="M9" i="10"/>
  <c r="F9" i="10"/>
  <c r="T8" i="10"/>
  <c r="S8" i="10"/>
  <c r="M8" i="10"/>
  <c r="F8" i="10"/>
  <c r="T7" i="10"/>
  <c r="S7" i="10"/>
  <c r="M7" i="10"/>
  <c r="F7" i="10"/>
  <c r="T6" i="10"/>
  <c r="S6" i="10"/>
  <c r="M6" i="10"/>
  <c r="F6" i="10"/>
  <c r="C64" i="9"/>
  <c r="C63" i="9"/>
  <c r="C62" i="9"/>
  <c r="C61" i="9"/>
  <c r="C60" i="9"/>
  <c r="G59" i="9"/>
  <c r="F59" i="9"/>
  <c r="F54" i="9" s="1"/>
  <c r="E59" i="9"/>
  <c r="D59" i="9"/>
  <c r="C58" i="9"/>
  <c r="C57" i="9"/>
  <c r="C56" i="9"/>
  <c r="C55" i="9"/>
  <c r="C59" i="9" s="1"/>
  <c r="C54" i="9" s="1"/>
  <c r="G54" i="9"/>
  <c r="E54" i="9"/>
  <c r="D54" i="9"/>
  <c r="G53" i="9"/>
  <c r="F53" i="9"/>
  <c r="E53" i="9"/>
  <c r="E48" i="9" s="1"/>
  <c r="D53" i="9"/>
  <c r="D48" i="9" s="1"/>
  <c r="C52" i="9"/>
  <c r="C51" i="9"/>
  <c r="C50" i="9"/>
  <c r="C49" i="9"/>
  <c r="C53" i="9" s="1"/>
  <c r="C48" i="9" s="1"/>
  <c r="G48" i="9"/>
  <c r="F48" i="9"/>
  <c r="G47" i="9"/>
  <c r="G42" i="9" s="1"/>
  <c r="F47" i="9"/>
  <c r="F42" i="9" s="1"/>
  <c r="E47" i="9"/>
  <c r="D47" i="9"/>
  <c r="C46" i="9"/>
  <c r="C45" i="9"/>
  <c r="C44" i="9"/>
  <c r="C43" i="9"/>
  <c r="C47" i="9" s="1"/>
  <c r="C42" i="9" s="1"/>
  <c r="E42" i="9"/>
  <c r="D42" i="9"/>
  <c r="C34" i="9"/>
  <c r="C33" i="9"/>
  <c r="C32" i="9"/>
  <c r="C31" i="9"/>
  <c r="C30" i="9"/>
  <c r="G29" i="9"/>
  <c r="F29" i="9"/>
  <c r="E29" i="9"/>
  <c r="D29" i="9"/>
  <c r="C29" i="9"/>
  <c r="C28" i="9"/>
  <c r="C27" i="9"/>
  <c r="C26" i="9"/>
  <c r="C25" i="9"/>
  <c r="G24" i="9"/>
  <c r="F24" i="9"/>
  <c r="E24" i="9"/>
  <c r="D24" i="9"/>
  <c r="C24" i="9" s="1"/>
  <c r="C23" i="9"/>
  <c r="C22" i="9"/>
  <c r="C21" i="9"/>
  <c r="C20" i="9"/>
  <c r="G19" i="9"/>
  <c r="F19" i="9"/>
  <c r="E19" i="9"/>
  <c r="D19" i="9"/>
  <c r="C19" i="9" s="1"/>
  <c r="C18" i="9"/>
  <c r="C17" i="9"/>
  <c r="C16" i="9"/>
  <c r="C15" i="9"/>
  <c r="G14" i="9"/>
  <c r="F14" i="9"/>
  <c r="E14" i="9"/>
  <c r="D14" i="9"/>
  <c r="C14" i="9" s="1"/>
  <c r="C13" i="9"/>
  <c r="C12" i="9"/>
  <c r="C11" i="9"/>
  <c r="C10" i="9"/>
  <c r="G9" i="9"/>
  <c r="F9" i="9"/>
  <c r="E9" i="9"/>
  <c r="D9" i="9"/>
  <c r="C9" i="9"/>
  <c r="C8" i="9"/>
  <c r="C7" i="9"/>
  <c r="C6" i="9"/>
  <c r="C5" i="9"/>
  <c r="G4" i="9"/>
  <c r="F4" i="9"/>
  <c r="E4" i="9"/>
  <c r="D4" i="9"/>
  <c r="C4" i="9" s="1"/>
  <c r="E65" i="8"/>
  <c r="E64" i="8"/>
  <c r="E63" i="8"/>
  <c r="E62" i="8"/>
  <c r="E61" i="8"/>
  <c r="M60" i="8"/>
  <c r="L60" i="8"/>
  <c r="K60" i="8"/>
  <c r="J60" i="8"/>
  <c r="J55" i="8" s="1"/>
  <c r="I60" i="8"/>
  <c r="H60" i="8"/>
  <c r="G60" i="8"/>
  <c r="F60" i="8"/>
  <c r="F55" i="8" s="1"/>
  <c r="D60" i="8"/>
  <c r="C60" i="8"/>
  <c r="E59" i="8"/>
  <c r="E58" i="8"/>
  <c r="E57" i="8"/>
  <c r="E60" i="8" s="1"/>
  <c r="E55" i="8" s="1"/>
  <c r="E56" i="8"/>
  <c r="M55" i="8"/>
  <c r="L55" i="8"/>
  <c r="K55" i="8"/>
  <c r="I55" i="8"/>
  <c r="H55" i="8"/>
  <c r="G55" i="8"/>
  <c r="D55" i="8"/>
  <c r="C55" i="8"/>
  <c r="M54" i="8"/>
  <c r="L54" i="8"/>
  <c r="K54" i="8"/>
  <c r="J54" i="8"/>
  <c r="I54" i="8"/>
  <c r="H54" i="8"/>
  <c r="G54" i="8"/>
  <c r="F54" i="8"/>
  <c r="D54" i="8"/>
  <c r="C54" i="8"/>
  <c r="E53" i="8"/>
  <c r="E52" i="8"/>
  <c r="E51" i="8"/>
  <c r="E50" i="8"/>
  <c r="E54" i="8" s="1"/>
  <c r="M48" i="8"/>
  <c r="L48" i="8"/>
  <c r="K48" i="8"/>
  <c r="K43" i="8" s="1"/>
  <c r="J48" i="8"/>
  <c r="I48" i="8"/>
  <c r="H48" i="8"/>
  <c r="G48" i="8"/>
  <c r="G43" i="8" s="1"/>
  <c r="F48" i="8"/>
  <c r="D48" i="8"/>
  <c r="C48" i="8"/>
  <c r="C43" i="8" s="1"/>
  <c r="E47" i="8"/>
  <c r="E46" i="8"/>
  <c r="E45" i="8"/>
  <c r="E44" i="8"/>
  <c r="E48" i="8" s="1"/>
  <c r="E43" i="8" s="1"/>
  <c r="M43" i="8"/>
  <c r="L43" i="8"/>
  <c r="J43" i="8"/>
  <c r="I43" i="8"/>
  <c r="H43" i="8"/>
  <c r="F43" i="8"/>
  <c r="D43" i="8"/>
  <c r="E35" i="8"/>
  <c r="E34" i="8"/>
  <c r="E33" i="8"/>
  <c r="E32" i="8"/>
  <c r="E31" i="8"/>
  <c r="M30" i="8"/>
  <c r="L30" i="8"/>
  <c r="K30" i="8"/>
  <c r="J30" i="8"/>
  <c r="I30" i="8"/>
  <c r="H30" i="8"/>
  <c r="G30" i="8"/>
  <c r="F30" i="8"/>
  <c r="E30" i="8"/>
  <c r="D30" i="8"/>
  <c r="C30" i="8"/>
  <c r="E29" i="8"/>
  <c r="E28" i="8"/>
  <c r="E27" i="8"/>
  <c r="E26" i="8"/>
  <c r="M25" i="8"/>
  <c r="L25" i="8"/>
  <c r="K25" i="8"/>
  <c r="J25" i="8"/>
  <c r="I25" i="8"/>
  <c r="H25" i="8"/>
  <c r="G25" i="8"/>
  <c r="F25" i="8"/>
  <c r="E25" i="8"/>
  <c r="D25" i="8"/>
  <c r="C25" i="8"/>
  <c r="E24" i="8"/>
  <c r="E23" i="8"/>
  <c r="E22" i="8"/>
  <c r="E21" i="8"/>
  <c r="E20" i="8" s="1"/>
  <c r="M20" i="8"/>
  <c r="L20" i="8"/>
  <c r="K20" i="8"/>
  <c r="J20" i="8"/>
  <c r="I20" i="8"/>
  <c r="H20" i="8"/>
  <c r="G20" i="8"/>
  <c r="F20" i="8"/>
  <c r="D20" i="8"/>
  <c r="C20" i="8"/>
  <c r="E19" i="8"/>
  <c r="E18" i="8"/>
  <c r="E17" i="8"/>
  <c r="E16" i="8"/>
  <c r="E15" i="8" s="1"/>
  <c r="M15" i="8"/>
  <c r="L15" i="8"/>
  <c r="K15" i="8"/>
  <c r="J15" i="8"/>
  <c r="I15" i="8"/>
  <c r="H15" i="8"/>
  <c r="G15" i="8"/>
  <c r="F15" i="8"/>
  <c r="D15" i="8"/>
  <c r="C15" i="8"/>
  <c r="E14" i="8"/>
  <c r="E13" i="8"/>
  <c r="E12" i="8"/>
  <c r="E11" i="8"/>
  <c r="M10" i="8"/>
  <c r="L10" i="8"/>
  <c r="K10" i="8"/>
  <c r="J10" i="8"/>
  <c r="I10" i="8"/>
  <c r="H10" i="8"/>
  <c r="G10" i="8"/>
  <c r="F10" i="8"/>
  <c r="E10" i="8"/>
  <c r="D10" i="8"/>
  <c r="C10" i="8"/>
  <c r="E9" i="8"/>
  <c r="E8" i="8"/>
  <c r="E7" i="8"/>
  <c r="E6" i="8"/>
  <c r="M5" i="8"/>
  <c r="L5" i="8"/>
  <c r="K5" i="8"/>
  <c r="J5" i="8"/>
  <c r="I5" i="8"/>
  <c r="H5" i="8"/>
  <c r="G5" i="8"/>
  <c r="F5" i="8"/>
  <c r="E5" i="8"/>
  <c r="D5" i="8"/>
  <c r="C5" i="8"/>
  <c r="C52" i="7"/>
  <c r="M52" i="7" s="1"/>
  <c r="M51" i="7"/>
  <c r="C51" i="7"/>
  <c r="C50" i="7"/>
  <c r="M50" i="7" s="1"/>
  <c r="M49" i="7"/>
  <c r="C49" i="7"/>
  <c r="C48" i="7"/>
  <c r="M48" i="7" s="1"/>
  <c r="M47" i="7"/>
  <c r="C47" i="7"/>
  <c r="C46" i="7"/>
  <c r="M46" i="7" s="1"/>
  <c r="M45" i="7"/>
  <c r="C45" i="7"/>
  <c r="C44" i="7"/>
  <c r="M44" i="7" s="1"/>
  <c r="M43" i="7"/>
  <c r="C43" i="7"/>
  <c r="C42" i="7"/>
  <c r="M42" i="7" s="1"/>
  <c r="L36" i="7"/>
  <c r="C36" i="7"/>
  <c r="C35" i="7"/>
  <c r="L35" i="7" s="1"/>
  <c r="L34" i="7"/>
  <c r="C34" i="7"/>
  <c r="C33" i="7"/>
  <c r="L33" i="7" s="1"/>
  <c r="L32" i="7"/>
  <c r="C32" i="7"/>
  <c r="K31" i="7"/>
  <c r="J31" i="7"/>
  <c r="I31" i="7"/>
  <c r="H31" i="7"/>
  <c r="G31" i="7"/>
  <c r="F31" i="7"/>
  <c r="E31" i="7"/>
  <c r="D31" i="7"/>
  <c r="C31" i="7"/>
  <c r="L31" i="7" s="1"/>
  <c r="L30" i="7"/>
  <c r="C30" i="7"/>
  <c r="C29" i="7"/>
  <c r="L29" i="7" s="1"/>
  <c r="L28" i="7"/>
  <c r="C28" i="7"/>
  <c r="C27" i="7"/>
  <c r="L27" i="7" s="1"/>
  <c r="K26" i="7"/>
  <c r="J26" i="7"/>
  <c r="I26" i="7"/>
  <c r="H26" i="7"/>
  <c r="G26" i="7"/>
  <c r="F26" i="7"/>
  <c r="E26" i="7"/>
  <c r="D26" i="7"/>
  <c r="C25" i="7"/>
  <c r="L25" i="7" s="1"/>
  <c r="L24" i="7"/>
  <c r="C24" i="7"/>
  <c r="C23" i="7"/>
  <c r="L23" i="7" s="1"/>
  <c r="L22" i="7"/>
  <c r="C22" i="7"/>
  <c r="K21" i="7"/>
  <c r="J21" i="7"/>
  <c r="I21" i="7"/>
  <c r="H21" i="7"/>
  <c r="G21" i="7"/>
  <c r="F21" i="7"/>
  <c r="E21" i="7"/>
  <c r="D21" i="7"/>
  <c r="C21" i="7"/>
  <c r="L21" i="7" s="1"/>
  <c r="L20" i="7"/>
  <c r="C20" i="7"/>
  <c r="C19" i="7"/>
  <c r="L19" i="7" s="1"/>
  <c r="L18" i="7"/>
  <c r="C18" i="7"/>
  <c r="C17" i="7"/>
  <c r="L17" i="7" s="1"/>
  <c r="K16" i="7"/>
  <c r="J16" i="7"/>
  <c r="I16" i="7"/>
  <c r="H16" i="7"/>
  <c r="G16" i="7"/>
  <c r="F16" i="7"/>
  <c r="E16" i="7"/>
  <c r="D16" i="7"/>
  <c r="C15" i="7"/>
  <c r="L15" i="7" s="1"/>
  <c r="L14" i="7"/>
  <c r="C14" i="7"/>
  <c r="C13" i="7"/>
  <c r="L13" i="7" s="1"/>
  <c r="L12" i="7"/>
  <c r="C12" i="7"/>
  <c r="K11" i="7"/>
  <c r="J11" i="7"/>
  <c r="I11" i="7"/>
  <c r="H11" i="7"/>
  <c r="G11" i="7"/>
  <c r="F11" i="7"/>
  <c r="E11" i="7"/>
  <c r="D11" i="7"/>
  <c r="C11" i="7"/>
  <c r="L11" i="7" s="1"/>
  <c r="L10" i="7"/>
  <c r="C10" i="7"/>
  <c r="C9" i="7"/>
  <c r="L9" i="7" s="1"/>
  <c r="L8" i="7"/>
  <c r="C8" i="7"/>
  <c r="C7" i="7"/>
  <c r="L7" i="7" s="1"/>
  <c r="K6" i="7"/>
  <c r="J6" i="7"/>
  <c r="I6" i="7"/>
  <c r="H6" i="7"/>
  <c r="G6" i="7"/>
  <c r="F6" i="7"/>
  <c r="E6" i="7"/>
  <c r="D6" i="7"/>
  <c r="R44" i="6"/>
  <c r="O44" i="6"/>
  <c r="N44" i="6"/>
  <c r="X44" i="6" s="1"/>
  <c r="L44" i="6"/>
  <c r="H44" i="6"/>
  <c r="G44" i="6"/>
  <c r="V44" i="6" s="1"/>
  <c r="R43" i="6"/>
  <c r="O43" i="6"/>
  <c r="N43" i="6"/>
  <c r="X43" i="6" s="1"/>
  <c r="L43" i="6"/>
  <c r="H43" i="6"/>
  <c r="G43" i="6"/>
  <c r="V43" i="6" s="1"/>
  <c r="R42" i="6"/>
  <c r="O42" i="6"/>
  <c r="N42" i="6"/>
  <c r="X42" i="6" s="1"/>
  <c r="L42" i="6"/>
  <c r="H42" i="6"/>
  <c r="G42" i="6"/>
  <c r="V42" i="6" s="1"/>
  <c r="R41" i="6"/>
  <c r="O41" i="6"/>
  <c r="N41" i="6"/>
  <c r="X41" i="6" s="1"/>
  <c r="L41" i="6"/>
  <c r="H41" i="6"/>
  <c r="G41" i="6"/>
  <c r="V41" i="6" s="1"/>
  <c r="R40" i="6"/>
  <c r="O40" i="6"/>
  <c r="N40" i="6"/>
  <c r="X40" i="6" s="1"/>
  <c r="L40" i="6"/>
  <c r="H40" i="6"/>
  <c r="G40" i="6"/>
  <c r="V40" i="6" s="1"/>
  <c r="R39" i="6"/>
  <c r="O39" i="6"/>
  <c r="N39" i="6"/>
  <c r="X39" i="6" s="1"/>
  <c r="L39" i="6"/>
  <c r="H39" i="6"/>
  <c r="G39" i="6"/>
  <c r="V39" i="6" s="1"/>
  <c r="R38" i="6"/>
  <c r="O38" i="6"/>
  <c r="N38" i="6"/>
  <c r="X38" i="6" s="1"/>
  <c r="L38" i="6"/>
  <c r="H38" i="6"/>
  <c r="G38" i="6"/>
  <c r="V38" i="6" s="1"/>
  <c r="R37" i="6"/>
  <c r="O37" i="6"/>
  <c r="N37" i="6"/>
  <c r="X37" i="6" s="1"/>
  <c r="L37" i="6"/>
  <c r="H37" i="6"/>
  <c r="G37" i="6"/>
  <c r="V37" i="6" s="1"/>
  <c r="R36" i="6"/>
  <c r="O36" i="6"/>
  <c r="N36" i="6"/>
  <c r="X36" i="6" s="1"/>
  <c r="L36" i="6"/>
  <c r="H36" i="6"/>
  <c r="G36" i="6"/>
  <c r="V36" i="6" s="1"/>
  <c r="I29" i="6"/>
  <c r="C29" i="6"/>
  <c r="I28" i="6"/>
  <c r="C28" i="6"/>
  <c r="I27" i="6"/>
  <c r="C27" i="6"/>
  <c r="I26" i="6"/>
  <c r="C26" i="6"/>
  <c r="I25" i="6"/>
  <c r="C25" i="6"/>
  <c r="I24" i="6"/>
  <c r="C24" i="6"/>
  <c r="I23" i="6"/>
  <c r="C23" i="6"/>
  <c r="I22" i="6"/>
  <c r="C22" i="6"/>
  <c r="I21" i="6"/>
  <c r="C21" i="6"/>
  <c r="C11" i="6"/>
  <c r="C10" i="6"/>
  <c r="C9" i="6"/>
  <c r="C8" i="6"/>
  <c r="M49" i="5"/>
  <c r="O49" i="5" s="1"/>
  <c r="L49" i="5"/>
  <c r="K49" i="5"/>
  <c r="J49" i="5"/>
  <c r="G49" i="5"/>
  <c r="F49" i="5"/>
  <c r="O48" i="5"/>
  <c r="N48" i="5"/>
  <c r="M48" i="5"/>
  <c r="L48" i="5"/>
  <c r="K48" i="5"/>
  <c r="J48" i="5"/>
  <c r="G48" i="5"/>
  <c r="F48" i="5"/>
  <c r="O47" i="5"/>
  <c r="N47" i="5"/>
  <c r="K47" i="5"/>
  <c r="J47" i="5"/>
  <c r="G47" i="5"/>
  <c r="F47" i="5"/>
  <c r="O46" i="5"/>
  <c r="N46" i="5"/>
  <c r="K46" i="5"/>
  <c r="J46" i="5"/>
  <c r="E46" i="5"/>
  <c r="G46" i="5" s="1"/>
  <c r="D46" i="5"/>
  <c r="O45" i="5"/>
  <c r="N45" i="5"/>
  <c r="K45" i="5"/>
  <c r="J45" i="5"/>
  <c r="E45" i="5"/>
  <c r="G45" i="5" s="1"/>
  <c r="D45" i="5"/>
  <c r="O44" i="5"/>
  <c r="N44" i="5"/>
  <c r="K44" i="5"/>
  <c r="J44" i="5"/>
  <c r="E44" i="5"/>
  <c r="G44" i="5" s="1"/>
  <c r="D44" i="5"/>
  <c r="O43" i="5"/>
  <c r="N43" i="5"/>
  <c r="K43" i="5"/>
  <c r="J43" i="5"/>
  <c r="E43" i="5"/>
  <c r="G43" i="5" s="1"/>
  <c r="D43" i="5"/>
  <c r="O42" i="5"/>
  <c r="N42" i="5"/>
  <c r="K42" i="5"/>
  <c r="J42" i="5"/>
  <c r="E42" i="5"/>
  <c r="G42" i="5" s="1"/>
  <c r="D42" i="5"/>
  <c r="I41" i="5"/>
  <c r="K41" i="5" s="1"/>
  <c r="H41" i="5"/>
  <c r="E41" i="5"/>
  <c r="M41" i="5" s="1"/>
  <c r="D41" i="5"/>
  <c r="L41" i="5" s="1"/>
  <c r="C41" i="5"/>
  <c r="O40" i="5"/>
  <c r="N40" i="5"/>
  <c r="K40" i="5"/>
  <c r="J40" i="5"/>
  <c r="E40" i="5"/>
  <c r="F40" i="5" s="1"/>
  <c r="D40" i="5"/>
  <c r="O39" i="5"/>
  <c r="N39" i="5"/>
  <c r="K39" i="5"/>
  <c r="J39" i="5"/>
  <c r="E39" i="5"/>
  <c r="F39" i="5" s="1"/>
  <c r="D39" i="5"/>
  <c r="O38" i="5"/>
  <c r="N38" i="5"/>
  <c r="K38" i="5"/>
  <c r="J38" i="5"/>
  <c r="E38" i="5"/>
  <c r="F38" i="5" s="1"/>
  <c r="D38" i="5"/>
  <c r="O37" i="5"/>
  <c r="N37" i="5"/>
  <c r="K37" i="5"/>
  <c r="J37" i="5"/>
  <c r="E37" i="5"/>
  <c r="F37" i="5" s="1"/>
  <c r="D37" i="5"/>
  <c r="I36" i="5"/>
  <c r="H36" i="5"/>
  <c r="E36" i="5"/>
  <c r="F36" i="5" s="1"/>
  <c r="D36" i="5"/>
  <c r="L36" i="5" s="1"/>
  <c r="C36" i="5"/>
  <c r="O35" i="5"/>
  <c r="N35" i="5"/>
  <c r="K35" i="5"/>
  <c r="J35" i="5"/>
  <c r="G35" i="5"/>
  <c r="F35" i="5"/>
  <c r="E35" i="5"/>
  <c r="D35" i="5"/>
  <c r="O34" i="5"/>
  <c r="N34" i="5"/>
  <c r="K34" i="5"/>
  <c r="J34" i="5"/>
  <c r="G34" i="5"/>
  <c r="F34" i="5"/>
  <c r="E34" i="5"/>
  <c r="D34" i="5"/>
  <c r="O33" i="5"/>
  <c r="N33" i="5"/>
  <c r="K33" i="5"/>
  <c r="J33" i="5"/>
  <c r="G33" i="5"/>
  <c r="F33" i="5"/>
  <c r="E33" i="5"/>
  <c r="D33" i="5"/>
  <c r="O32" i="5"/>
  <c r="N32" i="5"/>
  <c r="K32" i="5"/>
  <c r="J32" i="5"/>
  <c r="G32" i="5"/>
  <c r="F32" i="5"/>
  <c r="E32" i="5"/>
  <c r="D32" i="5"/>
  <c r="K31" i="5"/>
  <c r="J31" i="5"/>
  <c r="I31" i="5"/>
  <c r="H31" i="5"/>
  <c r="G31" i="5"/>
  <c r="F31" i="5"/>
  <c r="E31" i="5"/>
  <c r="M31" i="5" s="1"/>
  <c r="D31" i="5"/>
  <c r="L31" i="5" s="1"/>
  <c r="C31" i="5"/>
  <c r="O30" i="5"/>
  <c r="N30" i="5"/>
  <c r="K30" i="5"/>
  <c r="J30" i="5"/>
  <c r="G30" i="5"/>
  <c r="F30" i="5"/>
  <c r="E30" i="5"/>
  <c r="D30" i="5"/>
  <c r="O29" i="5"/>
  <c r="N29" i="5"/>
  <c r="K29" i="5"/>
  <c r="J29" i="5"/>
  <c r="G29" i="5"/>
  <c r="F29" i="5"/>
  <c r="E29" i="5"/>
  <c r="D29" i="5"/>
  <c r="O28" i="5"/>
  <c r="N28" i="5"/>
  <c r="K28" i="5"/>
  <c r="J28" i="5"/>
  <c r="G28" i="5"/>
  <c r="F28" i="5"/>
  <c r="E28" i="5"/>
  <c r="D28" i="5"/>
  <c r="O27" i="5"/>
  <c r="N27" i="5"/>
  <c r="K27" i="5"/>
  <c r="J27" i="5"/>
  <c r="G27" i="5"/>
  <c r="F27" i="5"/>
  <c r="E27" i="5"/>
  <c r="D27" i="5"/>
  <c r="K26" i="5"/>
  <c r="I26" i="5"/>
  <c r="H26" i="5"/>
  <c r="G26" i="5"/>
  <c r="J26" i="5" s="1"/>
  <c r="E26" i="5"/>
  <c r="M26" i="5" s="1"/>
  <c r="D26" i="5"/>
  <c r="L26" i="5" s="1"/>
  <c r="C26" i="5"/>
  <c r="F26" i="5" s="1"/>
  <c r="O25" i="5"/>
  <c r="N25" i="5"/>
  <c r="K25" i="5"/>
  <c r="J25" i="5"/>
  <c r="E25" i="5"/>
  <c r="G25" i="5" s="1"/>
  <c r="D25" i="5"/>
  <c r="O24" i="5"/>
  <c r="N24" i="5"/>
  <c r="K24" i="5"/>
  <c r="J24" i="5"/>
  <c r="E24" i="5"/>
  <c r="G24" i="5" s="1"/>
  <c r="D24" i="5"/>
  <c r="O23" i="5"/>
  <c r="N23" i="5"/>
  <c r="K23" i="5"/>
  <c r="J23" i="5"/>
  <c r="E23" i="5"/>
  <c r="G23" i="5" s="1"/>
  <c r="D23" i="5"/>
  <c r="O22" i="5"/>
  <c r="N22" i="5"/>
  <c r="K22" i="5"/>
  <c r="J22" i="5"/>
  <c r="E22" i="5"/>
  <c r="G22" i="5" s="1"/>
  <c r="D22" i="5"/>
  <c r="I21" i="5"/>
  <c r="K21" i="5" s="1"/>
  <c r="H21" i="5"/>
  <c r="E21" i="5"/>
  <c r="M21" i="5" s="1"/>
  <c r="D21" i="5"/>
  <c r="L21" i="5" s="1"/>
  <c r="C21" i="5"/>
  <c r="O20" i="5"/>
  <c r="N20" i="5"/>
  <c r="K20" i="5"/>
  <c r="J20" i="5"/>
  <c r="E20" i="5"/>
  <c r="F20" i="5" s="1"/>
  <c r="D20" i="5"/>
  <c r="O19" i="5"/>
  <c r="N19" i="5"/>
  <c r="K19" i="5"/>
  <c r="J19" i="5"/>
  <c r="E19" i="5"/>
  <c r="F19" i="5" s="1"/>
  <c r="D19" i="5"/>
  <c r="O18" i="5"/>
  <c r="N18" i="5"/>
  <c r="K18" i="5"/>
  <c r="J18" i="5"/>
  <c r="E18" i="5"/>
  <c r="F18" i="5" s="1"/>
  <c r="D18" i="5"/>
  <c r="O17" i="5"/>
  <c r="N17" i="5"/>
  <c r="K17" i="5"/>
  <c r="J17" i="5"/>
  <c r="E17" i="5"/>
  <c r="F17" i="5" s="1"/>
  <c r="D17" i="5"/>
  <c r="I16" i="5"/>
  <c r="H16" i="5"/>
  <c r="E16" i="5"/>
  <c r="F16" i="5" s="1"/>
  <c r="D16" i="5"/>
  <c r="L16" i="5" s="1"/>
  <c r="C16" i="5"/>
  <c r="O15" i="5"/>
  <c r="N15" i="5"/>
  <c r="K15" i="5"/>
  <c r="J15" i="5"/>
  <c r="G15" i="5"/>
  <c r="F15" i="5"/>
  <c r="E15" i="5"/>
  <c r="D15" i="5"/>
  <c r="O14" i="5"/>
  <c r="N14" i="5"/>
  <c r="K14" i="5"/>
  <c r="J14" i="5"/>
  <c r="G14" i="5"/>
  <c r="F14" i="5"/>
  <c r="E14" i="5"/>
  <c r="D14" i="5"/>
  <c r="O13" i="5"/>
  <c r="N13" i="5"/>
  <c r="K13" i="5"/>
  <c r="J13" i="5"/>
  <c r="G13" i="5"/>
  <c r="F13" i="5"/>
  <c r="E13" i="5"/>
  <c r="D13" i="5"/>
  <c r="O12" i="5"/>
  <c r="N12" i="5"/>
  <c r="K12" i="5"/>
  <c r="J12" i="5"/>
  <c r="G12" i="5"/>
  <c r="F12" i="5"/>
  <c r="E12" i="5"/>
  <c r="D12" i="5"/>
  <c r="K11" i="5"/>
  <c r="J11" i="5"/>
  <c r="I11" i="5"/>
  <c r="H11" i="5"/>
  <c r="G11" i="5"/>
  <c r="F11" i="5"/>
  <c r="E11" i="5"/>
  <c r="M11" i="5" s="1"/>
  <c r="D11" i="5"/>
  <c r="L11" i="5" s="1"/>
  <c r="C11" i="5"/>
  <c r="O10" i="5"/>
  <c r="N10" i="5"/>
  <c r="K10" i="5"/>
  <c r="J10" i="5"/>
  <c r="G10" i="5"/>
  <c r="F10" i="5"/>
  <c r="E10" i="5"/>
  <c r="D10" i="5"/>
  <c r="O9" i="5"/>
  <c r="N9" i="5"/>
  <c r="K9" i="5"/>
  <c r="J9" i="5"/>
  <c r="G9" i="5"/>
  <c r="F9" i="5"/>
  <c r="E9" i="5"/>
  <c r="D9" i="5"/>
  <c r="O8" i="5"/>
  <c r="N8" i="5"/>
  <c r="K8" i="5"/>
  <c r="J8" i="5"/>
  <c r="G8" i="5"/>
  <c r="F8" i="5"/>
  <c r="E8" i="5"/>
  <c r="D8" i="5"/>
  <c r="O7" i="5"/>
  <c r="N7" i="5"/>
  <c r="K7" i="5"/>
  <c r="J7" i="5"/>
  <c r="G7" i="5"/>
  <c r="F7" i="5"/>
  <c r="E7" i="5"/>
  <c r="D7" i="5"/>
  <c r="K6" i="5"/>
  <c r="I6" i="5"/>
  <c r="H6" i="5"/>
  <c r="G6" i="5"/>
  <c r="J6" i="5" s="1"/>
  <c r="E6" i="5"/>
  <c r="M6" i="5" s="1"/>
  <c r="D6" i="5"/>
  <c r="L6" i="5" s="1"/>
  <c r="C6" i="5"/>
  <c r="F6" i="5" s="1"/>
  <c r="H57" i="4"/>
  <c r="G57" i="4"/>
  <c r="F57" i="4"/>
  <c r="E57" i="4"/>
  <c r="D57" i="4"/>
  <c r="I57" i="4" s="1"/>
  <c r="J57" i="4" s="1"/>
  <c r="H56" i="4"/>
  <c r="G56" i="4"/>
  <c r="F56" i="4"/>
  <c r="E56" i="4"/>
  <c r="D56" i="4"/>
  <c r="I56" i="4" s="1"/>
  <c r="J56" i="4" s="1"/>
  <c r="J55" i="4"/>
  <c r="I55" i="4"/>
  <c r="I54" i="4"/>
  <c r="J54" i="4" s="1"/>
  <c r="J53" i="4"/>
  <c r="I53" i="4"/>
  <c r="I52" i="4"/>
  <c r="J52" i="4" s="1"/>
  <c r="J51" i="4"/>
  <c r="I51" i="4"/>
  <c r="I50" i="4"/>
  <c r="J50" i="4" s="1"/>
  <c r="J49" i="4"/>
  <c r="I49" i="4"/>
  <c r="I48" i="4"/>
  <c r="J48" i="4" s="1"/>
  <c r="J47" i="4"/>
  <c r="I47" i="4"/>
  <c r="I46" i="4"/>
  <c r="J46" i="4" s="1"/>
  <c r="J45" i="4"/>
  <c r="I45" i="4"/>
  <c r="I44" i="4"/>
  <c r="J44" i="4" s="1"/>
  <c r="J43" i="4"/>
  <c r="I43" i="4"/>
  <c r="H42" i="4"/>
  <c r="G42" i="4"/>
  <c r="F42" i="4"/>
  <c r="E42" i="4"/>
  <c r="D42" i="4"/>
  <c r="I42" i="4" s="1"/>
  <c r="J42" i="4" s="1"/>
  <c r="C42" i="4"/>
  <c r="I41" i="4"/>
  <c r="J41" i="4" s="1"/>
  <c r="J40" i="4"/>
  <c r="I40" i="4"/>
  <c r="I39" i="4"/>
  <c r="J39" i="4" s="1"/>
  <c r="J38" i="4"/>
  <c r="I38" i="4"/>
  <c r="H37" i="4"/>
  <c r="G37" i="4"/>
  <c r="F37" i="4"/>
  <c r="E37" i="4"/>
  <c r="D37" i="4"/>
  <c r="I37" i="4" s="1"/>
  <c r="J37" i="4" s="1"/>
  <c r="C37" i="4"/>
  <c r="I36" i="4"/>
  <c r="J36" i="4" s="1"/>
  <c r="J35" i="4"/>
  <c r="I35" i="4"/>
  <c r="I34" i="4"/>
  <c r="J34" i="4" s="1"/>
  <c r="J33" i="4"/>
  <c r="I33" i="4"/>
  <c r="H32" i="4"/>
  <c r="G32" i="4"/>
  <c r="F32" i="4"/>
  <c r="E32" i="4"/>
  <c r="D32" i="4"/>
  <c r="I32" i="4" s="1"/>
  <c r="J32" i="4" s="1"/>
  <c r="C32" i="4"/>
  <c r="I31" i="4"/>
  <c r="J31" i="4" s="1"/>
  <c r="J30" i="4"/>
  <c r="I30" i="4"/>
  <c r="I29" i="4"/>
  <c r="J29" i="4" s="1"/>
  <c r="J28" i="4"/>
  <c r="I28" i="4"/>
  <c r="H27" i="4"/>
  <c r="G27" i="4"/>
  <c r="F27" i="4"/>
  <c r="E27" i="4"/>
  <c r="D27" i="4"/>
  <c r="I27" i="4" s="1"/>
  <c r="J27" i="4" s="1"/>
  <c r="C27" i="4"/>
  <c r="I26" i="4"/>
  <c r="J26" i="4" s="1"/>
  <c r="J25" i="4"/>
  <c r="I25" i="4"/>
  <c r="I24" i="4"/>
  <c r="J24" i="4" s="1"/>
  <c r="J23" i="4"/>
  <c r="I23" i="4"/>
  <c r="H22" i="4"/>
  <c r="G22" i="4"/>
  <c r="F22" i="4"/>
  <c r="E22" i="4"/>
  <c r="D22" i="4"/>
  <c r="I22" i="4" s="1"/>
  <c r="J22" i="4" s="1"/>
  <c r="C22" i="4"/>
  <c r="I21" i="4"/>
  <c r="J21" i="4" s="1"/>
  <c r="J20" i="4"/>
  <c r="I20" i="4"/>
  <c r="I19" i="4"/>
  <c r="J19" i="4" s="1"/>
  <c r="J18" i="4"/>
  <c r="I18" i="4"/>
  <c r="H17" i="4"/>
  <c r="G17" i="4"/>
  <c r="F17" i="4"/>
  <c r="E17" i="4"/>
  <c r="D17" i="4"/>
  <c r="I17" i="4" s="1"/>
  <c r="J17" i="4" s="1"/>
  <c r="C17" i="4"/>
  <c r="I16" i="4"/>
  <c r="J16" i="4" s="1"/>
  <c r="J15" i="4"/>
  <c r="I15" i="4"/>
  <c r="I14" i="4"/>
  <c r="J14" i="4" s="1"/>
  <c r="J13" i="4"/>
  <c r="I13" i="4"/>
  <c r="H12" i="4"/>
  <c r="G12" i="4"/>
  <c r="F12" i="4"/>
  <c r="E12" i="4"/>
  <c r="D12" i="4"/>
  <c r="I12" i="4" s="1"/>
  <c r="J12" i="4" s="1"/>
  <c r="C12" i="4"/>
  <c r="I11" i="4"/>
  <c r="J11" i="4" s="1"/>
  <c r="J10" i="4"/>
  <c r="I10" i="4"/>
  <c r="I9" i="4"/>
  <c r="J9" i="4" s="1"/>
  <c r="J8" i="4"/>
  <c r="I8" i="4"/>
  <c r="H7" i="4"/>
  <c r="G7" i="4"/>
  <c r="F7" i="4"/>
  <c r="E7" i="4"/>
  <c r="D7" i="4"/>
  <c r="I7" i="4" s="1"/>
  <c r="J7" i="4" s="1"/>
  <c r="C7" i="4"/>
  <c r="G56" i="3"/>
  <c r="E56" i="3"/>
  <c r="F56" i="3" s="1"/>
  <c r="G55" i="3"/>
  <c r="F55" i="3"/>
  <c r="G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E41" i="3"/>
  <c r="G41" i="3" s="1"/>
  <c r="D41" i="3"/>
  <c r="C41" i="3"/>
  <c r="G40" i="3"/>
  <c r="F40" i="3"/>
  <c r="G39" i="3"/>
  <c r="F39" i="3"/>
  <c r="G38" i="3"/>
  <c r="F38" i="3"/>
  <c r="G37" i="3"/>
  <c r="F37" i="3"/>
  <c r="E36" i="3"/>
  <c r="F36" i="3" s="1"/>
  <c r="D36" i="3"/>
  <c r="C36" i="3"/>
  <c r="G35" i="3"/>
  <c r="F35" i="3"/>
  <c r="G34" i="3"/>
  <c r="F34" i="3"/>
  <c r="G33" i="3"/>
  <c r="F33" i="3"/>
  <c r="G32" i="3"/>
  <c r="F32" i="3"/>
  <c r="G31" i="3"/>
  <c r="E31" i="3"/>
  <c r="D31" i="3"/>
  <c r="C31" i="3"/>
  <c r="F31" i="3" s="1"/>
  <c r="G30" i="3"/>
  <c r="F30" i="3"/>
  <c r="G29" i="3"/>
  <c r="F29" i="3"/>
  <c r="G28" i="3"/>
  <c r="F28" i="3"/>
  <c r="G27" i="3"/>
  <c r="F27" i="3"/>
  <c r="G26" i="3"/>
  <c r="E26" i="3"/>
  <c r="D26" i="3"/>
  <c r="C26" i="3"/>
  <c r="F26" i="3" s="1"/>
  <c r="G25" i="3"/>
  <c r="F25" i="3"/>
  <c r="G24" i="3"/>
  <c r="F24" i="3"/>
  <c r="G23" i="3"/>
  <c r="F23" i="3"/>
  <c r="G22" i="3"/>
  <c r="F22" i="3"/>
  <c r="E21" i="3"/>
  <c r="F21" i="3" s="1"/>
  <c r="D21" i="3"/>
  <c r="G21" i="3" s="1"/>
  <c r="C21" i="3"/>
  <c r="G20" i="3"/>
  <c r="F20" i="3"/>
  <c r="G19" i="3"/>
  <c r="F19" i="3"/>
  <c r="G18" i="3"/>
  <c r="F18" i="3"/>
  <c r="G17" i="3"/>
  <c r="F17" i="3"/>
  <c r="E16" i="3"/>
  <c r="F16" i="3" s="1"/>
  <c r="D16" i="3"/>
  <c r="C16" i="3"/>
  <c r="G15" i="3"/>
  <c r="F15" i="3"/>
  <c r="G14" i="3"/>
  <c r="F14" i="3"/>
  <c r="G13" i="3"/>
  <c r="F13" i="3"/>
  <c r="G12" i="3"/>
  <c r="F12" i="3"/>
  <c r="F11" i="3"/>
  <c r="E11" i="3"/>
  <c r="G11" i="3" s="1"/>
  <c r="D11" i="3"/>
  <c r="C11" i="3"/>
  <c r="G10" i="3"/>
  <c r="F10" i="3"/>
  <c r="G9" i="3"/>
  <c r="F9" i="3"/>
  <c r="G8" i="3"/>
  <c r="F8" i="3"/>
  <c r="G7" i="3"/>
  <c r="F7" i="3"/>
  <c r="G6" i="3"/>
  <c r="E6" i="3"/>
  <c r="D6" i="3"/>
  <c r="C6" i="3"/>
  <c r="F6" i="3" s="1"/>
  <c r="C65" i="2"/>
  <c r="C64" i="2"/>
  <c r="C62" i="2"/>
  <c r="C61" i="2"/>
  <c r="C60" i="2"/>
  <c r="C59" i="2"/>
  <c r="C58" i="2"/>
  <c r="C57" i="2"/>
  <c r="C56" i="2"/>
  <c r="C55" i="2"/>
  <c r="C54" i="2"/>
  <c r="F53" i="2"/>
  <c r="E53" i="2"/>
  <c r="D53" i="2"/>
  <c r="C53" i="2" s="1"/>
  <c r="C52" i="2"/>
  <c r="C51" i="2"/>
  <c r="C50" i="2"/>
  <c r="C49" i="2"/>
  <c r="F48" i="2"/>
  <c r="E48" i="2"/>
  <c r="D48" i="2"/>
  <c r="C48" i="2" s="1"/>
  <c r="C47" i="2"/>
  <c r="C46" i="2"/>
  <c r="C45" i="2"/>
  <c r="C44" i="2"/>
  <c r="F43" i="2"/>
  <c r="E43" i="2"/>
  <c r="D43" i="2"/>
  <c r="C43" i="2" s="1"/>
  <c r="C42" i="2"/>
  <c r="C41" i="2"/>
  <c r="C40" i="2"/>
  <c r="C39" i="2"/>
  <c r="F38" i="2"/>
  <c r="E38" i="2"/>
  <c r="D38" i="2"/>
  <c r="C38" i="2" s="1"/>
  <c r="C31" i="2"/>
  <c r="C30" i="2"/>
  <c r="C28" i="2"/>
  <c r="C26" i="2"/>
  <c r="C25" i="2"/>
  <c r="C24" i="2"/>
  <c r="C23" i="2"/>
  <c r="C22" i="2"/>
  <c r="C21" i="2"/>
  <c r="C20" i="2"/>
  <c r="F19" i="2"/>
  <c r="E19" i="2"/>
  <c r="C19" i="2" s="1"/>
  <c r="D19" i="2"/>
  <c r="C18" i="2"/>
  <c r="C17" i="2"/>
  <c r="C16" i="2"/>
  <c r="C15" i="2"/>
  <c r="F14" i="2"/>
  <c r="E14" i="2"/>
  <c r="C14" i="2" s="1"/>
  <c r="D14" i="2"/>
  <c r="C13" i="2"/>
  <c r="C12" i="2"/>
  <c r="C11" i="2"/>
  <c r="C10" i="2"/>
  <c r="F9" i="2"/>
  <c r="E9" i="2"/>
  <c r="C9" i="2" s="1"/>
  <c r="D9" i="2"/>
  <c r="C8" i="2"/>
  <c r="C7" i="2"/>
  <c r="C6" i="2"/>
  <c r="C5" i="2"/>
  <c r="F4" i="2"/>
  <c r="E4" i="2"/>
  <c r="C4" i="2" s="1"/>
  <c r="D4" i="2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E48" i="1"/>
  <c r="F48" i="1" s="1"/>
  <c r="D48" i="1"/>
  <c r="C48" i="1"/>
  <c r="F47" i="1"/>
  <c r="F46" i="1"/>
  <c r="F45" i="1"/>
  <c r="F44" i="1"/>
  <c r="E43" i="1"/>
  <c r="D43" i="1"/>
  <c r="F43" i="1" s="1"/>
  <c r="C43" i="1"/>
  <c r="F42" i="1"/>
  <c r="F41" i="1"/>
  <c r="F40" i="1"/>
  <c r="F39" i="1"/>
  <c r="E38" i="1"/>
  <c r="D38" i="1"/>
  <c r="F38" i="1" s="1"/>
  <c r="C38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J23" i="1"/>
  <c r="D23" i="1"/>
  <c r="C23" i="1"/>
  <c r="G23" i="1" s="1"/>
  <c r="K22" i="1"/>
  <c r="K21" i="1"/>
  <c r="H20" i="1"/>
  <c r="K20" i="1" s="1"/>
  <c r="D20" i="1"/>
  <c r="C20" i="1"/>
  <c r="G20" i="1" s="1"/>
  <c r="K19" i="1"/>
  <c r="H19" i="1"/>
  <c r="D19" i="1"/>
  <c r="C19" i="1"/>
  <c r="G19" i="1" s="1"/>
  <c r="H18" i="1"/>
  <c r="K18" i="1" s="1"/>
  <c r="D18" i="1"/>
  <c r="C18" i="1"/>
  <c r="G18" i="1" s="1"/>
  <c r="K17" i="1"/>
  <c r="H17" i="1"/>
  <c r="G17" i="1"/>
  <c r="D17" i="1"/>
  <c r="C17" i="1"/>
  <c r="C16" i="1" s="1"/>
  <c r="J16" i="1"/>
  <c r="I16" i="1"/>
  <c r="H16" i="1"/>
  <c r="K16" i="1" s="1"/>
  <c r="F16" i="1"/>
  <c r="E16" i="1"/>
  <c r="G16" i="1" s="1"/>
  <c r="D16" i="1"/>
  <c r="K15" i="1"/>
  <c r="H15" i="1"/>
  <c r="D15" i="1"/>
  <c r="C15" i="1"/>
  <c r="G15" i="1" s="1"/>
  <c r="H14" i="1"/>
  <c r="K14" i="1" s="1"/>
  <c r="G14" i="1"/>
  <c r="D14" i="1"/>
  <c r="C14" i="1"/>
  <c r="K13" i="1"/>
  <c r="H13" i="1"/>
  <c r="D13" i="1"/>
  <c r="C13" i="1"/>
  <c r="G13" i="1" s="1"/>
  <c r="H12" i="1"/>
  <c r="K12" i="1" s="1"/>
  <c r="D12" i="1"/>
  <c r="D11" i="1" s="1"/>
  <c r="C12" i="1"/>
  <c r="G12" i="1" s="1"/>
  <c r="J11" i="1"/>
  <c r="I11" i="1"/>
  <c r="F11" i="1"/>
  <c r="E11" i="1"/>
  <c r="C11" i="1"/>
  <c r="G11" i="1" s="1"/>
  <c r="K10" i="1"/>
  <c r="G10" i="1"/>
  <c r="C10" i="1"/>
  <c r="K9" i="1"/>
  <c r="H9" i="1"/>
  <c r="D9" i="1"/>
  <c r="C9" i="1"/>
  <c r="G9" i="1" s="1"/>
  <c r="H8" i="1"/>
  <c r="K8" i="1" s="1"/>
  <c r="D8" i="1"/>
  <c r="C8" i="1"/>
  <c r="G8" i="1" s="1"/>
  <c r="K7" i="1"/>
  <c r="H7" i="1"/>
  <c r="G7" i="1"/>
  <c r="D7" i="1"/>
  <c r="C7" i="1"/>
  <c r="C6" i="1" s="1"/>
  <c r="J6" i="1"/>
  <c r="I6" i="1"/>
  <c r="H6" i="1"/>
  <c r="K6" i="1" s="1"/>
  <c r="F6" i="1"/>
  <c r="E6" i="1"/>
  <c r="G6" i="1" s="1"/>
  <c r="D6" i="1"/>
  <c r="AX62" i="14" l="1"/>
  <c r="AX63" i="14" s="1"/>
  <c r="AX19" i="14"/>
  <c r="CD62" i="14"/>
  <c r="CD19" i="14"/>
  <c r="BN62" i="14"/>
  <c r="BN19" i="14"/>
  <c r="CD63" i="14"/>
  <c r="BN63" i="14"/>
  <c r="BV62" i="14"/>
  <c r="BV63" i="14" s="1"/>
  <c r="BV19" i="14"/>
  <c r="BF62" i="14"/>
  <c r="BF63" i="14" s="1"/>
  <c r="BF19" i="14"/>
  <c r="BL63" i="14"/>
  <c r="AZ62" i="14"/>
  <c r="AZ63" i="14" s="1"/>
  <c r="AZ19" i="14"/>
  <c r="BD62" i="14"/>
  <c r="BD63" i="14" s="1"/>
  <c r="BD19" i="14"/>
  <c r="BH62" i="14"/>
  <c r="BH63" i="14" s="1"/>
  <c r="BH19" i="14"/>
  <c r="BL62" i="14"/>
  <c r="BL19" i="14"/>
  <c r="BP62" i="14"/>
  <c r="BP63" i="14" s="1"/>
  <c r="BP19" i="14"/>
  <c r="BT62" i="14"/>
  <c r="BT63" i="14" s="1"/>
  <c r="BT19" i="14"/>
  <c r="BX62" i="14"/>
  <c r="BX63" i="14" s="1"/>
  <c r="BX19" i="14"/>
  <c r="BN36" i="14"/>
  <c r="BN50" i="14"/>
  <c r="BA63" i="14"/>
  <c r="BI63" i="14"/>
  <c r="BQ63" i="14"/>
  <c r="BY63" i="14"/>
  <c r="CG63" i="14"/>
  <c r="BA62" i="14"/>
  <c r="BA19" i="14"/>
  <c r="BE62" i="14"/>
  <c r="BE63" i="14" s="1"/>
  <c r="BE19" i="14"/>
  <c r="BI62" i="14"/>
  <c r="BI19" i="14"/>
  <c r="BM62" i="14"/>
  <c r="BM63" i="14" s="1"/>
  <c r="BM19" i="14"/>
  <c r="BQ62" i="14"/>
  <c r="BQ19" i="14"/>
  <c r="BU62" i="14"/>
  <c r="BU63" i="14" s="1"/>
  <c r="BU19" i="14"/>
  <c r="BY62" i="14"/>
  <c r="BY19" i="14"/>
  <c r="CC62" i="14"/>
  <c r="CC63" i="14" s="1"/>
  <c r="CC19" i="14"/>
  <c r="CG62" i="14"/>
  <c r="CG19" i="14"/>
  <c r="AW19" i="14"/>
  <c r="BV36" i="14"/>
  <c r="BF36" i="14"/>
  <c r="BJ63" i="14"/>
  <c r="BR63" i="14"/>
  <c r="BB62" i="14"/>
  <c r="BB63" i="14" s="1"/>
  <c r="BB19" i="14"/>
  <c r="BJ62" i="14"/>
  <c r="BJ19" i="14"/>
  <c r="BR62" i="14"/>
  <c r="BR19" i="14"/>
  <c r="BZ62" i="14"/>
  <c r="BZ63" i="14" s="1"/>
  <c r="BZ19" i="14"/>
  <c r="CH62" i="14"/>
  <c r="CH63" i="14" s="1"/>
  <c r="CH19" i="14"/>
  <c r="AX36" i="14"/>
  <c r="CD36" i="14"/>
  <c r="AX50" i="14"/>
  <c r="CD50" i="14"/>
  <c r="CD60" i="14"/>
  <c r="BN60" i="14"/>
  <c r="BV60" i="14"/>
  <c r="AY19" i="14"/>
  <c r="BC19" i="14"/>
  <c r="BG19" i="14"/>
  <c r="BK19" i="14"/>
  <c r="BO19" i="14"/>
  <c r="BS19" i="14"/>
  <c r="BW19" i="14"/>
  <c r="CA19" i="14"/>
  <c r="CE19" i="14"/>
  <c r="CI19" i="14"/>
  <c r="CB19" i="14"/>
  <c r="CF19" i="14"/>
  <c r="CJ19" i="14"/>
  <c r="C6" i="7"/>
  <c r="L6" i="7" s="1"/>
  <c r="C16" i="7"/>
  <c r="L16" i="7" s="1"/>
  <c r="C26" i="7"/>
  <c r="L26" i="7" s="1"/>
  <c r="O11" i="5"/>
  <c r="N11" i="5"/>
  <c r="O41" i="5"/>
  <c r="N41" i="5"/>
  <c r="O6" i="5"/>
  <c r="N6" i="5"/>
  <c r="O21" i="5"/>
  <c r="N21" i="5"/>
  <c r="O31" i="5"/>
  <c r="N31" i="5"/>
  <c r="O26" i="5"/>
  <c r="N26" i="5"/>
  <c r="G16" i="5"/>
  <c r="J16" i="5" s="1"/>
  <c r="K16" i="5"/>
  <c r="G17" i="5"/>
  <c r="G18" i="5"/>
  <c r="G19" i="5"/>
  <c r="G20" i="5"/>
  <c r="F21" i="5"/>
  <c r="J21" i="5"/>
  <c r="F22" i="5"/>
  <c r="F23" i="5"/>
  <c r="F24" i="5"/>
  <c r="F25" i="5"/>
  <c r="G36" i="5"/>
  <c r="J36" i="5" s="1"/>
  <c r="K36" i="5"/>
  <c r="G37" i="5"/>
  <c r="G38" i="5"/>
  <c r="G39" i="5"/>
  <c r="G40" i="5"/>
  <c r="F41" i="5"/>
  <c r="J41" i="5"/>
  <c r="F42" i="5"/>
  <c r="F43" i="5"/>
  <c r="F44" i="5"/>
  <c r="F45" i="5"/>
  <c r="F46" i="5"/>
  <c r="G21" i="5"/>
  <c r="G41" i="5"/>
  <c r="M16" i="5"/>
  <c r="M36" i="5"/>
  <c r="N49" i="5"/>
  <c r="G16" i="3"/>
  <c r="G36" i="3"/>
  <c r="F41" i="3"/>
  <c r="H11" i="1"/>
  <c r="K11" i="1" s="1"/>
  <c r="N36" i="5" l="1"/>
  <c r="O36" i="5"/>
  <c r="N16" i="5"/>
  <c r="O16" i="5"/>
</calcChain>
</file>

<file path=xl/comments1.xml><?xml version="1.0" encoding="utf-8"?>
<comments xmlns="http://schemas.openxmlformats.org/spreadsheetml/2006/main">
  <authors>
    <author>井尻　三千代</author>
    <author>高倉　邦央</author>
  </authors>
  <commentList>
    <comment ref="V2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2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2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2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D43" authorId="1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sharedStrings.xml><?xml version="1.0" encoding="utf-8"?>
<sst xmlns="http://schemas.openxmlformats.org/spreadsheetml/2006/main" count="1786" uniqueCount="539">
  <si>
    <t>N-1．国民年金被保険者数、保険料免除状況</t>
    <phoneticPr fontId="4"/>
  </si>
  <si>
    <t>推定</t>
    <phoneticPr fontId="8"/>
  </si>
  <si>
    <t>被保険者数</t>
  </si>
  <si>
    <t>適用率(%)</t>
    <phoneticPr fontId="8"/>
  </si>
  <si>
    <t>免除者内訳</t>
  </si>
  <si>
    <t>免除率(%)</t>
    <phoneticPr fontId="8"/>
  </si>
  <si>
    <t>年度</t>
    <rPh sb="0" eb="2">
      <t>ネンド</t>
    </rPh>
    <phoneticPr fontId="8"/>
  </si>
  <si>
    <t>被保険者数</t>
    <phoneticPr fontId="8"/>
  </si>
  <si>
    <t>総数</t>
    <phoneticPr fontId="8"/>
  </si>
  <si>
    <t>強制</t>
    <phoneticPr fontId="8"/>
  </si>
  <si>
    <t>任意</t>
    <phoneticPr fontId="8"/>
  </si>
  <si>
    <t>総数</t>
    <phoneticPr fontId="8"/>
  </si>
  <si>
    <t>法定免除</t>
  </si>
  <si>
    <t>申請免除</t>
  </si>
  <si>
    <t>(Ａ)</t>
    <phoneticPr fontId="8"/>
  </si>
  <si>
    <t>(Ｂ)</t>
    <phoneticPr fontId="8"/>
  </si>
  <si>
    <t>(Ｂ/Ａ)</t>
    <phoneticPr fontId="8"/>
  </si>
  <si>
    <t>(Ｃ)</t>
    <phoneticPr fontId="8"/>
  </si>
  <si>
    <t>(Ｃ/Ｂ)</t>
    <phoneticPr fontId="8"/>
  </si>
  <si>
    <t>平成14年度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</si>
  <si>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</si>
  <si>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</si>
  <si>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</si>
  <si>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</si>
  <si>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平成15年度</t>
    <phoneticPr fontId="8"/>
  </si>
  <si>
    <t>平成16年度</t>
    <phoneticPr fontId="8"/>
  </si>
  <si>
    <t>平成17年度</t>
    <phoneticPr fontId="8"/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</si>
  <si>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</si>
  <si>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</si>
  <si>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</si>
  <si>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</si>
  <si>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</si>
  <si>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平成23年度</t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</si>
  <si>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</si>
  <si>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</si>
  <si>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</si>
  <si>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</si>
  <si>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</si>
  <si>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資料：健康長寿課</t>
    <rPh sb="3" eb="5">
      <t>ケンコウ</t>
    </rPh>
    <rPh sb="5" eb="7">
      <t>チョウジュ</t>
    </rPh>
    <rPh sb="7" eb="8">
      <t>カ</t>
    </rPh>
    <phoneticPr fontId="4"/>
  </si>
  <si>
    <t>N-2．国民年金納付状況</t>
    <rPh sb="8" eb="10">
      <t>ノウフ</t>
    </rPh>
    <phoneticPr fontId="4"/>
  </si>
  <si>
    <t>納付対象月数</t>
    <rPh sb="0" eb="2">
      <t>ノウフ</t>
    </rPh>
    <phoneticPr fontId="8"/>
  </si>
  <si>
    <t>納付月数</t>
    <rPh sb="0" eb="2">
      <t>ノウフ</t>
    </rPh>
    <phoneticPr fontId="8"/>
  </si>
  <si>
    <t>納付率(%)</t>
    <rPh sb="0" eb="2">
      <t>ノウフ</t>
    </rPh>
    <phoneticPr fontId="8"/>
  </si>
  <si>
    <t>平成14年度</t>
    <phoneticPr fontId="8"/>
  </si>
  <si>
    <t>平成15年度</t>
    <phoneticPr fontId="8"/>
  </si>
  <si>
    <t>平成16年度</t>
    <phoneticPr fontId="8"/>
  </si>
  <si>
    <t>平成17年度</t>
    <phoneticPr fontId="8"/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</si>
  <si>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</si>
  <si>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</si>
  <si>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</si>
  <si>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</si>
  <si>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</si>
  <si>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</si>
  <si>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</si>
  <si>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</si>
  <si>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</si>
  <si>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</si>
  <si>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N-3．拠出年金受給権者数及び年金支給額</t>
    <rPh sb="13" eb="14">
      <t>オヨ</t>
    </rPh>
    <rPh sb="15" eb="17">
      <t>ネンキン</t>
    </rPh>
    <phoneticPr fontId="4"/>
  </si>
  <si>
    <t>受給権者数</t>
    <rPh sb="0" eb="3">
      <t>ジュキュウケン</t>
    </rPh>
    <rPh sb="3" eb="4">
      <t>シャ</t>
    </rPh>
    <rPh sb="4" eb="5">
      <t>スウ</t>
    </rPh>
    <phoneticPr fontId="8"/>
  </si>
  <si>
    <t>単位：人</t>
    <rPh sb="0" eb="2">
      <t>タンイ</t>
    </rPh>
    <rPh sb="3" eb="4">
      <t>ヒト</t>
    </rPh>
    <phoneticPr fontId="8"/>
  </si>
  <si>
    <t>総数</t>
    <rPh sb="1" eb="2">
      <t>スウ</t>
    </rPh>
    <phoneticPr fontId="8"/>
  </si>
  <si>
    <t>老齢年金</t>
    <rPh sb="2" eb="4">
      <t>ネンキン</t>
    </rPh>
    <phoneticPr fontId="8"/>
  </si>
  <si>
    <t>障害年金</t>
    <rPh sb="2" eb="4">
      <t>ネンキン</t>
    </rPh>
    <phoneticPr fontId="8"/>
  </si>
  <si>
    <t>遺族年金</t>
    <rPh sb="0" eb="2">
      <t>イゾク</t>
    </rPh>
    <rPh sb="2" eb="4">
      <t>ネンキン</t>
    </rPh>
    <phoneticPr fontId="8"/>
  </si>
  <si>
    <t>平成14年度</t>
  </si>
  <si>
    <t>平成15年度</t>
  </si>
  <si>
    <t>平成16年度</t>
  </si>
  <si>
    <t>平成17年度</t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</si>
  <si>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</si>
  <si>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</si>
  <si>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</si>
  <si>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</si>
  <si>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</si>
  <si>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</si>
  <si>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</si>
  <si>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</si>
  <si>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</si>
  <si>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</si>
  <si>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資料：健康長寿課</t>
    <rPh sb="0" eb="2">
      <t>シリョウ</t>
    </rPh>
    <rPh sb="3" eb="5">
      <t>ケンコウ</t>
    </rPh>
    <rPh sb="5" eb="7">
      <t>チョウジュ</t>
    </rPh>
    <rPh sb="7" eb="8">
      <t>カ</t>
    </rPh>
    <phoneticPr fontId="8"/>
  </si>
  <si>
    <t>支給額</t>
    <rPh sb="0" eb="3">
      <t>シキュウガク</t>
    </rPh>
    <phoneticPr fontId="8"/>
  </si>
  <si>
    <t>単位：円</t>
    <rPh sb="0" eb="2">
      <t>タンイ</t>
    </rPh>
    <rPh sb="3" eb="4">
      <t>エン</t>
    </rPh>
    <phoneticPr fontId="8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</si>
  <si>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4"/>
  </si>
  <si>
    <t>加入状況</t>
    <rPh sb="0" eb="2">
      <t>カニュウ</t>
    </rPh>
    <rPh sb="2" eb="4">
      <t>ジョウキョウ</t>
    </rPh>
    <phoneticPr fontId="8"/>
  </si>
  <si>
    <t>被保険者</t>
  </si>
  <si>
    <t>保         険         税         （医療分）</t>
    <rPh sb="31" eb="33">
      <t>イリョウ</t>
    </rPh>
    <rPh sb="33" eb="34">
      <t>ブン</t>
    </rPh>
    <phoneticPr fontId="8"/>
  </si>
  <si>
    <t>月平均
世帯数</t>
    <rPh sb="0" eb="1">
      <t>ツキ</t>
    </rPh>
    <rPh sb="1" eb="2">
      <t>ヒラ</t>
    </rPh>
    <rPh sb="2" eb="3">
      <t>タモツ</t>
    </rPh>
    <phoneticPr fontId="8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</si>
  <si>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8"/>
  </si>
  <si>
    <t>調定額</t>
    <rPh sb="0" eb="1">
      <t>シラベ</t>
    </rPh>
    <rPh sb="1" eb="2">
      <t>サダム</t>
    </rPh>
    <rPh sb="2" eb="3">
      <t>ガク</t>
    </rPh>
    <phoneticPr fontId="8"/>
  </si>
  <si>
    <t>１世帯当り</t>
    <phoneticPr fontId="8"/>
  </si>
  <si>
    <t>１人当り</t>
  </si>
  <si>
    <t>(世帯)</t>
    <rPh sb="1" eb="3">
      <t>セタイ</t>
    </rPh>
    <phoneticPr fontId="8"/>
  </si>
  <si>
    <t>（人）</t>
  </si>
  <si>
    <t>（千円）</t>
    <rPh sb="1" eb="2">
      <t>セン</t>
    </rPh>
    <phoneticPr fontId="8"/>
  </si>
  <si>
    <t>(円)</t>
    <phoneticPr fontId="8"/>
  </si>
  <si>
    <t>(円)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</si>
  <si>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</si>
  <si>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</si>
  <si>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</si>
  <si>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</si>
  <si>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</si>
  <si>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</si>
  <si>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</si>
  <si>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</si>
  <si>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</si>
  <si>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</si>
  <si>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</si>
  <si>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</si>
  <si>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</si>
  <si>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</si>
  <si>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</si>
  <si>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</si>
  <si>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</si>
  <si>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</si>
  <si>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</si>
  <si>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N-4．国民健康保険加入・給付状況(費用総額）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rPh sb="18" eb="20">
      <t>ヒヨウ</t>
    </rPh>
    <rPh sb="20" eb="22">
      <t>ソウガク</t>
    </rPh>
    <phoneticPr fontId="8"/>
  </si>
  <si>
    <t>給付状況</t>
    <rPh sb="0" eb="2">
      <t>キュウフ</t>
    </rPh>
    <rPh sb="2" eb="4">
      <t>ジョウキョウ</t>
    </rPh>
    <phoneticPr fontId="8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</si>
  <si>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8"/>
  </si>
  <si>
    <t>1人当り費用額</t>
    <phoneticPr fontId="8"/>
  </si>
  <si>
    <t>受給者数</t>
    <rPh sb="0" eb="2">
      <t>ジュキュウ</t>
    </rPh>
    <phoneticPr fontId="8"/>
  </si>
  <si>
    <t>療養の給付</t>
    <rPh sb="0" eb="2">
      <t>リョウヨウ</t>
    </rPh>
    <rPh sb="3" eb="5">
      <t>キュウフ</t>
    </rPh>
    <phoneticPr fontId="8"/>
  </si>
  <si>
    <t>その他</t>
    <rPh sb="2" eb="3">
      <t>タ</t>
    </rPh>
    <phoneticPr fontId="8"/>
  </si>
  <si>
    <t>療養費</t>
    <rPh sb="0" eb="3">
      <t>リョウヨウヒ</t>
    </rPh>
    <phoneticPr fontId="8"/>
  </si>
  <si>
    <t>計</t>
    <phoneticPr fontId="4"/>
  </si>
  <si>
    <t>一般診療</t>
    <rPh sb="0" eb="2">
      <t>イッパン</t>
    </rPh>
    <rPh sb="2" eb="4">
      <t>シンリョウ</t>
    </rPh>
    <phoneticPr fontId="8"/>
  </si>
  <si>
    <t>歯科診療</t>
    <rPh sb="0" eb="2">
      <t>シカ</t>
    </rPh>
    <rPh sb="2" eb="4">
      <t>シンリョウ</t>
    </rPh>
    <phoneticPr fontId="8"/>
  </si>
  <si>
    <t>入  院  (千円)</t>
    <rPh sb="0" eb="1">
      <t>イリ</t>
    </rPh>
    <rPh sb="3" eb="4">
      <t>イン</t>
    </rPh>
    <rPh sb="7" eb="9">
      <t>センエン</t>
    </rPh>
    <phoneticPr fontId="8"/>
  </si>
  <si>
    <t>通  院  (千円)</t>
    <rPh sb="0" eb="1">
      <t>ツウ</t>
    </rPh>
    <rPh sb="3" eb="4">
      <t>イン</t>
    </rPh>
    <rPh sb="7" eb="9">
      <t>センエン</t>
    </rPh>
    <phoneticPr fontId="8"/>
  </si>
  <si>
    <t>(千円)</t>
    <phoneticPr fontId="8"/>
  </si>
  <si>
    <t>(円)</t>
    <phoneticPr fontId="8"/>
  </si>
  <si>
    <t>平成10年度</t>
    <rPh sb="4" eb="6">
      <t>ネンド</t>
    </rPh>
    <phoneticPr fontId="4"/>
  </si>
  <si>
    <t>平成11年度</t>
    <rPh sb="4" eb="6">
      <t>ネンド</t>
    </rPh>
    <phoneticPr fontId="4"/>
  </si>
  <si>
    <t>平成12年度</t>
    <rPh sb="4" eb="6">
      <t>ネンド</t>
    </rPh>
    <phoneticPr fontId="4"/>
  </si>
  <si>
    <t>平成13年度</t>
    <rPh sb="4" eb="6">
      <t>ネンド</t>
    </rPh>
    <phoneticPr fontId="4"/>
  </si>
  <si>
    <t>平成14年度</t>
    <rPh sb="4" eb="6">
      <t>ネンド</t>
    </rPh>
    <phoneticPr fontId="4"/>
  </si>
  <si>
    <t>平成15年度</t>
    <rPh sb="4" eb="6">
      <t>ネンド</t>
    </rPh>
    <phoneticPr fontId="4"/>
  </si>
  <si>
    <t>平成16年度</t>
    <rPh sb="4" eb="6">
      <t>ネンド</t>
    </rPh>
    <phoneticPr fontId="4"/>
  </si>
  <si>
    <t>平成17年度</t>
    <rPh sb="4" eb="6">
      <t>ネンド</t>
    </rPh>
    <phoneticPr fontId="4"/>
  </si>
  <si>
    <t>平成18年度</t>
    <rPh sb="4" eb="6">
      <t>ネンド</t>
    </rPh>
    <phoneticPr fontId="4"/>
  </si>
  <si>
    <t>平成19年度</t>
    <rPh sb="4" eb="6">
      <t>ネンド</t>
    </rPh>
    <phoneticPr fontId="4"/>
  </si>
  <si>
    <t>平成20年度</t>
    <rPh sb="4" eb="6">
      <t>ネンド</t>
    </rPh>
    <phoneticPr fontId="4"/>
  </si>
  <si>
    <t>平成21年度</t>
    <rPh sb="4" eb="6">
      <t>ネンド</t>
    </rPh>
    <phoneticPr fontId="4"/>
  </si>
  <si>
    <t>平成22年度</t>
    <rPh sb="4" eb="6">
      <t>ネンド</t>
    </rPh>
    <phoneticPr fontId="4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</si>
  <si>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</si>
  <si>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</si>
  <si>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</si>
  <si>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</si>
  <si>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</si>
  <si>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</si>
  <si>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資料：健康長寿課</t>
    <rPh sb="3" eb="5">
      <t>ケンコウ</t>
    </rPh>
    <rPh sb="5" eb="7">
      <t>チョウジュ</t>
    </rPh>
    <rPh sb="7" eb="8">
      <t>カ</t>
    </rPh>
    <phoneticPr fontId="8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</si>
  <si>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8"/>
  </si>
  <si>
    <t>医療</t>
    <phoneticPr fontId="8"/>
  </si>
  <si>
    <t>老人医療給付費</t>
    <phoneticPr fontId="8"/>
  </si>
  <si>
    <t>老人医療支給費</t>
    <rPh sb="4" eb="6">
      <t>シキュウ</t>
    </rPh>
    <phoneticPr fontId="8"/>
  </si>
  <si>
    <t>老人医療給付総額</t>
    <rPh sb="4" eb="6">
      <t>キュウフ</t>
    </rPh>
    <rPh sb="6" eb="8">
      <t>ソウガク</t>
    </rPh>
    <phoneticPr fontId="8"/>
  </si>
  <si>
    <t>年度</t>
    <rPh sb="0" eb="2">
      <t>ネンド</t>
    </rPh>
    <phoneticPr fontId="4"/>
  </si>
  <si>
    <t>受給者数</t>
    <phoneticPr fontId="8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</si>
  <si>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</si>
  <si>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</si>
  <si>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</si>
  <si>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4"/>
  </si>
  <si>
    <t>(月平均）</t>
  </si>
  <si>
    <t>（件）</t>
    <rPh sb="1" eb="2">
      <t>ケン</t>
    </rPh>
    <phoneticPr fontId="4"/>
  </si>
  <si>
    <t>(千円)</t>
    <rPh sb="1" eb="2">
      <t>セン</t>
    </rPh>
    <phoneticPr fontId="8"/>
  </si>
  <si>
    <t>（円）</t>
    <rPh sb="1" eb="2">
      <t>エン</t>
    </rPh>
    <phoneticPr fontId="4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</si>
  <si>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8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</si>
  <si>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</si>
  <si>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8"/>
  </si>
  <si>
    <t>被保険者数</t>
    <rPh sb="0" eb="4">
      <t>ヒホケンシャ</t>
    </rPh>
    <rPh sb="4" eb="5">
      <t>スウ</t>
    </rPh>
    <phoneticPr fontId="8"/>
  </si>
  <si>
    <t>単位：人</t>
    <rPh sb="0" eb="2">
      <t>タンイ</t>
    </rPh>
    <rPh sb="3" eb="4">
      <t>ニン</t>
    </rPh>
    <phoneticPr fontId="8"/>
  </si>
  <si>
    <t>計</t>
    <rPh sb="0" eb="1">
      <t>ケイ</t>
    </rPh>
    <phoneticPr fontId="8"/>
  </si>
  <si>
    <t>75歳以上</t>
    <rPh sb="2" eb="3">
      <t>サイ</t>
    </rPh>
    <rPh sb="3" eb="5">
      <t>イジョウ</t>
    </rPh>
    <phoneticPr fontId="8"/>
  </si>
  <si>
    <t>65～74歳の
障害者数</t>
    <rPh sb="5" eb="6">
      <t>サイ</t>
    </rPh>
    <rPh sb="8" eb="11">
      <t>ショウガイシャ</t>
    </rPh>
    <rPh sb="11" eb="12">
      <t>スウ</t>
    </rPh>
    <phoneticPr fontId="8"/>
  </si>
  <si>
    <t>うち特別徴収</t>
    <rPh sb="2" eb="4">
      <t>トクベツ</t>
    </rPh>
    <rPh sb="4" eb="6">
      <t>チョウシュウ</t>
    </rPh>
    <phoneticPr fontId="8"/>
  </si>
  <si>
    <t>うち普通徴収</t>
    <rPh sb="2" eb="4">
      <t>フツウ</t>
    </rPh>
    <rPh sb="4" eb="6">
      <t>チョウシュウ</t>
    </rPh>
    <phoneticPr fontId="8"/>
  </si>
  <si>
    <t>平成24年度</t>
  </si>
  <si>
    <t>収納状況</t>
    <rPh sb="0" eb="2">
      <t>シュウノウ</t>
    </rPh>
    <rPh sb="2" eb="4">
      <t>ジョウキョウ</t>
    </rPh>
    <phoneticPr fontId="8"/>
  </si>
  <si>
    <t>単位：円、％</t>
    <rPh sb="0" eb="2">
      <t>タンイ</t>
    </rPh>
    <rPh sb="3" eb="4">
      <t>エン</t>
    </rPh>
    <phoneticPr fontId="8"/>
  </si>
  <si>
    <t>調定額</t>
    <rPh sb="0" eb="1">
      <t>チョウ</t>
    </rPh>
    <rPh sb="1" eb="2">
      <t>テイ</t>
    </rPh>
    <rPh sb="2" eb="3">
      <t>ガク</t>
    </rPh>
    <phoneticPr fontId="8"/>
  </si>
  <si>
    <t>収入額</t>
    <rPh sb="0" eb="2">
      <t>シュウニュウ</t>
    </rPh>
    <rPh sb="2" eb="3">
      <t>ガク</t>
    </rPh>
    <phoneticPr fontId="8"/>
  </si>
  <si>
    <t>収納率</t>
    <rPh sb="0" eb="2">
      <t>シュウノウ</t>
    </rPh>
    <rPh sb="2" eb="3">
      <t>リツ</t>
    </rPh>
    <phoneticPr fontId="8"/>
  </si>
  <si>
    <t>計</t>
    <phoneticPr fontId="8"/>
  </si>
  <si>
    <t>特別徴収</t>
    <rPh sb="0" eb="2">
      <t>トクベツ</t>
    </rPh>
    <rPh sb="2" eb="4">
      <t>チョウシュウ</t>
    </rPh>
    <phoneticPr fontId="8"/>
  </si>
  <si>
    <t>普通徴収</t>
    <rPh sb="0" eb="2">
      <t>フツウ</t>
    </rPh>
    <rPh sb="2" eb="4">
      <t>チョウシュウ</t>
    </rPh>
    <phoneticPr fontId="8"/>
  </si>
  <si>
    <t>平成21年度</t>
    <phoneticPr fontId="8"/>
  </si>
  <si>
    <t>平成22年度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</si>
  <si>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</si>
  <si>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</si>
  <si>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</si>
  <si>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</si>
  <si>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8"/>
  </si>
  <si>
    <t>単位：件、円</t>
    <rPh sb="0" eb="2">
      <t>タンイ</t>
    </rPh>
    <rPh sb="3" eb="4">
      <t>ケン</t>
    </rPh>
    <rPh sb="5" eb="6">
      <t>エン</t>
    </rPh>
    <phoneticPr fontId="8"/>
  </si>
  <si>
    <t>年　　度</t>
    <rPh sb="0" eb="1">
      <t>ネン</t>
    </rPh>
    <rPh sb="3" eb="4">
      <t>ド</t>
    </rPh>
    <phoneticPr fontId="4"/>
  </si>
  <si>
    <t>医療</t>
    <phoneticPr fontId="8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</si>
  <si>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8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</si>
  <si>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8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</si>
  <si>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8"/>
  </si>
  <si>
    <t>受給者数</t>
    <phoneticPr fontId="8"/>
  </si>
  <si>
    <t>給付額</t>
    <rPh sb="0" eb="3">
      <t>キュウフガク</t>
    </rPh>
    <phoneticPr fontId="8"/>
  </si>
  <si>
    <t>1人当り</t>
    <rPh sb="1" eb="2">
      <t>ニン</t>
    </rPh>
    <rPh sb="2" eb="3">
      <t>アタ</t>
    </rPh>
    <phoneticPr fontId="8"/>
  </si>
  <si>
    <t>1件当り</t>
    <rPh sb="1" eb="2">
      <t>ケン</t>
    </rPh>
    <rPh sb="2" eb="3">
      <t>アタ</t>
    </rPh>
    <phoneticPr fontId="8"/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</si>
  <si>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</si>
  <si>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</si>
  <si>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</si>
  <si>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</si>
  <si>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 xml:space="preserve"> </t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</si>
  <si>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</si>
  <si>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</si>
  <si>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</si>
  <si>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</si>
  <si>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</si>
  <si>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資料：健康長寿課（福井県後期高齢者医療広域連合）</t>
    <rPh sb="3" eb="5">
      <t>ケンコウ</t>
    </rPh>
    <rPh sb="5" eb="7">
      <t>チョウジュ</t>
    </rPh>
    <rPh sb="7" eb="8">
      <t>カ</t>
    </rPh>
    <rPh sb="9" eb="12">
      <t>フクイケン</t>
    </rPh>
    <rPh sb="12" eb="14">
      <t>コウキ</t>
    </rPh>
    <rPh sb="14" eb="16">
      <t>コウレイ</t>
    </rPh>
    <rPh sb="16" eb="17">
      <t>シャ</t>
    </rPh>
    <rPh sb="17" eb="19">
      <t>イリョウ</t>
    </rPh>
    <rPh sb="19" eb="21">
      <t>コウイキ</t>
    </rPh>
    <rPh sb="21" eb="23">
      <t>レンゴウ</t>
    </rPh>
    <phoneticPr fontId="4"/>
  </si>
  <si>
    <t>（注意）</t>
    <rPh sb="1" eb="3">
      <t>チュウイ</t>
    </rPh>
    <phoneticPr fontId="8"/>
  </si>
  <si>
    <t>※平成20年度は、4月から2月までの11ヶ月分（制度開始が平成20年4月からのため）</t>
    <phoneticPr fontId="8"/>
  </si>
  <si>
    <t>※医療受給者数は、3月から2月までの平均被保険者数（平成20年度は4月から2月までの平均被保険者数）</t>
    <phoneticPr fontId="8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</si>
  <si>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6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</si>
  <si>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6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</si>
  <si>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6"/>
  </si>
  <si>
    <t>　</t>
    <phoneticPr fontId="8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</si>
  <si>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4"/>
  </si>
  <si>
    <t>各年3月31日現在</t>
    <phoneticPr fontId="8"/>
  </si>
  <si>
    <t>単位：人、％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</si>
  <si>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</si>
  <si>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計</t>
    <rPh sb="0" eb="1">
      <t>ケイ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</si>
  <si>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</si>
  <si>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</si>
  <si>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</si>
  <si>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</si>
  <si>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</si>
  <si>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</si>
  <si>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65歳以上</t>
    <rPh sb="2" eb="5">
      <t>サイイジョウ</t>
    </rPh>
    <phoneticPr fontId="8"/>
  </si>
  <si>
    <t>うち2号</t>
    <rPh sb="3" eb="4">
      <t>ゴウ</t>
    </rPh>
    <phoneticPr fontId="8"/>
  </si>
  <si>
    <t>認定者</t>
  </si>
  <si>
    <t>人口</t>
  </si>
  <si>
    <t>出現率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</si>
  <si>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</si>
  <si>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</si>
  <si>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</si>
  <si>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</si>
  <si>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</si>
  <si>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</si>
  <si>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</si>
  <si>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</si>
  <si>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</si>
  <si>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</si>
  <si>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</si>
  <si>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</si>
  <si>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</si>
  <si>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</si>
  <si>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</si>
  <si>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</si>
  <si>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</si>
  <si>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</si>
  <si>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</si>
  <si>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</si>
  <si>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8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</si>
  <si>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8"/>
  </si>
  <si>
    <t>N-8．生活保護の状況</t>
    <phoneticPr fontId="4"/>
  </si>
  <si>
    <r>
      <t>各年4月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6" eb="8">
      <t>ゲンザイ</t>
    </rPh>
    <phoneticPr fontId="8"/>
  </si>
  <si>
    <t>単位：人</t>
  </si>
  <si>
    <t>保護世帯</t>
    <phoneticPr fontId="8"/>
  </si>
  <si>
    <t>被保護
人員</t>
    <rPh sb="0" eb="1">
      <t>ヒ</t>
    </rPh>
    <rPh sb="5" eb="6">
      <t>イン</t>
    </rPh>
    <phoneticPr fontId="8"/>
  </si>
  <si>
    <t xml:space="preserve">扶助別人員 </t>
    <phoneticPr fontId="4"/>
  </si>
  <si>
    <t>総数</t>
  </si>
  <si>
    <t>生活</t>
  </si>
  <si>
    <t>住宅</t>
  </si>
  <si>
    <t>教育</t>
  </si>
  <si>
    <t>介護</t>
    <rPh sb="0" eb="2">
      <t>カイゴ</t>
    </rPh>
    <phoneticPr fontId="8"/>
  </si>
  <si>
    <t>医療</t>
  </si>
  <si>
    <t>出産</t>
    <rPh sb="0" eb="2">
      <t>シュッサン</t>
    </rPh>
    <phoneticPr fontId="8"/>
  </si>
  <si>
    <t>生業</t>
  </si>
  <si>
    <t>葬祭</t>
    <rPh sb="0" eb="2">
      <t>ソウサイ</t>
    </rPh>
    <phoneticPr fontId="8"/>
  </si>
  <si>
    <t>平成12年</t>
    <phoneticPr fontId="8"/>
  </si>
  <si>
    <t>平成13年</t>
    <phoneticPr fontId="8"/>
  </si>
  <si>
    <t>平成14年</t>
    <phoneticPr fontId="8"/>
  </si>
  <si>
    <t>平成15年</t>
    <phoneticPr fontId="8"/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</si>
  <si>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</si>
  <si>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</si>
  <si>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</si>
  <si>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</si>
  <si>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</si>
  <si>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</si>
  <si>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</si>
  <si>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</si>
  <si>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</si>
  <si>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</si>
  <si>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</si>
  <si>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</si>
  <si>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</si>
  <si>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平成29年</t>
    <phoneticPr fontId="8"/>
  </si>
  <si>
    <t>資料：福祉総合相談室</t>
    <rPh sb="3" eb="5">
      <t>フクシ</t>
    </rPh>
    <rPh sb="5" eb="7">
      <t>ソウゴウ</t>
    </rPh>
    <rPh sb="7" eb="10">
      <t>ソウダンシツ</t>
    </rPh>
    <phoneticPr fontId="4"/>
  </si>
  <si>
    <t>N-9．世帯類型別保護世帯数</t>
    <phoneticPr fontId="8"/>
  </si>
  <si>
    <t>年次</t>
    <rPh sb="0" eb="2">
      <t>ネンジ</t>
    </rPh>
    <phoneticPr fontId="8"/>
  </si>
  <si>
    <t>総計</t>
    <rPh sb="0" eb="2">
      <t>ソウケイ</t>
    </rPh>
    <phoneticPr fontId="8"/>
  </si>
  <si>
    <t>高齢</t>
  </si>
  <si>
    <t>傷病障害</t>
    <rPh sb="2" eb="4">
      <t>ショウガイ</t>
    </rPh>
    <phoneticPr fontId="4"/>
  </si>
  <si>
    <t>母子</t>
  </si>
  <si>
    <t>その他</t>
    <rPh sb="0" eb="3">
      <t>ソノタ</t>
    </rPh>
    <phoneticPr fontId="4"/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</si>
  <si>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</si>
  <si>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</si>
  <si>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</si>
  <si>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</si>
  <si>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</si>
  <si>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</si>
  <si>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</si>
  <si>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</si>
  <si>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</si>
  <si>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</si>
  <si>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</si>
  <si>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</si>
  <si>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</si>
  <si>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</si>
  <si>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</si>
  <si>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</si>
  <si>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平成29年</t>
    <phoneticPr fontId="8"/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</si>
  <si>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8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</si>
  <si>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8"/>
  </si>
  <si>
    <t>視覚</t>
    <rPh sb="0" eb="2">
      <t>シカク</t>
    </rPh>
    <phoneticPr fontId="8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</si>
  <si>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8"/>
  </si>
  <si>
    <t>音声言語
そしゃく</t>
    <rPh sb="0" eb="2">
      <t>オンセイ</t>
    </rPh>
    <rPh sb="2" eb="4">
      <t>ゲンゴ</t>
    </rPh>
    <phoneticPr fontId="8"/>
  </si>
  <si>
    <t>肢体不自由</t>
    <rPh sb="0" eb="2">
      <t>シタイ</t>
    </rPh>
    <rPh sb="2" eb="5">
      <t>フジユウ</t>
    </rPh>
    <phoneticPr fontId="8"/>
  </si>
  <si>
    <t>内部障害</t>
    <rPh sb="0" eb="2">
      <t>ナイブ</t>
    </rPh>
    <rPh sb="2" eb="4">
      <t>ショウガイ</t>
    </rPh>
    <phoneticPr fontId="8"/>
  </si>
  <si>
    <t>合計</t>
    <rPh sb="0" eb="2">
      <t>ゴウケイ</t>
    </rPh>
    <phoneticPr fontId="8"/>
  </si>
  <si>
    <t>聴覚</t>
    <rPh sb="0" eb="2">
      <t>チョウカク</t>
    </rPh>
    <phoneticPr fontId="8"/>
  </si>
  <si>
    <t>平衡</t>
    <rPh sb="0" eb="2">
      <t>ヘイコウ</t>
    </rPh>
    <phoneticPr fontId="8"/>
  </si>
  <si>
    <t>上肢</t>
    <rPh sb="0" eb="1">
      <t>ウエ</t>
    </rPh>
    <rPh sb="1" eb="2">
      <t>アシ</t>
    </rPh>
    <phoneticPr fontId="8"/>
  </si>
  <si>
    <t>下肢</t>
    <rPh sb="0" eb="2">
      <t>カシ</t>
    </rPh>
    <phoneticPr fontId="8"/>
  </si>
  <si>
    <t>体幹</t>
    <rPh sb="0" eb="1">
      <t>カラダ</t>
    </rPh>
    <rPh sb="1" eb="2">
      <t>ミキ</t>
    </rPh>
    <phoneticPr fontId="8"/>
  </si>
  <si>
    <t>脳原性</t>
    <rPh sb="0" eb="1">
      <t>ノウ</t>
    </rPh>
    <rPh sb="1" eb="2">
      <t>ハラ</t>
    </rPh>
    <rPh sb="2" eb="3">
      <t>セイ</t>
    </rPh>
    <phoneticPr fontId="8"/>
  </si>
  <si>
    <t>心臓</t>
    <rPh sb="0" eb="2">
      <t>シンゾウ</t>
    </rPh>
    <phoneticPr fontId="8"/>
  </si>
  <si>
    <t>腎臓</t>
    <rPh sb="0" eb="2">
      <t>ジンゾウ</t>
    </rPh>
    <phoneticPr fontId="8"/>
  </si>
  <si>
    <t>呼吸器</t>
    <rPh sb="0" eb="3">
      <t>コキュウキ</t>
    </rPh>
    <phoneticPr fontId="8"/>
  </si>
  <si>
    <t>ぼうこう、直・小腸</t>
    <rPh sb="5" eb="6">
      <t>チョク</t>
    </rPh>
    <rPh sb="7" eb="9">
      <t>ショウチョウ</t>
    </rPh>
    <phoneticPr fontId="8"/>
  </si>
  <si>
    <t>免疫・肝臓</t>
    <rPh sb="0" eb="2">
      <t>メンエキ</t>
    </rPh>
    <rPh sb="3" eb="5">
      <t>カンゾウ</t>
    </rPh>
    <phoneticPr fontId="8"/>
  </si>
  <si>
    <t>上肢</t>
    <rPh sb="0" eb="2">
      <t>ジョウシ</t>
    </rPh>
    <phoneticPr fontId="8"/>
  </si>
  <si>
    <t>移動</t>
    <rPh sb="0" eb="2">
      <t>イドウ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</si>
  <si>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</si>
  <si>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</si>
  <si>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</si>
  <si>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</si>
  <si>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</si>
  <si>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</si>
  <si>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</si>
  <si>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</si>
  <si>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</si>
  <si>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</si>
  <si>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</si>
  <si>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</si>
  <si>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8"/>
  </si>
  <si>
    <t>N-11．療育手帳交付状況</t>
    <phoneticPr fontId="4"/>
  </si>
  <si>
    <t>最重度</t>
  </si>
  <si>
    <t>重複傷害</t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</si>
  <si>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</si>
  <si>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</si>
  <si>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</si>
  <si>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</si>
  <si>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</si>
  <si>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</si>
  <si>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4"/>
  </si>
  <si>
    <t>障害者</t>
    <rPh sb="0" eb="2">
      <t>ショウガイ</t>
    </rPh>
    <phoneticPr fontId="4"/>
  </si>
  <si>
    <t>資料：社会福祉課</t>
    <rPh sb="3" eb="5">
      <t>シャカイ</t>
    </rPh>
    <rPh sb="5" eb="7">
      <t>フクシ</t>
    </rPh>
    <rPh sb="7" eb="8">
      <t>カ</t>
    </rPh>
    <phoneticPr fontId="4"/>
  </si>
  <si>
    <t>N-12．福祉手当給付状況</t>
    <phoneticPr fontId="8"/>
  </si>
  <si>
    <t>各年3月31日現在</t>
    <phoneticPr fontId="8"/>
  </si>
  <si>
    <t>単位：人</t>
    <phoneticPr fontId="24"/>
  </si>
  <si>
    <t>総数</t>
    <rPh sb="0" eb="2">
      <t>ソウスウ</t>
    </rPh>
    <phoneticPr fontId="8"/>
  </si>
  <si>
    <t>障害児福祉</t>
    <rPh sb="2" eb="3">
      <t>ジ</t>
    </rPh>
    <phoneticPr fontId="8"/>
  </si>
  <si>
    <t>特別障害者</t>
    <phoneticPr fontId="8"/>
  </si>
  <si>
    <t>経過的福祉</t>
    <phoneticPr fontId="8"/>
  </si>
  <si>
    <t>手当</t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</si>
  <si>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</si>
  <si>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</si>
  <si>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</si>
  <si>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</si>
  <si>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</si>
  <si>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</si>
  <si>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</si>
  <si>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</si>
  <si>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N-13．赤い羽根、歳末助け合い共同募金の状況</t>
    <rPh sb="5" eb="6">
      <t>アカ</t>
    </rPh>
    <rPh sb="7" eb="9">
      <t>ハネ</t>
    </rPh>
    <rPh sb="10" eb="12">
      <t>サイマツ</t>
    </rPh>
    <rPh sb="12" eb="13">
      <t>タス</t>
    </rPh>
    <rPh sb="14" eb="15">
      <t>ア</t>
    </rPh>
    <phoneticPr fontId="4"/>
  </si>
  <si>
    <t>（赤い羽根募金）</t>
    <phoneticPr fontId="8"/>
  </si>
  <si>
    <t>（歳末たすけあい募金)</t>
    <phoneticPr fontId="4"/>
  </si>
  <si>
    <t>年  度</t>
    <rPh sb="3" eb="4">
      <t>ド</t>
    </rPh>
    <phoneticPr fontId="8"/>
  </si>
  <si>
    <t>目標額</t>
  </si>
  <si>
    <t>実績内容</t>
    <phoneticPr fontId="8"/>
  </si>
  <si>
    <t>達成率</t>
  </si>
  <si>
    <t>総額</t>
    <phoneticPr fontId="4"/>
  </si>
  <si>
    <t>戸別募金</t>
  </si>
  <si>
    <t>法人募金</t>
  </si>
  <si>
    <t>その他</t>
  </si>
  <si>
    <t>(%)</t>
    <phoneticPr fontId="8"/>
  </si>
  <si>
    <t>総　　額</t>
    <phoneticPr fontId="4"/>
  </si>
  <si>
    <t>平成10年度</t>
    <rPh sb="0" eb="2">
      <t>ヘイセイ</t>
    </rPh>
    <rPh sb="4" eb="6">
      <t>ネンド</t>
    </rPh>
    <phoneticPr fontId="8"/>
  </si>
  <si>
    <t>-</t>
    <phoneticPr fontId="8"/>
  </si>
  <si>
    <t>-</t>
  </si>
  <si>
    <t>平成11年度</t>
    <rPh sb="0" eb="2">
      <t>ヘイセイ</t>
    </rPh>
    <rPh sb="4" eb="6">
      <t>ネンド</t>
    </rPh>
    <phoneticPr fontId="8"/>
  </si>
  <si>
    <t>平成12年度</t>
    <rPh sb="0" eb="2">
      <t>ヘイセイ</t>
    </rPh>
    <rPh sb="4" eb="6">
      <t>ネンド</t>
    </rPh>
    <phoneticPr fontId="8"/>
  </si>
  <si>
    <t>平成13年度</t>
    <rPh sb="0" eb="2">
      <t>ヘイセイ</t>
    </rPh>
    <rPh sb="4" eb="6">
      <t>ネンド</t>
    </rPh>
    <phoneticPr fontId="8"/>
  </si>
  <si>
    <t>平成14年度</t>
    <rPh sb="0" eb="2">
      <t>ヘイセイ</t>
    </rPh>
    <rPh sb="4" eb="6">
      <t>ネンド</t>
    </rPh>
    <phoneticPr fontId="8"/>
  </si>
  <si>
    <t>平成15年度</t>
    <rPh sb="0" eb="2">
      <t>ヘイセイ</t>
    </rPh>
    <rPh sb="4" eb="6">
      <t>ネンド</t>
    </rPh>
    <phoneticPr fontId="8"/>
  </si>
  <si>
    <t>平成16年度</t>
    <rPh sb="0" eb="2">
      <t>ヘイセイ</t>
    </rPh>
    <rPh sb="4" eb="6">
      <t>ネンド</t>
    </rPh>
    <phoneticPr fontId="8"/>
  </si>
  <si>
    <t>-</t>
    <phoneticPr fontId="4"/>
  </si>
  <si>
    <t>平成17年度</t>
    <rPh sb="0" eb="2">
      <t>ヘイセイ</t>
    </rPh>
    <rPh sb="4" eb="6">
      <t>ネンド</t>
    </rPh>
    <phoneticPr fontId="8"/>
  </si>
  <si>
    <t>平成18年度</t>
    <rPh sb="0" eb="2">
      <t>ヘイセイ</t>
    </rPh>
    <rPh sb="4" eb="6">
      <t>ネンド</t>
    </rPh>
    <phoneticPr fontId="8"/>
  </si>
  <si>
    <t>平成19年度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</si>
  <si>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</si>
  <si>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資料：福井県共同募金会</t>
    <rPh sb="0" eb="2">
      <t>シリョウ</t>
    </rPh>
    <rPh sb="3" eb="6">
      <t>フクイケン</t>
    </rPh>
    <rPh sb="6" eb="8">
      <t>キョウドウ</t>
    </rPh>
    <rPh sb="8" eb="11">
      <t>ボキンカイ</t>
    </rPh>
    <phoneticPr fontId="4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</si>
  <si>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</si>
  <si>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8"/>
  </si>
  <si>
    <t>区分</t>
    <rPh sb="0" eb="2">
      <t>クブン</t>
    </rPh>
    <phoneticPr fontId="8"/>
  </si>
  <si>
    <t>名称</t>
    <rPh sb="0" eb="2">
      <t>メイショウ</t>
    </rPh>
    <phoneticPr fontId="8"/>
  </si>
  <si>
    <t>定員</t>
    <rPh sb="0" eb="2">
      <t>テイイン</t>
    </rPh>
    <phoneticPr fontId="8"/>
  </si>
  <si>
    <t>児童数</t>
    <rPh sb="0" eb="2">
      <t>ジドウ</t>
    </rPh>
    <rPh sb="2" eb="3">
      <t>スウ</t>
    </rPh>
    <phoneticPr fontId="8"/>
  </si>
  <si>
    <t>0歳児</t>
    <rPh sb="1" eb="3">
      <t>サイジ</t>
    </rPh>
    <phoneticPr fontId="8"/>
  </si>
  <si>
    <t>1歳児</t>
    <rPh sb="1" eb="3">
      <t>サイジ</t>
    </rPh>
    <phoneticPr fontId="8"/>
  </si>
  <si>
    <t>2歳児</t>
    <rPh sb="1" eb="3">
      <t>サイジ</t>
    </rPh>
    <phoneticPr fontId="8"/>
  </si>
  <si>
    <t>3歳児</t>
    <rPh sb="1" eb="3">
      <t>サイジ</t>
    </rPh>
    <phoneticPr fontId="8"/>
  </si>
  <si>
    <t>4歳児</t>
    <rPh sb="1" eb="3">
      <t>サイジ</t>
    </rPh>
    <phoneticPr fontId="8"/>
  </si>
  <si>
    <t>5歳児</t>
    <rPh sb="1" eb="3">
      <t>サイジ</t>
    </rPh>
    <phoneticPr fontId="8"/>
  </si>
  <si>
    <t>三国町</t>
    <rPh sb="0" eb="2">
      <t>ミクニ</t>
    </rPh>
    <rPh sb="2" eb="3">
      <t>チョウ</t>
    </rPh>
    <phoneticPr fontId="8"/>
  </si>
  <si>
    <t>公立</t>
    <rPh sb="0" eb="2">
      <t>コウリツ</t>
    </rPh>
    <phoneticPr fontId="8"/>
  </si>
  <si>
    <t>三国南幼保園</t>
    <rPh sb="3" eb="4">
      <t>ヨウ</t>
    </rPh>
    <rPh sb="4" eb="5">
      <t>ホ</t>
    </rPh>
    <rPh sb="5" eb="6">
      <t>エン</t>
    </rPh>
    <phoneticPr fontId="8"/>
  </si>
  <si>
    <t>-</t>
    <phoneticPr fontId="8"/>
  </si>
  <si>
    <t>三国中央保育所</t>
  </si>
  <si>
    <t>三国運動公園保育所</t>
    <phoneticPr fontId="8"/>
  </si>
  <si>
    <t>みくに未来幼保園</t>
    <rPh sb="5" eb="6">
      <t>ヨウ</t>
    </rPh>
    <rPh sb="6" eb="7">
      <t>ホ</t>
    </rPh>
    <rPh sb="7" eb="8">
      <t>エン</t>
    </rPh>
    <phoneticPr fontId="8"/>
  </si>
  <si>
    <t>宿幼保園</t>
    <rPh sb="1" eb="2">
      <t>ヨウ</t>
    </rPh>
    <rPh sb="2" eb="3">
      <t>ホ</t>
    </rPh>
    <rPh sb="3" eb="4">
      <t>エン</t>
    </rPh>
    <phoneticPr fontId="8"/>
  </si>
  <si>
    <t>安島幼保園</t>
    <rPh sb="2" eb="3">
      <t>ヨウ</t>
    </rPh>
    <rPh sb="3" eb="4">
      <t>ホ</t>
    </rPh>
    <rPh sb="4" eb="5">
      <t>エン</t>
    </rPh>
    <phoneticPr fontId="8"/>
  </si>
  <si>
    <t>加戸幼保園</t>
    <rPh sb="2" eb="3">
      <t>ヨウ</t>
    </rPh>
    <rPh sb="3" eb="4">
      <t>ホ</t>
    </rPh>
    <rPh sb="4" eb="5">
      <t>エン</t>
    </rPh>
    <phoneticPr fontId="8"/>
  </si>
  <si>
    <t>新保保育所</t>
  </si>
  <si>
    <t>小　計</t>
    <rPh sb="0" eb="1">
      <t>ショウ</t>
    </rPh>
    <rPh sb="2" eb="3">
      <t>ケイ</t>
    </rPh>
    <phoneticPr fontId="8"/>
  </si>
  <si>
    <t>私立</t>
    <rPh sb="0" eb="1">
      <t>シ</t>
    </rPh>
    <rPh sb="1" eb="2">
      <t>リツ</t>
    </rPh>
    <phoneticPr fontId="8"/>
  </si>
  <si>
    <t>米納津保育所</t>
  </si>
  <si>
    <t xml:space="preserve"> </t>
    <phoneticPr fontId="8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</si>
  <si>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8"/>
  </si>
  <si>
    <t>三国ひかり保育園</t>
    <rPh sb="0" eb="2">
      <t>ミクニ</t>
    </rPh>
    <rPh sb="5" eb="8">
      <t>ホイクエン</t>
    </rPh>
    <phoneticPr fontId="8"/>
  </si>
  <si>
    <t>三国町計</t>
    <rPh sb="0" eb="2">
      <t>ミクニ</t>
    </rPh>
    <rPh sb="2" eb="3">
      <t>チョウ</t>
    </rPh>
    <rPh sb="3" eb="4">
      <t>ケイ</t>
    </rPh>
    <phoneticPr fontId="8"/>
  </si>
  <si>
    <t>丸岡町</t>
    <rPh sb="0" eb="2">
      <t>マルオカ</t>
    </rPh>
    <rPh sb="2" eb="3">
      <t>チョウ</t>
    </rPh>
    <phoneticPr fontId="8"/>
  </si>
  <si>
    <t>霞幼保園</t>
  </si>
  <si>
    <t>今福保育園</t>
    <rPh sb="2" eb="5">
      <t>ホイクエン</t>
    </rPh>
    <phoneticPr fontId="8"/>
  </si>
  <si>
    <t>安田保育園</t>
    <rPh sb="2" eb="5">
      <t>ホイクエン</t>
    </rPh>
    <phoneticPr fontId="8"/>
  </si>
  <si>
    <t>鳴鹿幼保園</t>
  </si>
  <si>
    <t>磯部東幼保園</t>
  </si>
  <si>
    <t>閉園</t>
    <rPh sb="0" eb="2">
      <t>ヘイエン</t>
    </rPh>
    <phoneticPr fontId="8"/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</si>
  <si>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8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</si>
  <si>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8"/>
  </si>
  <si>
    <t>八ヶ幼保園</t>
  </si>
  <si>
    <t>つぼみ保育園</t>
  </si>
  <si>
    <t>もみじ保育園</t>
  </si>
  <si>
    <t>まごころ保育園</t>
  </si>
  <si>
    <t>しろの子保育園</t>
  </si>
  <si>
    <t>わっか保育園</t>
    <rPh sb="3" eb="6">
      <t>ホイクエン</t>
    </rPh>
    <phoneticPr fontId="8"/>
  </si>
  <si>
    <t>よつば保育園</t>
    <rPh sb="3" eb="6">
      <t>ホイクエン</t>
    </rPh>
    <phoneticPr fontId="8"/>
  </si>
  <si>
    <t>丸岡町計</t>
    <rPh sb="0" eb="2">
      <t>マルオカ</t>
    </rPh>
    <rPh sb="2" eb="3">
      <t>チョウ</t>
    </rPh>
    <rPh sb="3" eb="4">
      <t>ケイ</t>
    </rPh>
    <phoneticPr fontId="8"/>
  </si>
  <si>
    <t>春江町</t>
    <rPh sb="0" eb="2">
      <t>ハルエ</t>
    </rPh>
    <rPh sb="2" eb="3">
      <t>チョウ</t>
    </rPh>
    <phoneticPr fontId="8"/>
  </si>
  <si>
    <t>春江南保育所</t>
  </si>
  <si>
    <t>春江中保育園</t>
    <rPh sb="5" eb="6">
      <t>エン</t>
    </rPh>
    <phoneticPr fontId="8"/>
  </si>
  <si>
    <t>春江東保育園</t>
    <rPh sb="5" eb="6">
      <t>エン</t>
    </rPh>
    <phoneticPr fontId="8"/>
  </si>
  <si>
    <t>春江北幼保園</t>
    <rPh sb="3" eb="4">
      <t>ヨウ</t>
    </rPh>
    <rPh sb="4" eb="5">
      <t>ホ</t>
    </rPh>
    <rPh sb="5" eb="6">
      <t>エン</t>
    </rPh>
    <phoneticPr fontId="8"/>
  </si>
  <si>
    <t>春江西幼保園</t>
    <rPh sb="3" eb="4">
      <t>ヨウ</t>
    </rPh>
    <rPh sb="4" eb="5">
      <t>ホ</t>
    </rPh>
    <rPh sb="5" eb="6">
      <t>エン</t>
    </rPh>
    <phoneticPr fontId="8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</si>
  <si>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</si>
  <si>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8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</si>
  <si>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8"/>
  </si>
  <si>
    <t>春江みどり保育園</t>
  </si>
  <si>
    <t>いと勢保育園</t>
  </si>
  <si>
    <t>春江ゆり保育園</t>
    <rPh sb="0" eb="2">
      <t>ハルエ</t>
    </rPh>
    <rPh sb="4" eb="7">
      <t>ホイクエン</t>
    </rPh>
    <phoneticPr fontId="8"/>
  </si>
  <si>
    <t>春江町計</t>
    <rPh sb="0" eb="2">
      <t>ハルエ</t>
    </rPh>
    <rPh sb="2" eb="3">
      <t>チョウ</t>
    </rPh>
    <rPh sb="3" eb="4">
      <t>ケイ</t>
    </rPh>
    <phoneticPr fontId="8"/>
  </si>
  <si>
    <t>坂井保育所</t>
  </si>
  <si>
    <t>坂井乳児保育所</t>
  </si>
  <si>
    <t>坂井こども園</t>
    <rPh sb="0" eb="2">
      <t>サカイ</t>
    </rPh>
    <rPh sb="5" eb="6">
      <t>エン</t>
    </rPh>
    <phoneticPr fontId="8"/>
  </si>
  <si>
    <t>大関保育園</t>
    <rPh sb="0" eb="2">
      <t>オオセキ</t>
    </rPh>
    <rPh sb="2" eb="5">
      <t>ホイクエン</t>
    </rPh>
    <phoneticPr fontId="8"/>
  </si>
  <si>
    <t>すずらん保育園</t>
  </si>
  <si>
    <t>るんびに保育園</t>
  </si>
  <si>
    <t>坂井松涛保育園</t>
    <rPh sb="0" eb="2">
      <t>サカイ</t>
    </rPh>
    <rPh sb="2" eb="3">
      <t>マツ</t>
    </rPh>
    <rPh sb="3" eb="4">
      <t>ナミ</t>
    </rPh>
    <rPh sb="4" eb="7">
      <t>ホイクエン</t>
    </rPh>
    <phoneticPr fontId="8"/>
  </si>
  <si>
    <t>坂井町計</t>
    <rPh sb="0" eb="2">
      <t>サカイ</t>
    </rPh>
    <rPh sb="2" eb="3">
      <t>チョウ</t>
    </rPh>
    <rPh sb="3" eb="4">
      <t>ケイ</t>
    </rPh>
    <phoneticPr fontId="8"/>
  </si>
  <si>
    <t>公立計</t>
    <rPh sb="0" eb="2">
      <t>コウリツ</t>
    </rPh>
    <rPh sb="2" eb="3">
      <t>ケイ</t>
    </rPh>
    <phoneticPr fontId="8"/>
  </si>
  <si>
    <t>私立計</t>
    <rPh sb="0" eb="2">
      <t>シリツ</t>
    </rPh>
    <rPh sb="2" eb="3">
      <t>ケイ</t>
    </rPh>
    <phoneticPr fontId="8"/>
  </si>
  <si>
    <t>合　　計</t>
    <rPh sb="0" eb="1">
      <t>ア</t>
    </rPh>
    <rPh sb="3" eb="4">
      <t>ケイ</t>
    </rPh>
    <phoneticPr fontId="8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</si>
  <si>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8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</si>
  <si>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8"/>
  </si>
  <si>
    <t>N-15．児童館設置状況</t>
    <rPh sb="5" eb="8">
      <t>ジドウカン</t>
    </rPh>
    <rPh sb="8" eb="10">
      <t>セッチ</t>
    </rPh>
    <rPh sb="10" eb="12">
      <t>ジョウキョウ</t>
    </rPh>
    <phoneticPr fontId="4"/>
  </si>
  <si>
    <t>児童館</t>
    <rPh sb="0" eb="3">
      <t>ジドウカン</t>
    </rPh>
    <phoneticPr fontId="8"/>
  </si>
  <si>
    <t>職員数
(平成29年4月1日)</t>
    <rPh sb="0" eb="3">
      <t>ショクインスウ</t>
    </rPh>
    <phoneticPr fontId="8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</si>
  <si>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8"/>
  </si>
  <si>
    <t>三国</t>
    <rPh sb="0" eb="2">
      <t>ミクニ</t>
    </rPh>
    <phoneticPr fontId="8"/>
  </si>
  <si>
    <t>池上児童館</t>
  </si>
  <si>
    <t>三国計</t>
    <rPh sb="0" eb="2">
      <t>ミクニ</t>
    </rPh>
    <rPh sb="2" eb="3">
      <t>ケイ</t>
    </rPh>
    <phoneticPr fontId="8"/>
  </si>
  <si>
    <t>丸　岡</t>
    <rPh sb="0" eb="1">
      <t>マル</t>
    </rPh>
    <rPh sb="2" eb="3">
      <t>オカ</t>
    </rPh>
    <phoneticPr fontId="8"/>
  </si>
  <si>
    <t>新九頭竜児童館</t>
  </si>
  <si>
    <t>今市児童館</t>
  </si>
  <si>
    <t>磯部公民館児童室</t>
  </si>
  <si>
    <t>城北児童館</t>
  </si>
  <si>
    <t>西瓜屋児童館</t>
  </si>
  <si>
    <t>坪江地区児童館</t>
  </si>
  <si>
    <t>丸岡計</t>
    <rPh sb="0" eb="2">
      <t>マルオカ</t>
    </rPh>
    <rPh sb="2" eb="3">
      <t>ケイ</t>
    </rPh>
    <phoneticPr fontId="8"/>
  </si>
  <si>
    <t>春江</t>
    <rPh sb="0" eb="2">
      <t>ハルエ</t>
    </rPh>
    <phoneticPr fontId="8"/>
  </si>
  <si>
    <t>春江児童館</t>
  </si>
  <si>
    <t>春江計</t>
    <rPh sb="0" eb="2">
      <t>ハルエ</t>
    </rPh>
    <rPh sb="2" eb="3">
      <t>ケイ</t>
    </rPh>
    <phoneticPr fontId="8"/>
  </si>
  <si>
    <t>坂　井</t>
    <rPh sb="0" eb="1">
      <t>サカ</t>
    </rPh>
    <rPh sb="2" eb="3">
      <t>イ</t>
    </rPh>
    <phoneticPr fontId="8"/>
  </si>
  <si>
    <t>坂井児童センター</t>
  </si>
  <si>
    <t>長畑児童館</t>
  </si>
  <si>
    <t>長屋児童館</t>
  </si>
  <si>
    <t>大関児童館</t>
  </si>
  <si>
    <t>兵庫児童館</t>
  </si>
  <si>
    <t>坂井木部児童館</t>
  </si>
  <si>
    <t>坂井計</t>
    <rPh sb="0" eb="2">
      <t>サカイ</t>
    </rPh>
    <rPh sb="2" eb="3">
      <t>ケイ</t>
    </rPh>
    <phoneticPr fontId="8"/>
  </si>
  <si>
    <t>※児童クラブ利用者数は除く。木部、兵庫、新九、西瓜屋、春江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rPh sb="14" eb="16">
      <t>キベ</t>
    </rPh>
    <rPh sb="17" eb="19">
      <t>ヒョウゴ</t>
    </rPh>
    <rPh sb="20" eb="21">
      <t>シン</t>
    </rPh>
    <rPh sb="21" eb="22">
      <t>ク</t>
    </rPh>
    <rPh sb="23" eb="24">
      <t>ニシ</t>
    </rPh>
    <rPh sb="24" eb="25">
      <t>ウリ</t>
    </rPh>
    <rPh sb="25" eb="26">
      <t>ヤ</t>
    </rPh>
    <rPh sb="27" eb="29">
      <t>ハルエ</t>
    </rPh>
    <phoneticPr fontId="8"/>
  </si>
  <si>
    <t>N-16．児童クラブ設置状況</t>
    <rPh sb="5" eb="7">
      <t>ジドウ</t>
    </rPh>
    <rPh sb="10" eb="12">
      <t>セッチ</t>
    </rPh>
    <rPh sb="12" eb="14">
      <t>ジョウキョウ</t>
    </rPh>
    <phoneticPr fontId="4"/>
  </si>
  <si>
    <t>児童クラブ（４月１日時点児童数）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8"/>
  </si>
  <si>
    <t>登録児童数</t>
    <rPh sb="0" eb="2">
      <t>トウロク</t>
    </rPh>
    <rPh sb="2" eb="4">
      <t>ジドウ</t>
    </rPh>
    <rPh sb="4" eb="5">
      <t>スウ</t>
    </rPh>
    <phoneticPr fontId="8"/>
  </si>
  <si>
    <t>内、長期休暇のみ</t>
    <rPh sb="0" eb="1">
      <t>ウチ</t>
    </rPh>
    <rPh sb="2" eb="4">
      <t>チョウキ</t>
    </rPh>
    <rPh sb="4" eb="6">
      <t>キュウカ</t>
    </rPh>
    <phoneticPr fontId="8"/>
  </si>
  <si>
    <t>三　国</t>
    <rPh sb="0" eb="1">
      <t>サン</t>
    </rPh>
    <rPh sb="2" eb="3">
      <t>クニ</t>
    </rPh>
    <phoneticPr fontId="8"/>
  </si>
  <si>
    <t>加戸児童クラブ</t>
    <rPh sb="0" eb="2">
      <t>カド</t>
    </rPh>
    <rPh sb="2" eb="4">
      <t>ジドウ</t>
    </rPh>
    <phoneticPr fontId="8"/>
  </si>
  <si>
    <t>雄島児童クラブ</t>
    <rPh sb="0" eb="2">
      <t>オシマ</t>
    </rPh>
    <rPh sb="2" eb="4">
      <t>ジドウ</t>
    </rPh>
    <phoneticPr fontId="8"/>
  </si>
  <si>
    <t>三国西児童クラブ</t>
    <rPh sb="0" eb="2">
      <t>ミクニ</t>
    </rPh>
    <rPh sb="2" eb="3">
      <t>ニシ</t>
    </rPh>
    <rPh sb="3" eb="5">
      <t>ジドウ</t>
    </rPh>
    <phoneticPr fontId="8"/>
  </si>
  <si>
    <t>三国北児童クラブ</t>
    <rPh sb="0" eb="2">
      <t>ミクニ</t>
    </rPh>
    <rPh sb="2" eb="3">
      <t>キタ</t>
    </rPh>
    <rPh sb="3" eb="5">
      <t>ジドウ</t>
    </rPh>
    <phoneticPr fontId="8"/>
  </si>
  <si>
    <t>三国計</t>
    <rPh sb="0" eb="2">
      <t>ミクニ</t>
    </rPh>
    <rPh sb="2" eb="3">
      <t>ケイ</t>
    </rPh>
    <phoneticPr fontId="8"/>
  </si>
  <si>
    <t>鳴鹿児童クラブ</t>
    <rPh sb="0" eb="2">
      <t>ナルカ</t>
    </rPh>
    <rPh sb="2" eb="4">
      <t>ジドウ</t>
    </rPh>
    <phoneticPr fontId="8"/>
  </si>
  <si>
    <t>新九頭竜児童クラブ</t>
    <rPh sb="0" eb="1">
      <t>シン</t>
    </rPh>
    <rPh sb="1" eb="4">
      <t>クズリュウ</t>
    </rPh>
    <rPh sb="4" eb="6">
      <t>ジドウ</t>
    </rPh>
    <phoneticPr fontId="8"/>
  </si>
  <si>
    <t>磯部第一児童クラブ</t>
    <rPh sb="0" eb="2">
      <t>イソベ</t>
    </rPh>
    <rPh sb="2" eb="4">
      <t>ダイイチ</t>
    </rPh>
    <rPh sb="4" eb="6">
      <t>ジドウ</t>
    </rPh>
    <phoneticPr fontId="8"/>
  </si>
  <si>
    <t>磯部第二児童クラブ</t>
    <rPh sb="0" eb="2">
      <t>イソベ</t>
    </rPh>
    <rPh sb="2" eb="4">
      <t>ダイニ</t>
    </rPh>
    <rPh sb="4" eb="6">
      <t>ジドウ</t>
    </rPh>
    <phoneticPr fontId="8"/>
  </si>
  <si>
    <t>明章児童クラブ</t>
    <rPh sb="0" eb="2">
      <t>メイショウ</t>
    </rPh>
    <rPh sb="2" eb="4">
      <t>ジドウ</t>
    </rPh>
    <phoneticPr fontId="8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</si>
  <si>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8"/>
  </si>
  <si>
    <t>高椋児童クラブ</t>
    <rPh sb="0" eb="2">
      <t>タカボコ</t>
    </rPh>
    <rPh sb="2" eb="4">
      <t>ジドウ</t>
    </rPh>
    <phoneticPr fontId="8"/>
  </si>
  <si>
    <t>平章児童クラブ</t>
    <rPh sb="0" eb="2">
      <t>ヘイショウ</t>
    </rPh>
    <rPh sb="2" eb="4">
      <t>ジドウ</t>
    </rPh>
    <phoneticPr fontId="8"/>
  </si>
  <si>
    <t>長畝児童クラブ</t>
    <rPh sb="0" eb="2">
      <t>ノウネ</t>
    </rPh>
    <rPh sb="2" eb="4">
      <t>ジドウ</t>
    </rPh>
    <phoneticPr fontId="8"/>
  </si>
  <si>
    <t>丸岡計</t>
    <rPh sb="0" eb="2">
      <t>マルオカ</t>
    </rPh>
    <rPh sb="2" eb="3">
      <t>ケイ</t>
    </rPh>
    <phoneticPr fontId="8"/>
  </si>
  <si>
    <t>春　江</t>
    <rPh sb="0" eb="1">
      <t>ハル</t>
    </rPh>
    <rPh sb="2" eb="3">
      <t>エ</t>
    </rPh>
    <phoneticPr fontId="8"/>
  </si>
  <si>
    <t>春江児童クラブ</t>
    <rPh sb="0" eb="2">
      <t>ハルエ</t>
    </rPh>
    <rPh sb="2" eb="4">
      <t>ジドウ</t>
    </rPh>
    <phoneticPr fontId="8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</si>
  <si>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8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</si>
  <si>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8"/>
  </si>
  <si>
    <t>大石児童クラブ</t>
    <rPh sb="0" eb="2">
      <t>オオイシ</t>
    </rPh>
    <rPh sb="2" eb="4">
      <t>ジドウ</t>
    </rPh>
    <phoneticPr fontId="8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</si>
  <si>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8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</si>
  <si>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8"/>
  </si>
  <si>
    <t>春江計</t>
    <rPh sb="0" eb="2">
      <t>ハルエ</t>
    </rPh>
    <rPh sb="2" eb="3">
      <t>ケイ</t>
    </rPh>
    <phoneticPr fontId="8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</si>
  <si>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8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</si>
  <si>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8"/>
  </si>
  <si>
    <t>大関児童クラブ</t>
    <rPh sb="0" eb="2">
      <t>オオゼキ</t>
    </rPh>
    <rPh sb="2" eb="4">
      <t>ジドウ</t>
    </rPh>
    <phoneticPr fontId="8"/>
  </si>
  <si>
    <t>兵庫児童クラブ</t>
    <rPh sb="0" eb="2">
      <t>ヒョウゴ</t>
    </rPh>
    <rPh sb="2" eb="4">
      <t>ジドウ</t>
    </rPh>
    <phoneticPr fontId="8"/>
  </si>
  <si>
    <t>木部児童クラブ</t>
    <rPh sb="0" eb="2">
      <t>キベ</t>
    </rPh>
    <rPh sb="2" eb="4">
      <t>ジドウ</t>
    </rPh>
    <phoneticPr fontId="8"/>
  </si>
  <si>
    <t>坂井計</t>
    <rPh sb="0" eb="2">
      <t>サカイ</t>
    </rPh>
    <rPh sb="2" eb="3">
      <t>ケイ</t>
    </rPh>
    <phoneticPr fontId="8"/>
  </si>
  <si>
    <t>※児童館利用者数は除く。木部、新九、西瓜屋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</si>
</sst>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45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4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2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8" borderId="8" applyNumberFormat="0" applyFon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</cellStyleXfs>
  <cellXfs count="72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5" fillId="0" borderId="0" xfId="0" applyFont="1">
      <alignment vertical="center"/>
    </xf>
    <xf numFmtId="0" fontId="6" fillId="0" borderId="0" xfId="2" applyFont="1"/>
    <xf numFmtId="176" fontId="6" fillId="0" borderId="0" xfId="2" applyNumberFormat="1" applyFont="1"/>
    <xf numFmtId="0" fontId="6" fillId="0" borderId="0" xfId="2" applyFont="1" applyBorder="1" applyAlignment="1">
      <alignment vertical="center"/>
    </xf>
    <xf numFmtId="0" fontId="6" fillId="0" borderId="0" xfId="2" applyFont="1" applyBorder="1"/>
    <xf numFmtId="176" fontId="6" fillId="0" borderId="0" xfId="2" applyNumberFormat="1" applyFont="1" applyBorder="1"/>
    <xf numFmtId="0" fontId="7" fillId="0" borderId="0" xfId="0" applyFont="1" applyAlignment="1">
      <alignment horizontal="distributed" vertical="center" justifyLastLine="1"/>
    </xf>
    <xf numFmtId="0" fontId="7" fillId="0" borderId="10" xfId="2" applyFont="1" applyBorder="1" applyAlignment="1">
      <alignment horizontal="distributed" vertical="center" justifyLastLine="1"/>
    </xf>
    <xf numFmtId="0" fontId="7" fillId="0" borderId="13" xfId="2" applyFont="1" applyBorder="1" applyAlignment="1">
      <alignment horizontal="distributed" vertical="center" justifyLastLine="1"/>
    </xf>
    <xf numFmtId="0" fontId="7" fillId="0" borderId="14" xfId="2" applyFont="1" applyBorder="1" applyAlignment="1">
      <alignment horizontal="distributed" vertical="center" justifyLastLine="1"/>
    </xf>
    <xf numFmtId="0" fontId="7" fillId="0" borderId="15" xfId="2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176" fontId="7" fillId="0" borderId="1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10" xfId="2" applyNumberFormat="1" applyFont="1" applyBorder="1" applyAlignment="1">
      <alignment horizontal="center" vertical="center"/>
    </xf>
    <xf numFmtId="3" fontId="9" fillId="0" borderId="10" xfId="0" applyNumberFormat="1" applyFont="1" applyBorder="1">
      <alignment vertical="center"/>
    </xf>
    <xf numFmtId="3" fontId="9" fillId="0" borderId="14" xfId="0" applyNumberFormat="1" applyFont="1" applyBorder="1">
      <alignment vertical="center"/>
    </xf>
    <xf numFmtId="3" fontId="9" fillId="0" borderId="15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0" fontId="7" fillId="0" borderId="0" xfId="0" applyFont="1">
      <alignment vertical="center"/>
    </xf>
    <xf numFmtId="49" fontId="7" fillId="0" borderId="13" xfId="2" applyNumberFormat="1" applyFont="1" applyBorder="1" applyAlignment="1">
      <alignment horizontal="right" vertical="center"/>
    </xf>
    <xf numFmtId="3" fontId="7" fillId="0" borderId="13" xfId="2" applyNumberFormat="1" applyFont="1" applyBorder="1" applyAlignment="1">
      <alignment vertical="center"/>
    </xf>
    <xf numFmtId="3" fontId="7" fillId="0" borderId="16" xfId="2" applyNumberFormat="1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176" fontId="7" fillId="0" borderId="13" xfId="0" applyNumberFormat="1" applyFont="1" applyBorder="1">
      <alignment vertical="center"/>
    </xf>
    <xf numFmtId="0" fontId="7" fillId="0" borderId="13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49" fontId="7" fillId="0" borderId="18" xfId="2" applyNumberFormat="1" applyFont="1" applyBorder="1" applyAlignment="1">
      <alignment horizontal="right" vertical="center"/>
    </xf>
    <xf numFmtId="3" fontId="7" fillId="0" borderId="19" xfId="2" applyNumberFormat="1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176" fontId="7" fillId="0" borderId="18" xfId="0" applyNumberFormat="1" applyFont="1" applyBorder="1">
      <alignment vertical="center"/>
    </xf>
    <xf numFmtId="0" fontId="7" fillId="0" borderId="19" xfId="2" applyFont="1" applyBorder="1" applyAlignment="1">
      <alignment vertical="center"/>
    </xf>
    <xf numFmtId="49" fontId="9" fillId="0" borderId="11" xfId="2" applyNumberFormat="1" applyFont="1" applyBorder="1" applyAlignment="1">
      <alignment horizontal="center" vertical="center"/>
    </xf>
    <xf numFmtId="3" fontId="9" fillId="0" borderId="11" xfId="0" applyNumberFormat="1" applyFont="1" applyBorder="1">
      <alignment vertical="center"/>
    </xf>
    <xf numFmtId="3" fontId="9" fillId="0" borderId="12" xfId="0" applyNumberFormat="1" applyFont="1" applyBorder="1">
      <alignment vertical="center"/>
    </xf>
    <xf numFmtId="3" fontId="9" fillId="0" borderId="21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7" fillId="0" borderId="0" xfId="2" applyFont="1"/>
    <xf numFmtId="176" fontId="7" fillId="0" borderId="0" xfId="2" applyNumberFormat="1" applyFont="1"/>
    <xf numFmtId="176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7" fillId="0" borderId="11" xfId="2" applyFont="1" applyBorder="1" applyAlignment="1">
      <alignment horizontal="distributed" vertical="center" justifyLastLine="1"/>
    </xf>
    <xf numFmtId="0" fontId="10" fillId="0" borderId="11" xfId="2" applyFont="1" applyBorder="1" applyAlignment="1">
      <alignment horizontal="distributed" vertical="center" justifyLastLine="1"/>
    </xf>
    <xf numFmtId="176" fontId="11" fillId="0" borderId="11" xfId="2" applyNumberFormat="1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3" fontId="9" fillId="0" borderId="10" xfId="0" applyNumberFormat="1" applyFont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5" fillId="0" borderId="0" xfId="0" applyNumberFormat="1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12" xfId="2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3" fontId="9" fillId="0" borderId="22" xfId="0" applyNumberFormat="1" applyFont="1" applyBorder="1">
      <alignment vertical="center"/>
    </xf>
    <xf numFmtId="3" fontId="7" fillId="0" borderId="23" xfId="2" applyNumberFormat="1" applyFont="1" applyBorder="1" applyAlignment="1">
      <alignment horizontal="right" vertical="center"/>
    </xf>
    <xf numFmtId="0" fontId="7" fillId="0" borderId="23" xfId="2" applyFont="1" applyBorder="1" applyAlignment="1">
      <alignment horizontal="right" vertical="center"/>
    </xf>
    <xf numFmtId="0" fontId="7" fillId="0" borderId="13" xfId="2" applyFont="1" applyBorder="1" applyAlignment="1">
      <alignment horizontal="right" vertical="center"/>
    </xf>
    <xf numFmtId="3" fontId="7" fillId="0" borderId="24" xfId="2" applyNumberFormat="1" applyFont="1" applyBorder="1" applyAlignment="1">
      <alignment horizontal="right" vertical="center"/>
    </xf>
    <xf numFmtId="0" fontId="7" fillId="0" borderId="24" xfId="2" applyFont="1" applyBorder="1" applyAlignment="1">
      <alignment horizontal="right" vertical="center"/>
    </xf>
    <xf numFmtId="0" fontId="7" fillId="0" borderId="18" xfId="2" applyFont="1" applyBorder="1" applyAlignment="1">
      <alignment horizontal="right" vertical="center"/>
    </xf>
    <xf numFmtId="3" fontId="9" fillId="0" borderId="25" xfId="0" applyNumberFormat="1" applyFont="1" applyBorder="1">
      <alignment vertical="center"/>
    </xf>
    <xf numFmtId="49" fontId="7" fillId="0" borderId="0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38" fontId="7" fillId="0" borderId="23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9" fillId="0" borderId="22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25" xfId="1" applyFont="1" applyBorder="1">
      <alignment vertical="center"/>
    </xf>
    <xf numFmtId="38" fontId="9" fillId="0" borderId="11" xfId="1" applyFont="1" applyBorder="1">
      <alignment vertical="center"/>
    </xf>
    <xf numFmtId="0" fontId="7" fillId="0" borderId="22" xfId="2" applyFont="1" applyBorder="1" applyAlignment="1">
      <alignment horizontal="distributed" vertical="center" wrapText="1" justifyLastLine="1"/>
    </xf>
    <xf numFmtId="0" fontId="7" fillId="0" borderId="15" xfId="2" applyFont="1" applyBorder="1" applyAlignment="1">
      <alignment horizontal="distributed" vertical="center" wrapText="1" justifyLastLine="1"/>
    </xf>
    <xf numFmtId="0" fontId="7" fillId="0" borderId="28" xfId="2" applyFont="1" applyBorder="1" applyAlignment="1">
      <alignment horizontal="distributed" vertical="center" justifyLastLine="1"/>
    </xf>
    <xf numFmtId="0" fontId="7" fillId="0" borderId="29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right" vertical="center"/>
    </xf>
    <xf numFmtId="0" fontId="7" fillId="0" borderId="19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3" fontId="9" fillId="0" borderId="22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32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49" fontId="7" fillId="0" borderId="16" xfId="2" applyNumberFormat="1" applyFont="1" applyBorder="1" applyAlignment="1">
      <alignment horizontal="right"/>
    </xf>
    <xf numFmtId="3" fontId="7" fillId="0" borderId="23" xfId="2" applyNumberFormat="1" applyFont="1" applyBorder="1" applyAlignment="1">
      <alignment vertical="center"/>
    </xf>
    <xf numFmtId="3" fontId="7" fillId="0" borderId="17" xfId="2" applyNumberFormat="1" applyFont="1" applyBorder="1" applyAlignment="1">
      <alignment vertical="center"/>
    </xf>
    <xf numFmtId="3" fontId="7" fillId="0" borderId="0" xfId="2" applyNumberFormat="1" applyFont="1" applyBorder="1" applyAlignment="1">
      <alignment vertical="center"/>
    </xf>
    <xf numFmtId="3" fontId="7" fillId="0" borderId="33" xfId="2" applyNumberFormat="1" applyFont="1" applyBorder="1" applyAlignment="1">
      <alignment vertical="center"/>
    </xf>
    <xf numFmtId="3" fontId="7" fillId="0" borderId="34" xfId="2" applyNumberFormat="1" applyFont="1" applyBorder="1" applyAlignment="1">
      <alignment vertical="center"/>
    </xf>
    <xf numFmtId="49" fontId="7" fillId="0" borderId="16" xfId="2" applyNumberFormat="1" applyFont="1" applyFill="1" applyBorder="1" applyAlignment="1">
      <alignment horizontal="right" vertical="center"/>
    </xf>
    <xf numFmtId="49" fontId="7" fillId="0" borderId="19" xfId="2" applyNumberFormat="1" applyFont="1" applyFill="1" applyBorder="1" applyAlignment="1">
      <alignment horizontal="right" vertical="center"/>
    </xf>
    <xf numFmtId="3" fontId="7" fillId="0" borderId="24" xfId="2" applyNumberFormat="1" applyFont="1" applyBorder="1" applyAlignment="1">
      <alignment vertical="center"/>
    </xf>
    <xf numFmtId="3" fontId="7" fillId="0" borderId="20" xfId="2" applyNumberFormat="1" applyFont="1" applyBorder="1" applyAlignment="1">
      <alignment vertical="center"/>
    </xf>
    <xf numFmtId="3" fontId="7" fillId="0" borderId="35" xfId="2" applyNumberFormat="1" applyFont="1" applyBorder="1" applyAlignment="1">
      <alignment vertical="center"/>
    </xf>
    <xf numFmtId="3" fontId="7" fillId="0" borderId="30" xfId="2" applyNumberFormat="1" applyFont="1" applyBorder="1" applyAlignment="1">
      <alignment vertical="center"/>
    </xf>
    <xf numFmtId="3" fontId="7" fillId="0" borderId="31" xfId="2" applyNumberFormat="1" applyFont="1" applyBorder="1" applyAlignment="1">
      <alignment vertical="center"/>
    </xf>
    <xf numFmtId="3" fontId="7" fillId="0" borderId="36" xfId="2" applyNumberFormat="1" applyFont="1" applyBorder="1" applyAlignment="1">
      <alignment vertical="center"/>
    </xf>
    <xf numFmtId="3" fontId="7" fillId="0" borderId="24" xfId="2" applyNumberFormat="1" applyFont="1" applyBorder="1"/>
    <xf numFmtId="3" fontId="7" fillId="0" borderId="20" xfId="2" applyNumberFormat="1" applyFont="1" applyBorder="1"/>
    <xf numFmtId="0" fontId="9" fillId="0" borderId="12" xfId="2" applyFont="1" applyBorder="1" applyAlignment="1">
      <alignment horizontal="center" vertical="center"/>
    </xf>
    <xf numFmtId="3" fontId="9" fillId="0" borderId="25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vertical="center"/>
    </xf>
    <xf numFmtId="3" fontId="9" fillId="0" borderId="27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27" xfId="2" applyFont="1" applyBorder="1" applyAlignment="1">
      <alignment vertical="center"/>
    </xf>
    <xf numFmtId="0" fontId="7" fillId="0" borderId="1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18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center" vertical="center"/>
    </xf>
    <xf numFmtId="177" fontId="9" fillId="0" borderId="10" xfId="2" applyNumberFormat="1" applyFont="1" applyBorder="1" applyAlignment="1">
      <alignment vertical="center"/>
    </xf>
    <xf numFmtId="177" fontId="9" fillId="0" borderId="23" xfId="2" applyNumberFormat="1" applyFont="1" applyBorder="1" applyAlignment="1">
      <alignment vertical="center"/>
    </xf>
    <xf numFmtId="177" fontId="9" fillId="0" borderId="17" xfId="2" applyNumberFormat="1" applyFont="1" applyBorder="1" applyAlignment="1">
      <alignment vertical="center"/>
    </xf>
    <xf numFmtId="177" fontId="9" fillId="0" borderId="13" xfId="2" applyNumberFormat="1" applyFont="1" applyBorder="1" applyAlignment="1">
      <alignment vertical="center"/>
    </xf>
    <xf numFmtId="177" fontId="9" fillId="0" borderId="16" xfId="2" applyNumberFormat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 wrapText="1"/>
    </xf>
    <xf numFmtId="177" fontId="7" fillId="0" borderId="13" xfId="2" applyNumberFormat="1" applyFont="1" applyBorder="1" applyAlignment="1">
      <alignment vertical="center"/>
    </xf>
    <xf numFmtId="177" fontId="7" fillId="0" borderId="23" xfId="2" applyNumberFormat="1" applyFont="1" applyBorder="1" applyAlignment="1">
      <alignment vertical="center"/>
    </xf>
    <xf numFmtId="177" fontId="7" fillId="0" borderId="17" xfId="2" applyNumberFormat="1" applyFont="1" applyBorder="1" applyAlignment="1">
      <alignment vertical="center"/>
    </xf>
    <xf numFmtId="177" fontId="7" fillId="0" borderId="16" xfId="2" applyNumberFormat="1" applyFont="1" applyBorder="1" applyAlignment="1">
      <alignment vertical="center"/>
    </xf>
    <xf numFmtId="177" fontId="9" fillId="0" borderId="22" xfId="2" applyNumberFormat="1" applyFont="1" applyBorder="1" applyAlignment="1">
      <alignment vertical="center"/>
    </xf>
    <xf numFmtId="177" fontId="9" fillId="0" borderId="15" xfId="2" applyNumberFormat="1" applyFont="1" applyBorder="1" applyAlignment="1">
      <alignment vertical="center"/>
    </xf>
    <xf numFmtId="177" fontId="9" fillId="0" borderId="14" xfId="2" applyNumberFormat="1" applyFont="1" applyBorder="1" applyAlignment="1">
      <alignment horizontal="right" vertical="center"/>
    </xf>
    <xf numFmtId="177" fontId="7" fillId="0" borderId="18" xfId="2" applyNumberFormat="1" applyFont="1" applyBorder="1" applyAlignment="1">
      <alignment vertical="center"/>
    </xf>
    <xf numFmtId="177" fontId="7" fillId="0" borderId="24" xfId="2" applyNumberFormat="1" applyFont="1" applyBorder="1" applyAlignment="1">
      <alignment vertical="center"/>
    </xf>
    <xf numFmtId="177" fontId="7" fillId="0" borderId="20" xfId="2" applyNumberFormat="1" applyFont="1" applyBorder="1" applyAlignment="1">
      <alignment vertical="center"/>
    </xf>
    <xf numFmtId="177" fontId="7" fillId="0" borderId="19" xfId="2" applyNumberFormat="1" applyFont="1" applyBorder="1" applyAlignment="1">
      <alignment vertical="center"/>
    </xf>
    <xf numFmtId="3" fontId="7" fillId="0" borderId="18" xfId="2" applyNumberFormat="1" applyFont="1" applyBorder="1" applyAlignment="1">
      <alignment vertical="center"/>
    </xf>
    <xf numFmtId="0" fontId="9" fillId="0" borderId="13" xfId="2" applyFont="1" applyBorder="1" applyAlignment="1">
      <alignment horizontal="center" vertical="center"/>
    </xf>
    <xf numFmtId="38" fontId="9" fillId="0" borderId="13" xfId="1" applyFont="1" applyBorder="1" applyAlignment="1">
      <alignment horizontal="right" vertical="center" wrapText="1"/>
    </xf>
    <xf numFmtId="0" fontId="9" fillId="0" borderId="11" xfId="2" applyFont="1" applyBorder="1" applyAlignment="1">
      <alignment horizontal="center" vertical="center"/>
    </xf>
    <xf numFmtId="177" fontId="9" fillId="0" borderId="11" xfId="2" applyNumberFormat="1" applyFont="1" applyBorder="1" applyAlignment="1">
      <alignment vertical="center"/>
    </xf>
    <xf numFmtId="177" fontId="9" fillId="0" borderId="25" xfId="2" applyNumberFormat="1" applyFont="1" applyBorder="1" applyAlignment="1">
      <alignment vertical="center"/>
    </xf>
    <xf numFmtId="177" fontId="9" fillId="0" borderId="21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 wrapText="1"/>
    </xf>
    <xf numFmtId="177" fontId="9" fillId="0" borderId="12" xfId="2" applyNumberFormat="1" applyFont="1" applyBorder="1" applyAlignment="1">
      <alignment vertical="center"/>
    </xf>
    <xf numFmtId="177" fontId="14" fillId="0" borderId="25" xfId="2" applyNumberFormat="1" applyFont="1" applyBorder="1" applyAlignment="1">
      <alignment vertical="center"/>
    </xf>
    <xf numFmtId="177" fontId="14" fillId="0" borderId="12" xfId="2" applyNumberFormat="1" applyFont="1" applyBorder="1" applyAlignment="1">
      <alignment horizontal="right"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21" xfId="2" applyNumberFormat="1" applyFont="1" applyFill="1" applyBorder="1" applyAlignment="1">
      <alignment vertical="center"/>
    </xf>
    <xf numFmtId="177" fontId="9" fillId="0" borderId="25" xfId="2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2" applyFont="1" applyAlignment="1">
      <alignment wrapText="1"/>
    </xf>
    <xf numFmtId="0" fontId="9" fillId="0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 shrinkToFit="1"/>
    </xf>
    <xf numFmtId="177" fontId="7" fillId="0" borderId="0" xfId="2" applyNumberFormat="1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7" fontId="7" fillId="0" borderId="10" xfId="2" applyNumberFormat="1" applyFont="1" applyBorder="1" applyAlignment="1">
      <alignment horizontal="distributed" vertical="center" justifyLastLine="1" shrinkToFit="1"/>
    </xf>
    <xf numFmtId="0" fontId="7" fillId="0" borderId="13" xfId="2" applyFont="1" applyBorder="1" applyAlignment="1">
      <alignment horizontal="distributed" vertical="center" justifyLastLine="1" shrinkToFit="1"/>
    </xf>
    <xf numFmtId="177" fontId="7" fillId="0" borderId="13" xfId="2" applyNumberFormat="1" applyFont="1" applyBorder="1" applyAlignment="1">
      <alignment horizontal="center" vertical="center" shrinkToFit="1"/>
    </xf>
    <xf numFmtId="177" fontId="7" fillId="0" borderId="45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33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46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23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33" xfId="2" applyNumberFormat="1" applyFont="1" applyBorder="1" applyAlignment="1" applyProtection="1">
      <alignment horizontal="center" vertical="center" shrinkToFit="1"/>
      <protection locked="0"/>
    </xf>
    <xf numFmtId="177" fontId="7" fillId="0" borderId="17" xfId="2" applyNumberFormat="1" applyFont="1" applyBorder="1" applyAlignment="1" applyProtection="1">
      <alignment horizontal="distributed" vertical="center" justifyLastLine="1"/>
      <protection locked="0"/>
    </xf>
    <xf numFmtId="0" fontId="7" fillId="0" borderId="18" xfId="2" applyFont="1" applyBorder="1" applyAlignment="1">
      <alignment vertical="center" shrinkToFit="1"/>
    </xf>
    <xf numFmtId="177" fontId="7" fillId="0" borderId="18" xfId="2" applyNumberFormat="1" applyFont="1" applyBorder="1" applyAlignment="1">
      <alignment horizontal="right" vertical="center" shrinkToFit="1"/>
    </xf>
    <xf numFmtId="177" fontId="7" fillId="0" borderId="36" xfId="2" applyNumberFormat="1" applyFont="1" applyBorder="1" applyAlignment="1" applyProtection="1">
      <alignment horizontal="right" vertical="center"/>
      <protection locked="0"/>
    </xf>
    <xf numFmtId="177" fontId="7" fillId="0" borderId="30" xfId="2" applyNumberFormat="1" applyFont="1" applyBorder="1" applyAlignment="1" applyProtection="1">
      <alignment horizontal="right" vertical="center"/>
      <protection locked="0"/>
    </xf>
    <xf numFmtId="177" fontId="7" fillId="0" borderId="47" xfId="2" applyNumberFormat="1" applyFont="1" applyBorder="1" applyAlignment="1" applyProtection="1">
      <alignment horizontal="right" vertical="center"/>
      <protection locked="0"/>
    </xf>
    <xf numFmtId="177" fontId="7" fillId="0" borderId="24" xfId="2" applyNumberFormat="1" applyFont="1" applyBorder="1" applyAlignment="1" applyProtection="1">
      <alignment horizontal="right" vertical="center"/>
      <protection locked="0"/>
    </xf>
    <xf numFmtId="177" fontId="7" fillId="0" borderId="20" xfId="2" applyNumberFormat="1" applyFont="1" applyBorder="1" applyAlignment="1" applyProtection="1">
      <alignment horizontal="right" vertical="center"/>
      <protection locked="0"/>
    </xf>
    <xf numFmtId="0" fontId="9" fillId="0" borderId="13" xfId="2" applyFont="1" applyBorder="1" applyAlignment="1">
      <alignment horizontal="center" vertical="center" shrinkToFit="1"/>
    </xf>
    <xf numFmtId="177" fontId="7" fillId="0" borderId="13" xfId="2" applyNumberFormat="1" applyFont="1" applyBorder="1" applyAlignment="1">
      <alignment horizontal="right" vertical="center"/>
    </xf>
    <xf numFmtId="177" fontId="7" fillId="0" borderId="45" xfId="2" applyNumberFormat="1" applyFont="1" applyBorder="1" applyAlignment="1">
      <alignment horizontal="right" vertical="center"/>
    </xf>
    <xf numFmtId="177" fontId="7" fillId="0" borderId="33" xfId="2" applyNumberFormat="1" applyFont="1" applyBorder="1" applyAlignment="1">
      <alignment horizontal="right" vertical="center"/>
    </xf>
    <xf numFmtId="177" fontId="7" fillId="0" borderId="33" xfId="2" applyNumberFormat="1" applyFont="1" applyBorder="1" applyAlignment="1" applyProtection="1">
      <alignment horizontal="right" vertical="center"/>
      <protection locked="0"/>
    </xf>
    <xf numFmtId="177" fontId="7" fillId="0" borderId="46" xfId="2" applyNumberFormat="1" applyFont="1" applyBorder="1" applyAlignment="1" applyProtection="1">
      <alignment horizontal="right" vertical="center"/>
      <protection locked="0"/>
    </xf>
    <xf numFmtId="177" fontId="7" fillId="0" borderId="23" xfId="2" applyNumberFormat="1" applyFont="1" applyBorder="1" applyAlignment="1">
      <alignment horizontal="right" vertical="center"/>
    </xf>
    <xf numFmtId="177" fontId="7" fillId="0" borderId="17" xfId="2" applyNumberFormat="1" applyFont="1" applyBorder="1" applyAlignment="1" applyProtection="1">
      <alignment horizontal="right" vertical="center"/>
      <protection locked="0"/>
    </xf>
    <xf numFmtId="49" fontId="7" fillId="0" borderId="13" xfId="2" applyNumberFormat="1" applyFont="1" applyBorder="1" applyAlignment="1">
      <alignment horizontal="right" vertical="center" shrinkToFit="1"/>
    </xf>
    <xf numFmtId="177" fontId="7" fillId="0" borderId="45" xfId="2" applyNumberFormat="1" applyFont="1" applyBorder="1" applyAlignment="1" applyProtection="1">
      <alignment vertical="center"/>
      <protection locked="0"/>
    </xf>
    <xf numFmtId="177" fontId="7" fillId="0" borderId="33" xfId="2" applyNumberFormat="1" applyFont="1" applyBorder="1" applyAlignment="1" applyProtection="1">
      <alignment vertical="center"/>
      <protection locked="0"/>
    </xf>
    <xf numFmtId="177" fontId="7" fillId="0" borderId="23" xfId="2" applyNumberFormat="1" applyFont="1" applyBorder="1" applyAlignment="1" applyProtection="1">
      <alignment vertical="center"/>
      <protection locked="0"/>
    </xf>
    <xf numFmtId="0" fontId="9" fillId="0" borderId="10" xfId="2" applyFont="1" applyBorder="1" applyAlignment="1">
      <alignment horizontal="center" vertical="center" shrinkToFit="1"/>
    </xf>
    <xf numFmtId="177" fontId="7" fillId="0" borderId="10" xfId="2" applyNumberFormat="1" applyFont="1" applyBorder="1" applyAlignment="1">
      <alignment horizontal="right" vertical="center"/>
    </xf>
    <xf numFmtId="177" fontId="7" fillId="0" borderId="32" xfId="2" applyNumberFormat="1" applyFont="1" applyBorder="1" applyAlignment="1">
      <alignment horizontal="right" vertical="center"/>
    </xf>
    <xf numFmtId="177" fontId="7" fillId="0" borderId="28" xfId="2" applyNumberFormat="1" applyFont="1" applyBorder="1" applyAlignment="1">
      <alignment horizontal="right" vertical="center"/>
    </xf>
    <xf numFmtId="177" fontId="7" fillId="0" borderId="28" xfId="2" applyNumberFormat="1" applyFont="1" applyBorder="1" applyAlignment="1" applyProtection="1">
      <alignment horizontal="right" vertical="center"/>
      <protection locked="0"/>
    </xf>
    <xf numFmtId="177" fontId="7" fillId="0" borderId="48" xfId="2" applyNumberFormat="1" applyFont="1" applyBorder="1" applyAlignment="1" applyProtection="1">
      <alignment horizontal="right" vertical="center"/>
      <protection locked="0"/>
    </xf>
    <xf numFmtId="177" fontId="7" fillId="0" borderId="22" xfId="2" applyNumberFormat="1" applyFont="1" applyBorder="1" applyAlignment="1">
      <alignment horizontal="right" vertical="center"/>
    </xf>
    <xf numFmtId="177" fontId="7" fillId="0" borderId="15" xfId="2" applyNumberFormat="1" applyFont="1" applyBorder="1" applyAlignment="1" applyProtection="1">
      <alignment horizontal="right" vertical="center"/>
      <protection locked="0"/>
    </xf>
    <xf numFmtId="49" fontId="7" fillId="0" borderId="18" xfId="2" applyNumberFormat="1" applyFont="1" applyBorder="1" applyAlignment="1">
      <alignment horizontal="right" vertical="center" shrinkToFit="1"/>
    </xf>
    <xf numFmtId="177" fontId="7" fillId="0" borderId="36" xfId="2" applyNumberFormat="1" applyFont="1" applyBorder="1" applyAlignment="1" applyProtection="1">
      <alignment vertical="center"/>
      <protection locked="0"/>
    </xf>
    <xf numFmtId="177" fontId="7" fillId="0" borderId="30" xfId="2" applyNumberFormat="1" applyFont="1" applyBorder="1" applyAlignment="1" applyProtection="1">
      <alignment vertical="center"/>
      <protection locked="0"/>
    </xf>
    <xf numFmtId="177" fontId="7" fillId="0" borderId="24" xfId="2" applyNumberFormat="1" applyFont="1" applyBorder="1" applyAlignment="1" applyProtection="1">
      <alignment vertical="center"/>
      <protection locked="0"/>
    </xf>
    <xf numFmtId="0" fontId="9" fillId="0" borderId="11" xfId="2" applyFont="1" applyBorder="1" applyAlignment="1">
      <alignment horizontal="center" vertical="center" shrinkToFit="1"/>
    </xf>
    <xf numFmtId="177" fontId="7" fillId="0" borderId="11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7" fontId="7" fillId="0" borderId="38" xfId="2" applyNumberFormat="1" applyFont="1" applyBorder="1" applyAlignment="1">
      <alignment horizontal="right" vertical="center"/>
    </xf>
    <xf numFmtId="177" fontId="7" fillId="0" borderId="38" xfId="2" applyNumberFormat="1" applyFont="1" applyBorder="1" applyAlignment="1" applyProtection="1">
      <alignment horizontal="right" vertical="center"/>
      <protection locked="0"/>
    </xf>
    <xf numFmtId="177" fontId="7" fillId="0" borderId="21" xfId="2" applyNumberFormat="1" applyFont="1" applyBorder="1" applyAlignment="1" applyProtection="1">
      <alignment horizontal="right" vertical="center"/>
      <protection locked="0"/>
    </xf>
    <xf numFmtId="177" fontId="7" fillId="0" borderId="37" xfId="2" applyNumberFormat="1" applyFont="1" applyBorder="1" applyAlignment="1">
      <alignment horizontal="right" vertical="center"/>
    </xf>
    <xf numFmtId="177" fontId="7" fillId="0" borderId="49" xfId="2" applyNumberFormat="1" applyFont="1" applyBorder="1" applyAlignment="1" applyProtection="1">
      <alignment horizontal="right" vertical="center"/>
      <protection locked="0"/>
    </xf>
    <xf numFmtId="0" fontId="7" fillId="0" borderId="0" xfId="2" applyFont="1" applyBorder="1" applyAlignment="1">
      <alignment horizontal="left" vertical="center"/>
    </xf>
    <xf numFmtId="0" fontId="15" fillId="0" borderId="50" xfId="2" applyFont="1" applyBorder="1" applyAlignment="1">
      <alignment horizontal="center" vertical="center" shrinkToFit="1"/>
    </xf>
    <xf numFmtId="177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177" fontId="7" fillId="0" borderId="0" xfId="0" applyNumberFormat="1" applyFont="1" applyAlignment="1">
      <alignment vertical="center"/>
    </xf>
    <xf numFmtId="176" fontId="7" fillId="0" borderId="0" xfId="2" applyNumberFormat="1" applyFont="1" applyBorder="1" applyAlignment="1">
      <alignment horizontal="right"/>
    </xf>
    <xf numFmtId="176" fontId="7" fillId="0" borderId="0" xfId="0" applyNumberFormat="1" applyFont="1" applyAlignment="1">
      <alignment vertical="center"/>
    </xf>
    <xf numFmtId="0" fontId="7" fillId="0" borderId="0" xfId="2" applyFont="1" applyBorder="1" applyAlignment="1">
      <alignment horizontal="center" vertical="center" wrapText="1" justifyLastLine="1"/>
    </xf>
    <xf numFmtId="0" fontId="7" fillId="0" borderId="19" xfId="2" applyFont="1" applyBorder="1" applyAlignment="1">
      <alignment horizontal="distributed" vertical="center" justifyLastLine="1"/>
    </xf>
    <xf numFmtId="0" fontId="7" fillId="0" borderId="35" xfId="2" applyFont="1" applyBorder="1" applyAlignment="1">
      <alignment horizontal="distributed" vertical="center" justifyLastLine="1"/>
    </xf>
    <xf numFmtId="3" fontId="9" fillId="0" borderId="0" xfId="0" applyNumberFormat="1" applyFont="1" applyBorder="1" applyAlignment="1">
      <alignment horizontal="right" vertical="center"/>
    </xf>
    <xf numFmtId="176" fontId="11" fillId="0" borderId="51" xfId="2" applyNumberFormat="1" applyFont="1" applyBorder="1" applyAlignment="1">
      <alignment horizontal="center" vertical="center" shrinkToFit="1"/>
    </xf>
    <xf numFmtId="176" fontId="11" fillId="0" borderId="17" xfId="2" applyNumberFormat="1" applyFont="1" applyBorder="1" applyAlignment="1">
      <alignment horizontal="center" vertical="center" shrinkToFit="1"/>
    </xf>
    <xf numFmtId="38" fontId="9" fillId="0" borderId="49" xfId="1" applyNumberFormat="1" applyFont="1" applyBorder="1" applyAlignment="1">
      <alignment horizontal="right" vertical="center"/>
    </xf>
    <xf numFmtId="40" fontId="9" fillId="0" borderId="21" xfId="1" applyNumberFormat="1" applyFont="1" applyBorder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6" fontId="7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76" fontId="7" fillId="0" borderId="35" xfId="0" applyNumberFormat="1" applyFont="1" applyBorder="1" applyAlignment="1">
      <alignment horizontal="right" vertical="center"/>
    </xf>
    <xf numFmtId="177" fontId="7" fillId="0" borderId="16" xfId="2" applyNumberFormat="1" applyFont="1" applyBorder="1" applyAlignment="1" applyProtection="1">
      <alignment vertical="center" justifyLastLine="1"/>
      <protection locked="0"/>
    </xf>
    <xf numFmtId="177" fontId="7" fillId="0" borderId="0" xfId="2" applyNumberFormat="1" applyFont="1" applyBorder="1" applyAlignment="1" applyProtection="1">
      <alignment vertical="center" justifyLastLine="1"/>
      <protection locked="0"/>
    </xf>
    <xf numFmtId="177" fontId="7" fillId="0" borderId="31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0" xfId="2" applyNumberFormat="1" applyFont="1" applyBorder="1" applyAlignment="1" applyProtection="1">
      <alignment horizontal="distributed" vertical="center" justifyLastLine="1"/>
      <protection locked="0"/>
    </xf>
    <xf numFmtId="0" fontId="9" fillId="0" borderId="11" xfId="0" applyFont="1" applyBorder="1" applyAlignment="1">
      <alignment vertical="center"/>
    </xf>
    <xf numFmtId="38" fontId="9" fillId="0" borderId="11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0" borderId="0" xfId="2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5" fillId="0" borderId="0" xfId="2" applyFont="1" applyAlignment="1">
      <alignment vertical="center"/>
    </xf>
    <xf numFmtId="177" fontId="7" fillId="0" borderId="0" xfId="2" applyNumberFormat="1" applyFont="1" applyAlignment="1">
      <alignment horizontal="right"/>
    </xf>
    <xf numFmtId="0" fontId="7" fillId="0" borderId="10" xfId="2" applyFont="1" applyBorder="1" applyAlignment="1">
      <alignment horizontal="center" vertical="center" shrinkToFit="1"/>
    </xf>
    <xf numFmtId="178" fontId="11" fillId="0" borderId="10" xfId="2" applyNumberFormat="1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shrinkToFit="1"/>
    </xf>
    <xf numFmtId="178" fontId="11" fillId="0" borderId="13" xfId="2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shrinkToFit="1"/>
    </xf>
    <xf numFmtId="178" fontId="11" fillId="0" borderId="18" xfId="2" applyNumberFormat="1" applyFont="1" applyBorder="1" applyAlignment="1">
      <alignment horizontal="center" vertical="center" wrapText="1"/>
    </xf>
    <xf numFmtId="177" fontId="9" fillId="0" borderId="14" xfId="2" applyNumberFormat="1" applyFont="1" applyBorder="1" applyAlignment="1">
      <alignment vertical="center"/>
    </xf>
    <xf numFmtId="177" fontId="9" fillId="0" borderId="28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33" xfId="2" applyNumberFormat="1" applyFont="1" applyBorder="1" applyAlignment="1">
      <alignment vertical="center"/>
    </xf>
    <xf numFmtId="179" fontId="7" fillId="0" borderId="13" xfId="2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9" fontId="7" fillId="0" borderId="18" xfId="2" applyNumberFormat="1" applyFont="1" applyBorder="1" applyAlignment="1">
      <alignment vertical="center"/>
    </xf>
    <xf numFmtId="177" fontId="9" fillId="0" borderId="12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38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50" xfId="2" applyFont="1" applyBorder="1" applyAlignment="1">
      <alignment horizontal="center" vertical="center"/>
    </xf>
    <xf numFmtId="177" fontId="9" fillId="0" borderId="50" xfId="0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9" fontId="9" fillId="0" borderId="50" xfId="0" applyNumberFormat="1" applyFont="1" applyBorder="1" applyAlignment="1">
      <alignment vertical="center"/>
    </xf>
    <xf numFmtId="0" fontId="9" fillId="0" borderId="35" xfId="2" applyFont="1" applyBorder="1" applyAlignment="1">
      <alignment horizontal="center" vertical="center"/>
    </xf>
    <xf numFmtId="177" fontId="9" fillId="0" borderId="0" xfId="0" applyNumberFormat="1" applyFont="1" applyBorder="1" applyAlignment="1">
      <alignment vertical="center"/>
    </xf>
    <xf numFmtId="177" fontId="9" fillId="0" borderId="35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7" fontId="7" fillId="0" borderId="28" xfId="2" applyNumberFormat="1" applyFont="1" applyBorder="1" applyAlignment="1">
      <alignment horizontal="center" vertical="center"/>
    </xf>
    <xf numFmtId="177" fontId="7" fillId="0" borderId="33" xfId="2" applyNumberFormat="1" applyFont="1" applyBorder="1" applyAlignment="1">
      <alignment horizontal="center" vertical="center"/>
    </xf>
    <xf numFmtId="177" fontId="7" fillId="0" borderId="30" xfId="2" applyNumberFormat="1" applyFont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vertical="center"/>
    </xf>
    <xf numFmtId="177" fontId="9" fillId="0" borderId="21" xfId="0" applyNumberFormat="1" applyFont="1" applyFill="1" applyBorder="1" applyAlignment="1">
      <alignment vertical="center"/>
    </xf>
    <xf numFmtId="177" fontId="9" fillId="0" borderId="38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vertical="center"/>
    </xf>
    <xf numFmtId="0" fontId="7" fillId="0" borderId="25" xfId="2" applyFont="1" applyBorder="1" applyAlignment="1">
      <alignment horizontal="distributed" vertical="center" justifyLastLine="1"/>
    </xf>
    <xf numFmtId="0" fontId="7" fillId="0" borderId="38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9" fillId="0" borderId="11" xfId="2" applyFont="1" applyBorder="1" applyAlignment="1">
      <alignment vertical="center"/>
    </xf>
    <xf numFmtId="0" fontId="9" fillId="0" borderId="37" xfId="2" applyFont="1" applyBorder="1" applyAlignment="1">
      <alignment vertical="center"/>
    </xf>
    <xf numFmtId="0" fontId="9" fillId="0" borderId="38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49" fontId="7" fillId="0" borderId="11" xfId="2" applyNumberFormat="1" applyFont="1" applyBorder="1" applyAlignment="1">
      <alignment horizontal="right" vertical="center"/>
    </xf>
    <xf numFmtId="0" fontId="7" fillId="0" borderId="11" xfId="2" applyFont="1" applyBorder="1" applyAlignment="1">
      <alignment vertical="center"/>
    </xf>
    <xf numFmtId="0" fontId="7" fillId="0" borderId="37" xfId="2" applyFont="1" applyBorder="1" applyAlignment="1">
      <alignment vertical="center"/>
    </xf>
    <xf numFmtId="0" fontId="7" fillId="0" borderId="38" xfId="2" applyFont="1" applyBorder="1" applyAlignment="1">
      <alignment vertical="center"/>
    </xf>
    <xf numFmtId="0" fontId="7" fillId="0" borderId="38" xfId="2" applyFont="1" applyBorder="1" applyAlignment="1">
      <alignment horizontal="right" vertical="center"/>
    </xf>
    <xf numFmtId="0" fontId="7" fillId="0" borderId="21" xfId="2" applyFont="1" applyBorder="1" applyAlignment="1">
      <alignment horizontal="right" vertical="center"/>
    </xf>
    <xf numFmtId="49" fontId="7" fillId="0" borderId="16" xfId="2" applyNumberFormat="1" applyFont="1" applyBorder="1" applyAlignment="1">
      <alignment horizontal="right" vertical="center"/>
    </xf>
    <xf numFmtId="0" fontId="7" fillId="0" borderId="45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17" xfId="2" applyFont="1" applyBorder="1" applyAlignment="1">
      <alignment horizontal="right" vertical="center"/>
    </xf>
    <xf numFmtId="49" fontId="7" fillId="0" borderId="19" xfId="2" applyNumberFormat="1" applyFont="1" applyBorder="1" applyAlignment="1">
      <alignment horizontal="right" vertical="center"/>
    </xf>
    <xf numFmtId="0" fontId="7" fillId="0" borderId="18" xfId="2" applyFont="1" applyBorder="1" applyAlignment="1">
      <alignment vertical="center"/>
    </xf>
    <xf numFmtId="0" fontId="7" fillId="0" borderId="36" xfId="2" applyFont="1" applyBorder="1" applyAlignment="1">
      <alignment vertical="center"/>
    </xf>
    <xf numFmtId="0" fontId="7" fillId="0" borderId="30" xfId="2" applyFont="1" applyBorder="1" applyAlignment="1">
      <alignment vertical="center"/>
    </xf>
    <xf numFmtId="49" fontId="9" fillId="0" borderId="12" xfId="2" applyNumberFormat="1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45" xfId="2" applyFont="1" applyBorder="1" applyAlignment="1">
      <alignment vertical="center"/>
    </xf>
    <xf numFmtId="0" fontId="9" fillId="0" borderId="33" xfId="2" applyFont="1" applyBorder="1" applyAlignment="1">
      <alignment vertical="center"/>
    </xf>
    <xf numFmtId="0" fontId="9" fillId="0" borderId="17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0" fontId="9" fillId="0" borderId="3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49" fontId="9" fillId="0" borderId="14" xfId="2" applyNumberFormat="1" applyFont="1" applyBorder="1" applyAlignment="1">
      <alignment horizontal="center" vertical="center"/>
    </xf>
    <xf numFmtId="0" fontId="9" fillId="0" borderId="29" xfId="2" applyFont="1" applyBorder="1" applyAlignment="1">
      <alignment vertical="center"/>
    </xf>
    <xf numFmtId="0" fontId="9" fillId="0" borderId="34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21" fillId="0" borderId="0" xfId="2" applyFont="1"/>
    <xf numFmtId="0" fontId="7" fillId="0" borderId="0" xfId="0" applyFont="1" applyAlignment="1">
      <alignment horizontal="right"/>
    </xf>
    <xf numFmtId="0" fontId="7" fillId="0" borderId="22" xfId="2" applyFont="1" applyBorder="1" applyAlignment="1">
      <alignment horizontal="distributed" vertical="center" justifyLastLine="1"/>
    </xf>
    <xf numFmtId="0" fontId="9" fillId="0" borderId="1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0" fontId="7" fillId="0" borderId="33" xfId="2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49" fontId="9" fillId="0" borderId="13" xfId="2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30" xfId="0" applyFont="1" applyBorder="1" applyAlignment="1">
      <alignment horizontal="distributed" vertical="center" justifyLastLine="1"/>
    </xf>
    <xf numFmtId="177" fontId="9" fillId="0" borderId="0" xfId="0" applyNumberFormat="1" applyFont="1">
      <alignment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1" xfId="0" applyNumberFormat="1" applyFont="1" applyBorder="1">
      <alignment vertical="center"/>
    </xf>
    <xf numFmtId="177" fontId="9" fillId="0" borderId="25" xfId="0" applyNumberFormat="1" applyFont="1" applyBorder="1">
      <alignment vertical="center"/>
    </xf>
    <xf numFmtId="177" fontId="9" fillId="0" borderId="38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2" applyFont="1" applyBorder="1" applyAlignment="1">
      <alignment horizontal="distributed" vertical="center" justifyLastLine="1"/>
    </xf>
    <xf numFmtId="0" fontId="7" fillId="0" borderId="49" xfId="2" applyFont="1" applyBorder="1" applyAlignment="1">
      <alignment horizontal="distributed" vertical="center" justifyLastLine="1"/>
    </xf>
    <xf numFmtId="0" fontId="9" fillId="0" borderId="25" xfId="2" applyFont="1" applyBorder="1" applyAlignment="1">
      <alignment vertical="center"/>
    </xf>
    <xf numFmtId="0" fontId="9" fillId="0" borderId="49" xfId="2" applyFont="1" applyBorder="1" applyAlignment="1">
      <alignment vertical="center"/>
    </xf>
    <xf numFmtId="177" fontId="21" fillId="0" borderId="0" xfId="2" applyNumberFormat="1" applyFont="1" applyAlignment="1">
      <alignment vertical="center"/>
    </xf>
    <xf numFmtId="177" fontId="5" fillId="0" borderId="0" xfId="2" applyNumberFormat="1" applyFont="1" applyAlignment="1">
      <alignment vertical="center"/>
    </xf>
    <xf numFmtId="0" fontId="6" fillId="0" borderId="0" xfId="2" applyFont="1" applyBorder="1" applyAlignment="1">
      <alignment horizontal="right"/>
    </xf>
    <xf numFmtId="0" fontId="7" fillId="0" borderId="10" xfId="2" applyFont="1" applyBorder="1" applyAlignment="1">
      <alignment horizontal="distributed" justifyLastLine="1"/>
    </xf>
    <xf numFmtId="0" fontId="7" fillId="0" borderId="18" xfId="2" applyFont="1" applyBorder="1" applyAlignment="1">
      <alignment horizontal="distributed" vertical="center" justifyLastLine="1"/>
    </xf>
    <xf numFmtId="177" fontId="7" fillId="0" borderId="18" xfId="2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0" applyFont="1" applyAlignment="1">
      <alignment vertical="center" shrinkToFit="1"/>
    </xf>
    <xf numFmtId="0" fontId="6" fillId="0" borderId="0" xfId="4" applyFont="1"/>
    <xf numFmtId="0" fontId="7" fillId="0" borderId="10" xfId="4" applyFont="1" applyBorder="1" applyAlignment="1">
      <alignment shrinkToFit="1"/>
    </xf>
    <xf numFmtId="0" fontId="7" fillId="0" borderId="13" xfId="4" applyFont="1" applyBorder="1" applyAlignment="1">
      <alignment horizontal="center" shrinkToFit="1"/>
    </xf>
    <xf numFmtId="0" fontId="7" fillId="0" borderId="22" xfId="4" applyFont="1" applyBorder="1" applyAlignment="1">
      <alignment horizontal="distributed" vertical="center" justifyLastLine="1" shrinkToFit="1"/>
    </xf>
    <xf numFmtId="0" fontId="7" fillId="0" borderId="15" xfId="4" applyFont="1" applyBorder="1" applyAlignment="1">
      <alignment horizontal="center" vertical="center" shrinkToFit="1"/>
    </xf>
    <xf numFmtId="0" fontId="7" fillId="0" borderId="14" xfId="4" applyFont="1" applyBorder="1" applyAlignment="1">
      <alignment horizontal="distributed" vertical="center" justifyLastLine="1" shrinkToFit="1"/>
    </xf>
    <xf numFmtId="0" fontId="7" fillId="0" borderId="18" xfId="4" applyFont="1" applyBorder="1" applyAlignment="1">
      <alignment shrinkToFit="1"/>
    </xf>
    <xf numFmtId="0" fontId="7" fillId="0" borderId="19" xfId="4" applyFont="1" applyBorder="1" applyAlignment="1">
      <alignment horizontal="distributed" vertical="center" justifyLastLine="1" shrinkToFit="1"/>
    </xf>
    <xf numFmtId="0" fontId="7" fillId="0" borderId="64" xfId="4" applyFont="1" applyBorder="1" applyAlignment="1">
      <alignment horizontal="distributed" vertical="center" justifyLastLine="1" shrinkToFit="1"/>
    </xf>
    <xf numFmtId="0" fontId="7" fillId="0" borderId="64" xfId="4" applyFont="1" applyBorder="1" applyAlignment="1">
      <alignment horizontal="center" vertical="center" shrinkToFit="1"/>
    </xf>
    <xf numFmtId="0" fontId="7" fillId="0" borderId="20" xfId="4" applyFont="1" applyBorder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49" fontId="11" fillId="0" borderId="10" xfId="2" applyNumberFormat="1" applyFont="1" applyBorder="1" applyAlignment="1">
      <alignment horizontal="center" vertical="center" shrinkToFit="1"/>
    </xf>
    <xf numFmtId="3" fontId="11" fillId="0" borderId="50" xfId="0" applyNumberFormat="1" applyFont="1" applyBorder="1" applyAlignment="1">
      <alignment vertical="center" shrinkToFit="1"/>
    </xf>
    <xf numFmtId="3" fontId="11" fillId="0" borderId="28" xfId="0" applyNumberFormat="1" applyFont="1" applyBorder="1" applyAlignment="1">
      <alignment vertical="center" shrinkToFit="1"/>
    </xf>
    <xf numFmtId="176" fontId="11" fillId="0" borderId="15" xfId="4" applyNumberFormat="1" applyFont="1" applyBorder="1" applyAlignment="1">
      <alignment vertical="center" shrinkToFit="1"/>
    </xf>
    <xf numFmtId="176" fontId="11" fillId="0" borderId="29" xfId="4" applyNumberFormat="1" applyFont="1" applyBorder="1" applyAlignment="1">
      <alignment vertical="center" shrinkToFit="1"/>
    </xf>
    <xf numFmtId="49" fontId="11" fillId="0" borderId="13" xfId="2" applyNumberFormat="1" applyFont="1" applyBorder="1" applyAlignment="1">
      <alignment horizontal="right" vertical="center" shrinkToFit="1"/>
    </xf>
    <xf numFmtId="38" fontId="11" fillId="0" borderId="16" xfId="1" applyFont="1" applyBorder="1" applyAlignment="1">
      <alignment shrinkToFit="1"/>
    </xf>
    <xf numFmtId="3" fontId="11" fillId="0" borderId="33" xfId="4" applyNumberFormat="1" applyFont="1" applyBorder="1" applyAlignment="1">
      <alignment shrinkToFit="1"/>
    </xf>
    <xf numFmtId="38" fontId="11" fillId="0" borderId="33" xfId="1" applyFont="1" applyBorder="1" applyAlignment="1">
      <alignment shrinkToFit="1"/>
    </xf>
    <xf numFmtId="38" fontId="11" fillId="0" borderId="33" xfId="1" applyFont="1" applyBorder="1" applyAlignment="1">
      <alignment horizontal="right" shrinkToFit="1"/>
    </xf>
    <xf numFmtId="176" fontId="11" fillId="0" borderId="17" xfId="4" applyNumberFormat="1" applyFont="1" applyBorder="1" applyAlignment="1">
      <alignment shrinkToFit="1"/>
    </xf>
    <xf numFmtId="176" fontId="11" fillId="0" borderId="34" xfId="4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right" vertical="center" shrinkToFit="1"/>
    </xf>
    <xf numFmtId="0" fontId="11" fillId="0" borderId="33" xfId="4" applyFont="1" applyBorder="1" applyAlignment="1">
      <alignment horizontal="right" shrinkToFit="1"/>
    </xf>
    <xf numFmtId="38" fontId="11" fillId="0" borderId="0" xfId="1" applyFont="1" applyBorder="1" applyAlignment="1">
      <alignment shrinkToFit="1"/>
    </xf>
    <xf numFmtId="38" fontId="11" fillId="0" borderId="35" xfId="1" applyFont="1" applyBorder="1" applyAlignment="1">
      <alignment shrinkToFit="1"/>
    </xf>
    <xf numFmtId="3" fontId="11" fillId="0" borderId="30" xfId="4" applyNumberFormat="1" applyFont="1" applyBorder="1" applyAlignment="1">
      <alignment shrinkToFit="1"/>
    </xf>
    <xf numFmtId="38" fontId="11" fillId="0" borderId="30" xfId="1" applyFont="1" applyBorder="1" applyAlignment="1">
      <alignment shrinkToFit="1"/>
    </xf>
    <xf numFmtId="0" fontId="11" fillId="0" borderId="30" xfId="4" applyFont="1" applyBorder="1" applyAlignment="1">
      <alignment horizontal="right" shrinkToFit="1"/>
    </xf>
    <xf numFmtId="176" fontId="11" fillId="0" borderId="20" xfId="4" applyNumberFormat="1" applyFont="1" applyBorder="1" applyAlignment="1">
      <alignment shrinkToFit="1"/>
    </xf>
    <xf numFmtId="38" fontId="11" fillId="0" borderId="30" xfId="1" applyFont="1" applyBorder="1" applyAlignment="1">
      <alignment horizontal="right" shrinkToFit="1"/>
    </xf>
    <xf numFmtId="176" fontId="11" fillId="0" borderId="31" xfId="4" applyNumberFormat="1" applyFont="1" applyBorder="1" applyAlignment="1">
      <alignment shrinkToFit="1"/>
    </xf>
    <xf numFmtId="49" fontId="11" fillId="0" borderId="13" xfId="2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vertical="center" shrinkToFit="1"/>
    </xf>
    <xf numFmtId="3" fontId="11" fillId="0" borderId="33" xfId="4" applyNumberFormat="1" applyFont="1" applyBorder="1" applyAlignment="1">
      <alignment vertical="center" shrinkToFit="1"/>
    </xf>
    <xf numFmtId="38" fontId="11" fillId="0" borderId="33" xfId="1" applyFont="1" applyBorder="1" applyAlignment="1">
      <alignment vertical="center" shrinkToFit="1"/>
    </xf>
    <xf numFmtId="0" fontId="11" fillId="0" borderId="33" xfId="4" applyFont="1" applyBorder="1" applyAlignment="1">
      <alignment horizontal="right" vertical="center" shrinkToFit="1"/>
    </xf>
    <xf numFmtId="176" fontId="11" fillId="0" borderId="17" xfId="4" applyNumberFormat="1" applyFont="1" applyBorder="1" applyAlignment="1">
      <alignment vertical="center" shrinkToFit="1"/>
    </xf>
    <xf numFmtId="38" fontId="11" fillId="0" borderId="33" xfId="1" applyFont="1" applyBorder="1" applyAlignment="1">
      <alignment horizontal="right" vertical="center" shrinkToFit="1"/>
    </xf>
    <xf numFmtId="176" fontId="11" fillId="0" borderId="34" xfId="4" applyNumberFormat="1" applyFont="1" applyBorder="1" applyAlignment="1">
      <alignment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38" fontId="11" fillId="0" borderId="26" xfId="1" applyFont="1" applyBorder="1" applyAlignment="1">
      <alignment vertical="center" shrinkToFit="1"/>
    </xf>
    <xf numFmtId="3" fontId="11" fillId="0" borderId="38" xfId="4" applyNumberFormat="1" applyFont="1" applyBorder="1" applyAlignment="1">
      <alignment vertical="center" shrinkToFit="1"/>
    </xf>
    <xf numFmtId="38" fontId="11" fillId="0" borderId="38" xfId="1" applyFont="1" applyBorder="1" applyAlignment="1">
      <alignment vertical="center" shrinkToFit="1"/>
    </xf>
    <xf numFmtId="0" fontId="11" fillId="0" borderId="38" xfId="4" applyFont="1" applyBorder="1" applyAlignment="1">
      <alignment horizontal="right" vertical="center" shrinkToFit="1"/>
    </xf>
    <xf numFmtId="176" fontId="11" fillId="0" borderId="21" xfId="4" applyNumberFormat="1" applyFont="1" applyBorder="1" applyAlignment="1">
      <alignment vertical="center" shrinkToFit="1"/>
    </xf>
    <xf numFmtId="38" fontId="11" fillId="0" borderId="38" xfId="1" applyFont="1" applyBorder="1" applyAlignment="1">
      <alignment horizontal="right" vertical="center" shrinkToFit="1"/>
    </xf>
    <xf numFmtId="176" fontId="11" fillId="0" borderId="27" xfId="4" applyNumberFormat="1" applyFont="1" applyBorder="1" applyAlignment="1">
      <alignment vertical="center" shrinkToFit="1"/>
    </xf>
    <xf numFmtId="3" fontId="11" fillId="0" borderId="26" xfId="0" applyNumberFormat="1" applyFont="1" applyBorder="1" applyAlignment="1">
      <alignment vertical="center" shrinkToFit="1"/>
    </xf>
    <xf numFmtId="3" fontId="11" fillId="0" borderId="38" xfId="0" applyNumberFormat="1" applyFont="1" applyBorder="1" applyAlignment="1">
      <alignment vertical="center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3" fontId="11" fillId="0" borderId="26" xfId="0" applyNumberFormat="1" applyFont="1" applyFill="1" applyBorder="1" applyAlignment="1">
      <alignment vertical="center" shrinkToFit="1"/>
    </xf>
    <xf numFmtId="3" fontId="11" fillId="0" borderId="38" xfId="0" applyNumberFormat="1" applyFont="1" applyFill="1" applyBorder="1" applyAlignment="1">
      <alignment vertical="center" shrinkToFit="1"/>
    </xf>
    <xf numFmtId="176" fontId="11" fillId="0" borderId="21" xfId="4" applyNumberFormat="1" applyFont="1" applyFill="1" applyBorder="1" applyAlignment="1">
      <alignment vertical="center" shrinkToFit="1"/>
    </xf>
    <xf numFmtId="176" fontId="11" fillId="0" borderId="27" xfId="4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49" fontId="11" fillId="33" borderId="11" xfId="2" applyNumberFormat="1" applyFont="1" applyFill="1" applyBorder="1" applyAlignment="1">
      <alignment horizontal="center" vertical="center" shrinkToFit="1"/>
    </xf>
    <xf numFmtId="3" fontId="11" fillId="33" borderId="26" xfId="0" applyNumberFormat="1" applyFont="1" applyFill="1" applyBorder="1" applyAlignment="1">
      <alignment vertical="center" shrinkToFit="1"/>
    </xf>
    <xf numFmtId="3" fontId="11" fillId="33" borderId="38" xfId="0" applyNumberFormat="1" applyFont="1" applyFill="1" applyBorder="1" applyAlignment="1">
      <alignment vertical="center" shrinkToFit="1"/>
    </xf>
    <xf numFmtId="176" fontId="11" fillId="33" borderId="21" xfId="4" applyNumberFormat="1" applyFont="1" applyFill="1" applyBorder="1" applyAlignment="1">
      <alignment vertical="center" shrinkToFit="1"/>
    </xf>
    <xf numFmtId="176" fontId="11" fillId="33" borderId="27" xfId="4" applyNumberFormat="1" applyFont="1" applyFill="1" applyBorder="1" applyAlignment="1">
      <alignment vertical="center" shrinkToFit="1"/>
    </xf>
    <xf numFmtId="0" fontId="7" fillId="0" borderId="0" xfId="4" applyFont="1" applyAlignment="1">
      <alignment horizontal="right" vertical="center"/>
    </xf>
    <xf numFmtId="0" fontId="6" fillId="0" borderId="0" xfId="5" applyFont="1" applyAlignment="1">
      <alignment horizontal="center" vertical="center" shrinkToFit="1"/>
    </xf>
    <xf numFmtId="0" fontId="6" fillId="0" borderId="0" xfId="4" applyFont="1" applyAlignment="1">
      <alignment shrinkToFit="1"/>
    </xf>
    <xf numFmtId="0" fontId="6" fillId="0" borderId="0" xfId="5" applyFont="1">
      <alignment vertical="center"/>
    </xf>
    <xf numFmtId="0" fontId="6" fillId="0" borderId="0" xfId="4" applyFont="1" applyAlignment="1">
      <alignment vertical="center"/>
    </xf>
    <xf numFmtId="58" fontId="5" fillId="0" borderId="0" xfId="5" quotePrefix="1" applyNumberFormat="1" applyFont="1" applyAlignment="1">
      <alignment vertical="center"/>
    </xf>
    <xf numFmtId="0" fontId="7" fillId="0" borderId="0" xfId="5" applyFont="1" applyAlignment="1">
      <alignment horizontal="right"/>
    </xf>
    <xf numFmtId="0" fontId="7" fillId="0" borderId="26" xfId="2" applyFont="1" applyBorder="1" applyAlignment="1">
      <alignment vertical="center" justifyLastLine="1"/>
    </xf>
    <xf numFmtId="0" fontId="7" fillId="0" borderId="27" xfId="2" applyFont="1" applyBorder="1" applyAlignment="1">
      <alignment vertical="center" justifyLastLine="1"/>
    </xf>
    <xf numFmtId="0" fontId="7" fillId="0" borderId="11" xfId="5" applyFont="1" applyBorder="1">
      <alignment vertical="center"/>
    </xf>
    <xf numFmtId="0" fontId="7" fillId="0" borderId="26" xfId="5" applyFont="1" applyBorder="1">
      <alignment vertical="center"/>
    </xf>
    <xf numFmtId="0" fontId="7" fillId="0" borderId="27" xfId="5" applyFont="1" applyBorder="1">
      <alignment vertical="center"/>
    </xf>
    <xf numFmtId="0" fontId="6" fillId="0" borderId="0" xfId="5" applyFont="1" applyAlignment="1">
      <alignment vertical="center" shrinkToFit="1"/>
    </xf>
    <xf numFmtId="0" fontId="7" fillId="0" borderId="11" xfId="4" applyFont="1" applyBorder="1" applyAlignment="1">
      <alignment horizontal="center" vertical="center" shrinkToFit="1"/>
    </xf>
    <xf numFmtId="0" fontId="7" fillId="0" borderId="27" xfId="4" applyFont="1" applyBorder="1" applyAlignment="1">
      <alignment horizontal="center" vertical="center" shrinkToFit="1"/>
    </xf>
    <xf numFmtId="0" fontId="6" fillId="0" borderId="0" xfId="5" applyFont="1" applyAlignment="1">
      <alignment vertical="center"/>
    </xf>
    <xf numFmtId="0" fontId="7" fillId="0" borderId="11" xfId="5" applyFont="1" applyBorder="1" applyAlignment="1">
      <alignment vertical="center" shrinkToFit="1"/>
    </xf>
    <xf numFmtId="0" fontId="7" fillId="0" borderId="11" xfId="5" applyFont="1" applyBorder="1" applyAlignment="1">
      <alignment vertical="center" wrapText="1"/>
    </xf>
    <xf numFmtId="38" fontId="7" fillId="0" borderId="11" xfId="6" applyFont="1" applyBorder="1" applyAlignment="1">
      <alignment vertical="center" shrinkToFit="1"/>
    </xf>
    <xf numFmtId="0" fontId="7" fillId="0" borderId="11" xfId="4" applyFont="1" applyBorder="1" applyAlignment="1">
      <alignment horizontal="right" vertical="center" shrinkToFit="1"/>
    </xf>
    <xf numFmtId="0" fontId="7" fillId="0" borderId="11" xfId="5" applyFont="1" applyBorder="1" applyAlignment="1">
      <alignment horizontal="center" vertical="center" wrapText="1"/>
    </xf>
    <xf numFmtId="38" fontId="7" fillId="0" borderId="11" xfId="6" applyFont="1" applyBorder="1" applyAlignment="1">
      <alignment horizontal="center" vertical="center" shrinkToFit="1"/>
    </xf>
    <xf numFmtId="0" fontId="7" fillId="0" borderId="11" xfId="5" applyFont="1" applyBorder="1" applyAlignment="1">
      <alignment horizontal="right" vertical="center" wrapText="1"/>
    </xf>
    <xf numFmtId="38" fontId="7" fillId="0" borderId="11" xfId="6" applyFont="1" applyBorder="1" applyAlignment="1">
      <alignment horizontal="right" vertical="center" shrinkToFit="1"/>
    </xf>
    <xf numFmtId="0" fontId="7" fillId="0" borderId="11" xfId="5" applyFont="1" applyFill="1" applyBorder="1" applyAlignment="1">
      <alignment vertical="center" shrinkToFit="1"/>
    </xf>
    <xf numFmtId="0" fontId="7" fillId="0" borderId="11" xfId="5" applyFont="1" applyBorder="1" applyAlignment="1">
      <alignment vertical="center"/>
    </xf>
    <xf numFmtId="0" fontId="7" fillId="0" borderId="11" xfId="5" applyFont="1" applyBorder="1" applyAlignment="1">
      <alignment horizontal="center" vertical="center" shrinkToFit="1"/>
    </xf>
    <xf numFmtId="0" fontId="7" fillId="0" borderId="18" xfId="5" applyFont="1" applyBorder="1" applyAlignment="1">
      <alignment horizontal="right" vertical="center" wrapText="1"/>
    </xf>
    <xf numFmtId="0" fontId="7" fillId="0" borderId="18" xfId="5" applyFont="1" applyBorder="1" applyAlignment="1">
      <alignment horizontal="center" vertical="center" wrapText="1"/>
    </xf>
    <xf numFmtId="38" fontId="7" fillId="0" borderId="18" xfId="6" applyFont="1" applyBorder="1" applyAlignment="1">
      <alignment horizontal="center" vertical="center" shrinkToFit="1"/>
    </xf>
    <xf numFmtId="0" fontId="7" fillId="0" borderId="18" xfId="5" applyFont="1" applyBorder="1" applyAlignment="1">
      <alignment horizontal="center" vertical="center"/>
    </xf>
    <xf numFmtId="0" fontId="7" fillId="0" borderId="18" xfId="5" applyFont="1" applyBorder="1" applyAlignment="1">
      <alignment vertical="center" wrapText="1"/>
    </xf>
    <xf numFmtId="38" fontId="7" fillId="0" borderId="18" xfId="6" applyFont="1" applyBorder="1" applyAlignment="1">
      <alignment vertical="center" shrinkToFit="1"/>
    </xf>
    <xf numFmtId="0" fontId="7" fillId="0" borderId="18" xfId="5" applyFont="1" applyBorder="1" applyAlignment="1">
      <alignment vertical="center"/>
    </xf>
    <xf numFmtId="0" fontId="7" fillId="0" borderId="65" xfId="5" applyFont="1" applyBorder="1" applyAlignment="1">
      <alignment horizontal="center" vertical="center" wrapText="1"/>
    </xf>
    <xf numFmtId="38" fontId="7" fillId="0" borderId="65" xfId="6" applyFont="1" applyBorder="1" applyAlignment="1">
      <alignment horizontal="center" vertical="center" shrinkToFit="1"/>
    </xf>
    <xf numFmtId="0" fontId="7" fillId="0" borderId="65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right" vertical="center" wrapText="1"/>
    </xf>
    <xf numFmtId="0" fontId="7" fillId="0" borderId="11" xfId="5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38" fontId="7" fillId="0" borderId="0" xfId="6" applyFont="1" applyBorder="1" applyAlignment="1">
      <alignment horizontal="center" vertical="center" shrinkToFit="1"/>
    </xf>
    <xf numFmtId="38" fontId="7" fillId="0" borderId="11" xfId="7" applyFont="1" applyBorder="1" applyAlignment="1">
      <alignment vertical="center" wrapText="1"/>
    </xf>
    <xf numFmtId="0" fontId="7" fillId="0" borderId="11" xfId="5" applyFont="1" applyFill="1" applyBorder="1" applyAlignment="1">
      <alignment vertical="center" wrapText="1"/>
    </xf>
    <xf numFmtId="0" fontId="7" fillId="0" borderId="11" xfId="5" applyFont="1" applyBorder="1" applyAlignment="1">
      <alignment horizontal="right" vertical="center"/>
    </xf>
    <xf numFmtId="38" fontId="7" fillId="0" borderId="11" xfId="7" applyFont="1" applyBorder="1" applyAlignment="1">
      <alignment horizontal="right" vertical="center"/>
    </xf>
    <xf numFmtId="38" fontId="9" fillId="0" borderId="10" xfId="7" applyFont="1" applyBorder="1" applyAlignment="1">
      <alignment horizontal="right" vertical="center" wrapText="1"/>
    </xf>
    <xf numFmtId="177" fontId="9" fillId="0" borderId="11" xfId="6" applyNumberFormat="1" applyFont="1" applyBorder="1" applyAlignment="1">
      <alignment vertical="center" shrinkToFit="1"/>
    </xf>
    <xf numFmtId="0" fontId="27" fillId="0" borderId="0" xfId="5" applyFont="1" applyAlignment="1">
      <alignment vertical="center" shrinkToFit="1"/>
    </xf>
    <xf numFmtId="0" fontId="7" fillId="0" borderId="0" xfId="5" applyFont="1" applyAlignment="1">
      <alignment horizontal="center" vertical="center" shrinkToFit="1"/>
    </xf>
    <xf numFmtId="0" fontId="7" fillId="0" borderId="0" xfId="5" applyFont="1" applyAlignment="1">
      <alignment vertical="center" shrinkToFit="1"/>
    </xf>
    <xf numFmtId="0" fontId="7" fillId="0" borderId="0" xfId="5" applyFont="1">
      <alignment vertical="center"/>
    </xf>
    <xf numFmtId="0" fontId="7" fillId="0" borderId="0" xfId="5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justifyLastLine="1"/>
    </xf>
    <xf numFmtId="0" fontId="7" fillId="0" borderId="18" xfId="2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38" fontId="7" fillId="0" borderId="10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0" fontId="27" fillId="0" borderId="11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38" fontId="7" fillId="0" borderId="66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66" xfId="1" applyFont="1" applyFill="1" applyBorder="1" applyAlignment="1">
      <alignment vertical="center" shrinkToFit="1"/>
    </xf>
    <xf numFmtId="0" fontId="6" fillId="0" borderId="67" xfId="0" applyFont="1" applyBorder="1" applyAlignment="1">
      <alignment vertical="center" wrapText="1"/>
    </xf>
    <xf numFmtId="0" fontId="6" fillId="0" borderId="68" xfId="0" applyFont="1" applyBorder="1" applyAlignment="1">
      <alignment horizontal="right" vertical="center" wrapText="1"/>
    </xf>
    <xf numFmtId="38" fontId="7" fillId="0" borderId="67" xfId="1" applyFont="1" applyBorder="1" applyAlignment="1">
      <alignment vertical="center" shrinkToFit="1"/>
    </xf>
    <xf numFmtId="38" fontId="7" fillId="0" borderId="69" xfId="1" applyFont="1" applyBorder="1" applyAlignment="1">
      <alignment vertical="center" shrinkToFit="1"/>
    </xf>
    <xf numFmtId="38" fontId="7" fillId="0" borderId="67" xfId="1" applyFont="1" applyFill="1" applyBorder="1" applyAlignment="1">
      <alignment vertical="center" shrinkToFit="1"/>
    </xf>
    <xf numFmtId="0" fontId="6" fillId="0" borderId="68" xfId="0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6" fillId="0" borderId="71" xfId="0" applyFont="1" applyBorder="1" applyAlignment="1">
      <alignment horizontal="right" vertical="center" wrapText="1"/>
    </xf>
    <xf numFmtId="38" fontId="7" fillId="0" borderId="70" xfId="1" applyFont="1" applyBorder="1" applyAlignment="1">
      <alignment vertical="center" shrinkToFit="1"/>
    </xf>
    <xf numFmtId="38" fontId="7" fillId="0" borderId="72" xfId="1" applyFont="1" applyBorder="1" applyAlignment="1">
      <alignment vertical="center" shrinkToFit="1"/>
    </xf>
    <xf numFmtId="38" fontId="7" fillId="0" borderId="70" xfId="1" applyFont="1" applyFill="1" applyBorder="1" applyAlignment="1">
      <alignment vertical="center" shrinkToFit="1"/>
    </xf>
    <xf numFmtId="38" fontId="27" fillId="0" borderId="27" xfId="1" applyFont="1" applyBorder="1" applyAlignment="1">
      <alignment vertical="center" wrapText="1"/>
    </xf>
    <xf numFmtId="38" fontId="9" fillId="0" borderId="27" xfId="1" applyFont="1" applyBorder="1" applyAlignment="1">
      <alignment vertical="center" wrapText="1"/>
    </xf>
    <xf numFmtId="0" fontId="27" fillId="0" borderId="27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right" vertical="center" wrapText="1"/>
    </xf>
    <xf numFmtId="0" fontId="6" fillId="0" borderId="59" xfId="0" applyFont="1" applyBorder="1" applyAlignment="1">
      <alignment vertical="center" wrapText="1"/>
    </xf>
    <xf numFmtId="0" fontId="6" fillId="0" borderId="73" xfId="0" applyFont="1" applyBorder="1" applyAlignment="1">
      <alignment horizontal="right" vertical="center" wrapText="1"/>
    </xf>
    <xf numFmtId="38" fontId="7" fillId="0" borderId="59" xfId="1" applyFont="1" applyBorder="1" applyAlignment="1">
      <alignment vertical="center" shrinkToFit="1"/>
    </xf>
    <xf numFmtId="38" fontId="7" fillId="0" borderId="74" xfId="1" applyFont="1" applyBorder="1" applyAlignment="1">
      <alignment vertical="center" shrinkToFit="1"/>
    </xf>
    <xf numFmtId="38" fontId="7" fillId="0" borderId="59" xfId="1" applyFont="1" applyFill="1" applyBorder="1" applyAlignment="1">
      <alignment vertical="center" shrinkToFit="1"/>
    </xf>
    <xf numFmtId="0" fontId="6" fillId="0" borderId="71" xfId="0" applyFont="1" applyBorder="1" applyAlignment="1">
      <alignment vertical="center" wrapText="1"/>
    </xf>
    <xf numFmtId="38" fontId="27" fillId="0" borderId="11" xfId="1" applyFont="1" applyBorder="1" applyAlignment="1">
      <alignment vertical="center" wrapText="1"/>
    </xf>
    <xf numFmtId="38" fontId="9" fillId="0" borderId="11" xfId="1" applyFont="1" applyBorder="1" applyAlignment="1">
      <alignment vertical="center" wrapText="1"/>
    </xf>
    <xf numFmtId="0" fontId="9" fillId="0" borderId="0" xfId="0" applyFont="1" applyAlignment="1">
      <alignment vertical="center" shrinkToFit="1"/>
    </xf>
    <xf numFmtId="38" fontId="9" fillId="0" borderId="25" xfId="1" applyFont="1" applyBorder="1" applyAlignment="1">
      <alignment vertical="center" shrinkToFit="1"/>
    </xf>
    <xf numFmtId="38" fontId="9" fillId="0" borderId="11" xfId="1" applyFont="1" applyBorder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0" fillId="0" borderId="0" xfId="0" applyFont="1">
      <alignment vertical="center"/>
    </xf>
    <xf numFmtId="0" fontId="5" fillId="0" borderId="39" xfId="2" applyFont="1" applyBorder="1" applyAlignment="1">
      <alignment horizontal="center" vertical="center" shrinkToFit="1"/>
    </xf>
    <xf numFmtId="0" fontId="5" fillId="0" borderId="40" xfId="2" applyFont="1" applyBorder="1" applyAlignment="1">
      <alignment horizontal="center" vertical="center" shrinkToFit="1"/>
    </xf>
    <xf numFmtId="38" fontId="5" fillId="0" borderId="0" xfId="0" applyNumberFormat="1" applyFont="1">
      <alignment vertical="center"/>
    </xf>
    <xf numFmtId="38" fontId="6" fillId="0" borderId="41" xfId="1" applyFont="1" applyFill="1" applyBorder="1" applyAlignment="1">
      <alignment vertical="center" shrinkToFit="1"/>
    </xf>
    <xf numFmtId="38" fontId="6" fillId="0" borderId="44" xfId="1" applyFont="1" applyFill="1" applyBorder="1" applyAlignment="1">
      <alignment vertical="center" shrinkToFit="1"/>
    </xf>
    <xf numFmtId="38" fontId="6" fillId="0" borderId="69" xfId="1" applyFont="1" applyFill="1" applyBorder="1" applyAlignment="1">
      <alignment vertical="center" shrinkToFit="1"/>
    </xf>
    <xf numFmtId="38" fontId="6" fillId="0" borderId="75" xfId="1" applyFont="1" applyFill="1" applyBorder="1" applyAlignment="1">
      <alignment vertical="center" shrinkToFit="1"/>
    </xf>
    <xf numFmtId="38" fontId="6" fillId="0" borderId="72" xfId="1" applyFont="1" applyFill="1" applyBorder="1" applyAlignment="1">
      <alignment vertical="center" shrinkToFit="1"/>
    </xf>
    <xf numFmtId="38" fontId="6" fillId="0" borderId="63" xfId="1" applyFont="1" applyFill="1" applyBorder="1" applyAlignment="1">
      <alignment vertical="center" shrinkToFit="1"/>
    </xf>
    <xf numFmtId="38" fontId="27" fillId="0" borderId="25" xfId="1" applyFont="1" applyFill="1" applyBorder="1" applyAlignment="1">
      <alignment vertical="center" shrinkToFit="1"/>
    </xf>
    <xf numFmtId="38" fontId="27" fillId="0" borderId="21" xfId="1" applyFont="1" applyFill="1" applyBorder="1" applyAlignment="1">
      <alignment vertical="center" shrinkToFit="1"/>
    </xf>
    <xf numFmtId="0" fontId="6" fillId="0" borderId="73" xfId="0" applyFont="1" applyBorder="1" applyAlignment="1">
      <alignment vertical="center" wrapText="1"/>
    </xf>
    <xf numFmtId="38" fontId="6" fillId="0" borderId="74" xfId="1" applyFont="1" applyFill="1" applyBorder="1" applyAlignment="1">
      <alignment vertical="center" shrinkToFit="1"/>
    </xf>
    <xf numFmtId="38" fontId="6" fillId="0" borderId="76" xfId="1" applyFont="1" applyFill="1" applyBorder="1" applyAlignment="1">
      <alignment vertical="center" shrinkToFit="1"/>
    </xf>
    <xf numFmtId="38" fontId="6" fillId="0" borderId="77" xfId="1" applyFont="1" applyFill="1" applyBorder="1" applyAlignment="1">
      <alignment vertical="center" shrinkToFit="1"/>
    </xf>
    <xf numFmtId="38" fontId="6" fillId="0" borderId="78" xfId="1" applyFont="1" applyFill="1" applyBorder="1" applyAlignment="1">
      <alignment vertical="center" shrinkToFit="1"/>
    </xf>
    <xf numFmtId="38" fontId="6" fillId="0" borderId="79" xfId="1" applyFont="1" applyFill="1" applyBorder="1" applyAlignment="1">
      <alignment vertical="center" shrinkToFit="1"/>
    </xf>
    <xf numFmtId="38" fontId="6" fillId="0" borderId="80" xfId="1" applyFont="1" applyFill="1" applyBorder="1" applyAlignment="1">
      <alignment vertical="center" shrinkToFit="1"/>
    </xf>
    <xf numFmtId="38" fontId="6" fillId="0" borderId="40" xfId="1" applyFont="1" applyFill="1" applyBorder="1" applyAlignment="1">
      <alignment vertical="center" shrinkToFit="1"/>
    </xf>
    <xf numFmtId="0" fontId="27" fillId="0" borderId="11" xfId="0" applyFont="1" applyBorder="1" applyAlignment="1">
      <alignment vertical="center" wrapText="1"/>
    </xf>
    <xf numFmtId="38" fontId="27" fillId="0" borderId="25" xfId="1" applyFont="1" applyBorder="1" applyAlignment="1">
      <alignment vertical="center" shrinkToFit="1"/>
    </xf>
    <xf numFmtId="38" fontId="27" fillId="0" borderId="21" xfId="1" applyFont="1" applyBorder="1" applyAlignment="1">
      <alignment vertical="center" shrinkToFit="1"/>
    </xf>
    <xf numFmtId="0" fontId="0" fillId="0" borderId="50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7" fillId="0" borderId="11" xfId="2" applyFont="1" applyBorder="1" applyAlignment="1">
      <alignment horizontal="distributed" vertical="center" justifyLastLine="1"/>
    </xf>
    <xf numFmtId="176" fontId="7" fillId="0" borderId="10" xfId="2" applyNumberFormat="1" applyFont="1" applyBorder="1" applyAlignment="1">
      <alignment horizontal="distributed" vertical="center" justifyLastLine="1"/>
    </xf>
    <xf numFmtId="176" fontId="7" fillId="0" borderId="13" xfId="2" applyNumberFormat="1" applyFont="1" applyBorder="1" applyAlignment="1">
      <alignment horizontal="distributed" vertical="center" justifyLastLine="1"/>
    </xf>
    <xf numFmtId="0" fontId="7" fillId="0" borderId="12" xfId="2" applyFont="1" applyBorder="1" applyAlignment="1">
      <alignment horizontal="distributed" vertical="center" justifyLastLine="1"/>
    </xf>
    <xf numFmtId="0" fontId="7" fillId="0" borderId="10" xfId="2" applyFont="1" applyBorder="1" applyAlignment="1">
      <alignment horizontal="distributed" vertical="center" justifyLastLine="1"/>
    </xf>
    <xf numFmtId="0" fontId="7" fillId="0" borderId="13" xfId="2" applyFont="1" applyBorder="1" applyAlignment="1">
      <alignment horizontal="distributed" vertical="center" justifyLastLine="1"/>
    </xf>
    <xf numFmtId="0" fontId="7" fillId="0" borderId="18" xfId="2" applyFont="1" applyBorder="1" applyAlignment="1">
      <alignment horizontal="distributed" vertical="center" justifyLastLine="1"/>
    </xf>
    <xf numFmtId="0" fontId="7" fillId="0" borderId="12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 wrapText="1"/>
    </xf>
    <xf numFmtId="0" fontId="7" fillId="0" borderId="26" xfId="2" applyFont="1" applyBorder="1" applyAlignment="1">
      <alignment horizontal="distributed" vertical="center" justifyLastLine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77" fontId="7" fillId="0" borderId="41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42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43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44" xfId="2" applyNumberFormat="1" applyFont="1" applyBorder="1" applyAlignment="1" applyProtection="1">
      <alignment horizontal="distributed" vertical="center" justifyLastLine="1"/>
      <protection locked="0"/>
    </xf>
    <xf numFmtId="38" fontId="9" fillId="0" borderId="49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177" fontId="7" fillId="0" borderId="51" xfId="2" applyNumberFormat="1" applyFont="1" applyBorder="1" applyAlignment="1">
      <alignment horizontal="center" vertical="center" shrinkToFit="1"/>
    </xf>
    <xf numFmtId="177" fontId="7" fillId="0" borderId="58" xfId="2" applyNumberFormat="1" applyFont="1" applyBorder="1" applyAlignment="1">
      <alignment horizontal="center" vertical="center" shrinkToFit="1"/>
    </xf>
    <xf numFmtId="4" fontId="9" fillId="0" borderId="12" xfId="0" applyNumberFormat="1" applyFont="1" applyBorder="1" applyAlignment="1">
      <alignment horizontal="right" vertical="center"/>
    </xf>
    <xf numFmtId="4" fontId="9" fillId="0" borderId="37" xfId="0" applyNumberFormat="1" applyFont="1" applyBorder="1" applyAlignment="1">
      <alignment horizontal="right" vertical="center"/>
    </xf>
    <xf numFmtId="0" fontId="7" fillId="0" borderId="10" xfId="2" applyFont="1" applyBorder="1" applyAlignment="1">
      <alignment horizontal="center" vertical="center" justifyLastLine="1" shrinkToFit="1"/>
    </xf>
    <xf numFmtId="0" fontId="7" fillId="0" borderId="18" xfId="2" applyFont="1" applyBorder="1" applyAlignment="1">
      <alignment horizontal="center" vertical="center" justifyLastLine="1" shrinkToFit="1"/>
    </xf>
    <xf numFmtId="177" fontId="7" fillId="0" borderId="54" xfId="2" applyNumberFormat="1" applyFont="1" applyBorder="1" applyAlignment="1" applyProtection="1">
      <alignment horizontal="center" vertical="center"/>
      <protection locked="0"/>
    </xf>
    <xf numFmtId="177" fontId="7" fillId="0" borderId="55" xfId="2" applyNumberFormat="1" applyFont="1" applyBorder="1" applyAlignment="1" applyProtection="1">
      <alignment horizontal="center" vertical="center"/>
      <protection locked="0"/>
    </xf>
    <xf numFmtId="177" fontId="7" fillId="0" borderId="56" xfId="2" applyNumberFormat="1" applyFont="1" applyBorder="1" applyAlignment="1" applyProtection="1">
      <alignment horizontal="center" vertical="center"/>
      <protection locked="0"/>
    </xf>
    <xf numFmtId="177" fontId="7" fillId="0" borderId="59" xfId="2" applyNumberFormat="1" applyFont="1" applyBorder="1" applyAlignment="1" applyProtection="1">
      <alignment horizontal="center" vertical="center"/>
      <protection locked="0"/>
    </xf>
    <xf numFmtId="177" fontId="7" fillId="0" borderId="60" xfId="2" applyNumberFormat="1" applyFont="1" applyBorder="1" applyAlignment="1" applyProtection="1">
      <alignment horizontal="center" vertical="center"/>
      <protection locked="0"/>
    </xf>
    <xf numFmtId="177" fontId="7" fillId="0" borderId="46" xfId="2" applyNumberFormat="1" applyFont="1" applyBorder="1" applyAlignment="1" applyProtection="1">
      <alignment horizontal="center" vertical="center" justifyLastLine="1"/>
      <protection locked="0"/>
    </xf>
    <xf numFmtId="177" fontId="7" fillId="0" borderId="0" xfId="2" applyNumberFormat="1" applyFont="1" applyBorder="1" applyAlignment="1" applyProtection="1">
      <alignment horizontal="center" vertical="center" justifyLastLine="1"/>
      <protection locked="0"/>
    </xf>
    <xf numFmtId="177" fontId="7" fillId="0" borderId="45" xfId="2" applyNumberFormat="1" applyFont="1" applyBorder="1" applyAlignment="1" applyProtection="1">
      <alignment horizontal="center" vertical="center" justifyLastLine="1"/>
      <protection locked="0"/>
    </xf>
    <xf numFmtId="177" fontId="7" fillId="0" borderId="61" xfId="2" applyNumberFormat="1" applyFont="1" applyBorder="1" applyAlignment="1" applyProtection="1">
      <alignment horizontal="center" vertical="center" shrinkToFit="1"/>
      <protection locked="0"/>
    </xf>
    <xf numFmtId="177" fontId="7" fillId="0" borderId="62" xfId="2" applyNumberFormat="1" applyFont="1" applyBorder="1" applyAlignment="1" applyProtection="1">
      <alignment horizontal="center" vertical="center" shrinkToFit="1"/>
      <protection locked="0"/>
    </xf>
    <xf numFmtId="177" fontId="7" fillId="0" borderId="57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52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58" xfId="2" applyNumberFormat="1" applyFont="1" applyBorder="1" applyAlignment="1" applyProtection="1">
      <alignment horizontal="distributed" vertical="center" justifyLastLine="1"/>
      <protection locked="0"/>
    </xf>
    <xf numFmtId="177" fontId="7" fillId="0" borderId="51" xfId="2" applyNumberFormat="1" applyFont="1" applyBorder="1" applyAlignment="1" applyProtection="1">
      <alignment horizontal="center" vertical="center" justifyLastLine="1"/>
      <protection locked="0"/>
    </xf>
    <xf numFmtId="177" fontId="7" fillId="0" borderId="52" xfId="2" applyNumberFormat="1" applyFont="1" applyBorder="1" applyAlignment="1" applyProtection="1">
      <alignment horizontal="center" vertical="center" justifyLastLine="1"/>
      <protection locked="0"/>
    </xf>
    <xf numFmtId="177" fontId="7" fillId="0" borderId="58" xfId="2" applyNumberFormat="1" applyFont="1" applyBorder="1" applyAlignment="1" applyProtection="1">
      <alignment horizontal="center" vertical="center" justifyLastLine="1"/>
      <protection locked="0"/>
    </xf>
    <xf numFmtId="3" fontId="9" fillId="0" borderId="12" xfId="0" applyNumberFormat="1" applyFont="1" applyBorder="1" applyAlignment="1">
      <alignment horizontal="right" vertical="center"/>
    </xf>
    <xf numFmtId="3" fontId="9" fillId="0" borderId="37" xfId="0" applyNumberFormat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0" fontId="7" fillId="0" borderId="54" xfId="2" applyFont="1" applyBorder="1" applyAlignment="1">
      <alignment horizontal="distributed" vertical="center" justifyLastLine="1"/>
    </xf>
    <xf numFmtId="0" fontId="7" fillId="0" borderId="55" xfId="2" applyFont="1" applyBorder="1" applyAlignment="1">
      <alignment horizontal="distributed" vertical="center" justifyLastLine="1"/>
    </xf>
    <xf numFmtId="0" fontId="7" fillId="0" borderId="56" xfId="2" applyFont="1" applyBorder="1" applyAlignment="1">
      <alignment horizontal="distributed" vertical="center" justifyLastLine="1"/>
    </xf>
    <xf numFmtId="0" fontId="7" fillId="0" borderId="57" xfId="2" applyFont="1" applyBorder="1" applyAlignment="1">
      <alignment horizontal="center" vertical="center" justifyLastLine="1"/>
    </xf>
    <xf numFmtId="0" fontId="7" fillId="0" borderId="58" xfId="2" applyFont="1" applyBorder="1" applyAlignment="1">
      <alignment horizontal="center" vertical="center" justifyLastLine="1"/>
    </xf>
    <xf numFmtId="176" fontId="7" fillId="0" borderId="52" xfId="2" applyNumberFormat="1" applyFont="1" applyBorder="1" applyAlignment="1">
      <alignment horizontal="center" vertical="center" justifyLastLine="1"/>
    </xf>
    <xf numFmtId="176" fontId="7" fillId="0" borderId="51" xfId="2" applyNumberFormat="1" applyFont="1" applyBorder="1" applyAlignment="1">
      <alignment horizontal="center" vertical="center" justifyLastLine="1"/>
    </xf>
    <xf numFmtId="176" fontId="7" fillId="0" borderId="53" xfId="2" applyNumberFormat="1" applyFont="1" applyBorder="1" applyAlignment="1">
      <alignment horizontal="center" vertical="center" justifyLastLine="1"/>
    </xf>
    <xf numFmtId="0" fontId="7" fillId="0" borderId="52" xfId="2" applyFont="1" applyBorder="1" applyAlignment="1">
      <alignment horizontal="center" vertical="center" justifyLastLine="1"/>
    </xf>
    <xf numFmtId="176" fontId="7" fillId="0" borderId="58" xfId="2" applyNumberFormat="1" applyFont="1" applyBorder="1" applyAlignment="1">
      <alignment horizontal="center" vertical="center" justifyLastLine="1"/>
    </xf>
    <xf numFmtId="38" fontId="9" fillId="0" borderId="49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" fontId="9" fillId="0" borderId="2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7" fillId="0" borderId="54" xfId="2" applyFont="1" applyBorder="1" applyAlignment="1">
      <alignment horizontal="distributed" vertical="center" indent="3"/>
    </xf>
    <xf numFmtId="0" fontId="7" fillId="0" borderId="55" xfId="2" applyFont="1" applyBorder="1" applyAlignment="1">
      <alignment horizontal="distributed" vertical="center" indent="3"/>
    </xf>
    <xf numFmtId="0" fontId="7" fillId="0" borderId="56" xfId="2" applyFont="1" applyBorder="1" applyAlignment="1">
      <alignment horizontal="distributed" vertical="center" indent="3"/>
    </xf>
    <xf numFmtId="0" fontId="7" fillId="0" borderId="14" xfId="2" applyFont="1" applyBorder="1" applyAlignment="1">
      <alignment horizontal="center" vertical="center" justifyLastLine="1"/>
    </xf>
    <xf numFmtId="0" fontId="7" fillId="0" borderId="50" xfId="2" applyFont="1" applyBorder="1" applyAlignment="1">
      <alignment horizontal="center" vertical="center" justifyLastLine="1"/>
    </xf>
    <xf numFmtId="176" fontId="7" fillId="0" borderId="50" xfId="2" applyNumberFormat="1" applyFont="1" applyBorder="1" applyAlignment="1">
      <alignment horizontal="center" vertical="center" justifyLastLine="1"/>
    </xf>
    <xf numFmtId="176" fontId="7" fillId="0" borderId="29" xfId="2" applyNumberFormat="1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distributed" vertical="center" indent="1"/>
    </xf>
    <xf numFmtId="0" fontId="7" fillId="0" borderId="50" xfId="2" applyFont="1" applyBorder="1" applyAlignment="1">
      <alignment horizontal="distributed" vertical="center" indent="1"/>
    </xf>
    <xf numFmtId="0" fontId="7" fillId="0" borderId="29" xfId="2" applyFont="1" applyBorder="1" applyAlignment="1">
      <alignment horizontal="distributed" vertical="center" indent="1"/>
    </xf>
    <xf numFmtId="0" fontId="7" fillId="0" borderId="19" xfId="2" applyFont="1" applyBorder="1" applyAlignment="1">
      <alignment horizontal="distributed" vertical="center" indent="1"/>
    </xf>
    <xf numFmtId="0" fontId="7" fillId="0" borderId="35" xfId="2" applyFont="1" applyBorder="1" applyAlignment="1">
      <alignment horizontal="distributed" vertical="center" indent="1"/>
    </xf>
    <xf numFmtId="0" fontId="7" fillId="0" borderId="31" xfId="2" applyFont="1" applyBorder="1" applyAlignment="1">
      <alignment horizontal="distributed" vertical="center" indent="1"/>
    </xf>
    <xf numFmtId="0" fontId="7" fillId="0" borderId="11" xfId="2" applyFont="1" applyBorder="1" applyAlignment="1">
      <alignment horizontal="center" vertical="center" wrapText="1" justifyLastLine="1"/>
    </xf>
    <xf numFmtId="177" fontId="7" fillId="0" borderId="15" xfId="2" applyNumberFormat="1" applyFont="1" applyBorder="1" applyAlignment="1">
      <alignment horizontal="center" vertical="center"/>
    </xf>
    <xf numFmtId="177" fontId="7" fillId="0" borderId="17" xfId="2" applyNumberFormat="1" applyFont="1" applyBorder="1" applyAlignment="1">
      <alignment horizontal="center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28" xfId="2" applyNumberFormat="1" applyFont="1" applyBorder="1" applyAlignment="1">
      <alignment horizontal="center" vertical="center"/>
    </xf>
    <xf numFmtId="177" fontId="7" fillId="0" borderId="33" xfId="2" applyNumberFormat="1" applyFont="1" applyBorder="1" applyAlignment="1">
      <alignment horizontal="center" vertical="center"/>
    </xf>
    <xf numFmtId="177" fontId="7" fillId="0" borderId="30" xfId="2" applyNumberFormat="1" applyFont="1" applyBorder="1" applyAlignment="1">
      <alignment horizontal="center" vertical="center"/>
    </xf>
    <xf numFmtId="177" fontId="7" fillId="0" borderId="14" xfId="2" applyNumberFormat="1" applyFont="1" applyBorder="1" applyAlignment="1">
      <alignment horizontal="center" vertical="center"/>
    </xf>
    <xf numFmtId="177" fontId="7" fillId="0" borderId="29" xfId="2" applyNumberFormat="1" applyFont="1" applyBorder="1" applyAlignment="1">
      <alignment horizontal="center" vertical="center"/>
    </xf>
    <xf numFmtId="177" fontId="7" fillId="0" borderId="22" xfId="2" applyNumberFormat="1" applyFont="1" applyBorder="1" applyAlignment="1">
      <alignment horizontal="center" vertical="center"/>
    </xf>
    <xf numFmtId="177" fontId="7" fillId="0" borderId="23" xfId="2" applyNumberFormat="1" applyFont="1" applyBorder="1" applyAlignment="1">
      <alignment horizontal="center" vertical="center"/>
    </xf>
    <xf numFmtId="177" fontId="7" fillId="0" borderId="24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distributed" vertical="center" justifyLastLine="1"/>
    </xf>
    <xf numFmtId="0" fontId="7" fillId="0" borderId="19" xfId="2" applyFont="1" applyBorder="1" applyAlignment="1">
      <alignment horizontal="distributed" vertical="center" justifyLastLine="1"/>
    </xf>
    <xf numFmtId="0" fontId="7" fillId="0" borderId="10" xfId="2" applyFont="1" applyBorder="1" applyAlignment="1">
      <alignment horizontal="distributed" vertical="center" wrapText="1" justifyLastLine="1"/>
    </xf>
    <xf numFmtId="0" fontId="7" fillId="0" borderId="27" xfId="2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38" xfId="0" applyFont="1" applyBorder="1" applyAlignment="1">
      <alignment horizontal="distributed" vertical="center" justifyLastLine="1"/>
    </xf>
    <xf numFmtId="0" fontId="7" fillId="0" borderId="42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22" fillId="0" borderId="11" xfId="0" applyFont="1" applyBorder="1" applyAlignment="1">
      <alignment horizontal="distributed" vertical="center" wrapText="1" justifyLastLine="1"/>
    </xf>
    <xf numFmtId="0" fontId="23" fillId="0" borderId="38" xfId="0" applyFont="1" applyBorder="1" applyAlignment="1">
      <alignment horizontal="distributed" vertical="center" wrapText="1" justifyLastLine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distributed" vertical="center" justifyLastLine="1"/>
    </xf>
    <xf numFmtId="0" fontId="7" fillId="0" borderId="19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distributed" vertical="center" justifyLastLine="1"/>
    </xf>
    <xf numFmtId="177" fontId="7" fillId="0" borderId="18" xfId="2" applyNumberFormat="1" applyFont="1" applyBorder="1" applyAlignment="1">
      <alignment horizontal="distributed" vertical="center" justifyLastLine="1"/>
    </xf>
    <xf numFmtId="0" fontId="7" fillId="0" borderId="11" xfId="4" applyFont="1" applyBorder="1" applyAlignment="1">
      <alignment horizontal="distributed" vertical="center" justifyLastLine="1" shrinkToFit="1"/>
    </xf>
    <xf numFmtId="0" fontId="7" fillId="0" borderId="42" xfId="4" applyFont="1" applyBorder="1" applyAlignment="1">
      <alignment horizontal="distributed" vertical="center" justifyLastLine="1" shrinkToFit="1"/>
    </xf>
    <xf numFmtId="49" fontId="9" fillId="0" borderId="12" xfId="2" applyNumberFormat="1" applyFont="1" applyBorder="1" applyAlignment="1">
      <alignment horizontal="center" vertical="center" shrinkToFit="1"/>
    </xf>
    <xf numFmtId="49" fontId="9" fillId="0" borderId="26" xfId="2" applyNumberFormat="1" applyFont="1" applyBorder="1" applyAlignment="1">
      <alignment horizontal="center" vertical="center" shrinkToFit="1"/>
    </xf>
    <xf numFmtId="49" fontId="9" fillId="0" borderId="27" xfId="2" applyNumberFormat="1" applyFont="1" applyBorder="1" applyAlignment="1">
      <alignment horizontal="center" vertical="center" shrinkToFit="1"/>
    </xf>
    <xf numFmtId="0" fontId="7" fillId="0" borderId="11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shrinkToFit="1"/>
    </xf>
    <xf numFmtId="49" fontId="9" fillId="0" borderId="19" xfId="2" applyNumberFormat="1" applyFont="1" applyBorder="1" applyAlignment="1">
      <alignment horizontal="center" vertical="center" shrinkToFit="1"/>
    </xf>
    <xf numFmtId="49" fontId="9" fillId="0" borderId="35" xfId="2" applyNumberFormat="1" applyFont="1" applyBorder="1" applyAlignment="1">
      <alignment horizontal="center" vertical="center" shrinkToFit="1"/>
    </xf>
    <xf numFmtId="49" fontId="9" fillId="0" borderId="31" xfId="2" applyNumberFormat="1" applyFont="1" applyBorder="1" applyAlignment="1">
      <alignment horizontal="center" vertical="center" shrinkToFit="1"/>
    </xf>
    <xf numFmtId="0" fontId="7" fillId="0" borderId="11" xfId="5" applyFont="1" applyFill="1" applyBorder="1" applyAlignment="1">
      <alignment horizontal="center" vertical="center" shrinkToFit="1"/>
    </xf>
    <xf numFmtId="0" fontId="7" fillId="0" borderId="11" xfId="4" applyFont="1" applyBorder="1" applyAlignment="1">
      <alignment horizontal="center" vertical="center" justifyLastLine="1" shrinkToFit="1"/>
    </xf>
    <xf numFmtId="0" fontId="7" fillId="0" borderId="12" xfId="4" applyFont="1" applyBorder="1" applyAlignment="1">
      <alignment horizontal="center" vertical="center" justifyLastLine="1" shrinkToFit="1"/>
    </xf>
    <xf numFmtId="0" fontId="7" fillId="0" borderId="11" xfId="2" applyFont="1" applyBorder="1" applyAlignment="1">
      <alignment horizontal="center" vertical="center" justifyLastLine="1"/>
    </xf>
    <xf numFmtId="0" fontId="7" fillId="0" borderId="12" xfId="2" applyFont="1" applyBorder="1" applyAlignment="1">
      <alignment horizontal="center" vertical="center" justifyLastLine="1"/>
    </xf>
    <xf numFmtId="0" fontId="7" fillId="0" borderId="26" xfId="2" applyFont="1" applyBorder="1" applyAlignment="1">
      <alignment horizontal="center" vertical="center" justifyLastLine="1"/>
    </xf>
    <xf numFmtId="0" fontId="7" fillId="0" borderId="27" xfId="2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 justifyLastLine="1" shrinkToFit="1"/>
    </xf>
    <xf numFmtId="0" fontId="7" fillId="0" borderId="29" xfId="2" applyFont="1" applyBorder="1" applyAlignment="1">
      <alignment horizontal="center" vertical="center" justifyLastLine="1" shrinkToFit="1"/>
    </xf>
    <xf numFmtId="0" fontId="7" fillId="0" borderId="16" xfId="2" applyFont="1" applyBorder="1" applyAlignment="1">
      <alignment horizontal="center" vertical="center" justifyLastLine="1" shrinkToFit="1"/>
    </xf>
    <xf numFmtId="0" fontId="7" fillId="0" borderId="34" xfId="2" applyFont="1" applyBorder="1" applyAlignment="1">
      <alignment horizontal="center" vertical="center" justifyLastLine="1" shrinkToFit="1"/>
    </xf>
    <xf numFmtId="0" fontId="7" fillId="0" borderId="10" xfId="4" applyFont="1" applyBorder="1" applyAlignment="1">
      <alignment horizontal="distributed" vertical="center" justifyLastLine="1" shrinkToFit="1"/>
    </xf>
    <xf numFmtId="0" fontId="7" fillId="0" borderId="11" xfId="5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49" fontId="9" fillId="0" borderId="11" xfId="2" applyNumberFormat="1" applyFont="1" applyBorder="1" applyAlignment="1">
      <alignment horizontal="center" vertical="center" shrinkToFit="1"/>
    </xf>
    <xf numFmtId="0" fontId="5" fillId="0" borderId="35" xfId="4" applyFont="1" applyBorder="1" applyAlignment="1"/>
    <xf numFmtId="0" fontId="7" fillId="0" borderId="10" xfId="4" applyFont="1" applyBorder="1" applyAlignment="1">
      <alignment horizontal="center" vertical="center" wrapText="1" justifyLastLine="1" shrinkToFit="1"/>
    </xf>
    <xf numFmtId="0" fontId="7" fillId="0" borderId="18" xfId="4" applyFont="1" applyBorder="1" applyAlignment="1">
      <alignment horizontal="center" vertical="center" justifyLastLine="1" shrinkToFit="1"/>
    </xf>
    <xf numFmtId="0" fontId="7" fillId="0" borderId="10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49" fontId="27" fillId="0" borderId="12" xfId="2" applyNumberFormat="1" applyFont="1" applyBorder="1" applyAlignment="1">
      <alignment horizontal="center" vertical="center" shrinkToFit="1"/>
    </xf>
    <xf numFmtId="49" fontId="27" fillId="0" borderId="27" xfId="2" applyNumberFormat="1" applyFont="1" applyBorder="1" applyAlignment="1">
      <alignment horizontal="center" vertical="center" shrinkToFit="1"/>
    </xf>
    <xf numFmtId="0" fontId="15" fillId="0" borderId="35" xfId="4" applyFont="1" applyBorder="1" applyAlignment="1"/>
    <xf numFmtId="0" fontId="6" fillId="0" borderId="11" xfId="4" applyFont="1" applyBorder="1" applyAlignment="1">
      <alignment horizontal="distributed" vertical="center" justifyLastLine="1" shrinkToFit="1"/>
    </xf>
  </cellXfs>
  <cellStyles count="49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メモ 2" xfId="35"/>
    <cellStyle name="リンク セル 2" xfId="36"/>
    <cellStyle name="悪い 2" xfId="37"/>
    <cellStyle name="計算 2" xfId="38"/>
    <cellStyle name="警告文 2" xfId="39"/>
    <cellStyle name="桁区切り" xfId="1" builtinId="6"/>
    <cellStyle name="桁区切り 2" xfId="6"/>
    <cellStyle name="桁区切り 3" xfId="7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5"/>
    <cellStyle name="標準 5" xfId="3"/>
    <cellStyle name="標準_ｊ１４" xfId="4"/>
    <cellStyle name="標準_Sheet1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0084972887622"/>
          <c:y val="5.6000000000000001E-2"/>
          <c:w val="0.85628867697516631"/>
          <c:h val="0.832001625003173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[1]Sheet1!$D$5:$T$5</c:f>
              <c:strCache>
                <c:ptCount val="17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  <c:pt idx="10">
                  <c:v>23年</c:v>
                </c:pt>
                <c:pt idx="11">
                  <c:v>24年</c:v>
                </c:pt>
                <c:pt idx="12">
                  <c:v>25年</c:v>
                </c:pt>
                <c:pt idx="13">
                  <c:v>26年</c:v>
                </c:pt>
                <c:pt idx="14">
                  <c:v>27年</c:v>
                </c:pt>
                <c:pt idx="15">
                  <c:v>28年</c:v>
                </c:pt>
                <c:pt idx="16">
                  <c:v>29年</c:v>
                </c:pt>
              </c:strCache>
            </c:strRef>
          </c:cat>
          <c:val>
            <c:numRef>
              <c:f>[1]Sheet1!$D$6:$T$6</c:f>
              <c:numCache>
                <c:formatCode>General</c:formatCode>
                <c:ptCount val="17"/>
                <c:pt idx="0">
                  <c:v>2152</c:v>
                </c:pt>
                <c:pt idx="1">
                  <c:v>2281</c:v>
                </c:pt>
                <c:pt idx="2">
                  <c:v>2435</c:v>
                </c:pt>
                <c:pt idx="3">
                  <c:v>2598</c:v>
                </c:pt>
                <c:pt idx="4">
                  <c:v>2803</c:v>
                </c:pt>
                <c:pt idx="5">
                  <c:v>2991</c:v>
                </c:pt>
                <c:pt idx="6">
                  <c:v>3022</c:v>
                </c:pt>
                <c:pt idx="7">
                  <c:v>3118</c:v>
                </c:pt>
                <c:pt idx="8">
                  <c:v>3267</c:v>
                </c:pt>
                <c:pt idx="9">
                  <c:v>3398</c:v>
                </c:pt>
                <c:pt idx="10">
                  <c:v>3548</c:v>
                </c:pt>
                <c:pt idx="11">
                  <c:v>3656</c:v>
                </c:pt>
                <c:pt idx="12">
                  <c:v>3846</c:v>
                </c:pt>
                <c:pt idx="13">
                  <c:v>3981</c:v>
                </c:pt>
                <c:pt idx="14">
                  <c:v>4193</c:v>
                </c:pt>
                <c:pt idx="15">
                  <c:v>4272</c:v>
                </c:pt>
                <c:pt idx="16">
                  <c:v>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32864"/>
        <c:axId val="98046720"/>
      </c:lineChart>
      <c:catAx>
        <c:axId val="94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4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4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1328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71966641112532E-2"/>
          <c:y val="7.6115485564304461E-2"/>
          <c:w val="0.88724164161263452"/>
          <c:h val="0.8346456692913385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[1]Sheet1!$D$8:$T$8</c:f>
              <c:strCache>
                <c:ptCount val="17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  <c:pt idx="10">
                  <c:v>23年</c:v>
                </c:pt>
                <c:pt idx="11">
                  <c:v>24年</c:v>
                </c:pt>
                <c:pt idx="12">
                  <c:v>25年</c:v>
                </c:pt>
                <c:pt idx="13">
                  <c:v>26年</c:v>
                </c:pt>
                <c:pt idx="14">
                  <c:v>27年</c:v>
                </c:pt>
                <c:pt idx="15">
                  <c:v>28年</c:v>
                </c:pt>
                <c:pt idx="16">
                  <c:v>29年</c:v>
                </c:pt>
              </c:strCache>
            </c:strRef>
          </c:cat>
          <c:val>
            <c:numRef>
              <c:f>[1]Sheet1!$D$9:$T$9</c:f>
              <c:numCache>
                <c:formatCode>General</c:formatCode>
                <c:ptCount val="17"/>
                <c:pt idx="0">
                  <c:v>11.9</c:v>
                </c:pt>
                <c:pt idx="1">
                  <c:v>12.3</c:v>
                </c:pt>
                <c:pt idx="2">
                  <c:v>12.9</c:v>
                </c:pt>
                <c:pt idx="3">
                  <c:v>13.6</c:v>
                </c:pt>
                <c:pt idx="4">
                  <c:v>14.5</c:v>
                </c:pt>
                <c:pt idx="5">
                  <c:v>15.2</c:v>
                </c:pt>
                <c:pt idx="6">
                  <c:v>15</c:v>
                </c:pt>
                <c:pt idx="7">
                  <c:v>15.1</c:v>
                </c:pt>
                <c:pt idx="8">
                  <c:v>15.5</c:v>
                </c:pt>
                <c:pt idx="9">
                  <c:v>15.8</c:v>
                </c:pt>
                <c:pt idx="10">
                  <c:v>16.5</c:v>
                </c:pt>
                <c:pt idx="11">
                  <c:v>16.7</c:v>
                </c:pt>
                <c:pt idx="12">
                  <c:v>17</c:v>
                </c:pt>
                <c:pt idx="13">
                  <c:v>17.100000000000001</c:v>
                </c:pt>
                <c:pt idx="14">
                  <c:v>17.399999999999999</c:v>
                </c:pt>
                <c:pt idx="15">
                  <c:v>17.3</c:v>
                </c:pt>
                <c:pt idx="16">
                  <c:v>17.100000000000001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6912"/>
        <c:axId val="98088832"/>
      </c:lineChart>
      <c:catAx>
        <c:axId val="9808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8883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86912"/>
        <c:crosses val="autoZero"/>
        <c:crossBetween val="between"/>
        <c:majorUnit val="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[2]Sheet1!$E$4:$H$4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[2]Sheet1!$E$5:$H$5</c:f>
              <c:numCache>
                <c:formatCode>General</c:formatCode>
                <c:ptCount val="4"/>
                <c:pt idx="0">
                  <c:v>79</c:v>
                </c:pt>
                <c:pt idx="1">
                  <c:v>48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3018867924528E-2"/>
          <c:y val="0.11805555555555555"/>
          <c:w val="0.88915196734960866"/>
          <c:h val="0.7569470111321721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[2]Sheet1!$E$8:$U$8</c:f>
              <c:strCache>
                <c:ptCount val="17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  <c:pt idx="14">
                  <c:v>平成27年</c:v>
                </c:pt>
                <c:pt idx="15">
                  <c:v>平成28年</c:v>
                </c:pt>
                <c:pt idx="16">
                  <c:v>平成29年</c:v>
                </c:pt>
              </c:strCache>
            </c:strRef>
          </c:cat>
          <c:val>
            <c:numRef>
              <c:f>[2]Sheet1!$E$9:$U$9</c:f>
              <c:numCache>
                <c:formatCode>General</c:formatCode>
                <c:ptCount val="17"/>
                <c:pt idx="0">
                  <c:v>76</c:v>
                </c:pt>
                <c:pt idx="1">
                  <c:v>92</c:v>
                </c:pt>
                <c:pt idx="2">
                  <c:v>90</c:v>
                </c:pt>
                <c:pt idx="3">
                  <c:v>87</c:v>
                </c:pt>
                <c:pt idx="4">
                  <c:v>86</c:v>
                </c:pt>
                <c:pt idx="5">
                  <c:v>90</c:v>
                </c:pt>
                <c:pt idx="6">
                  <c:v>91</c:v>
                </c:pt>
                <c:pt idx="7">
                  <c:v>96</c:v>
                </c:pt>
                <c:pt idx="8">
                  <c:v>91</c:v>
                </c:pt>
                <c:pt idx="9">
                  <c:v>111</c:v>
                </c:pt>
                <c:pt idx="10">
                  <c:v>135</c:v>
                </c:pt>
                <c:pt idx="11">
                  <c:v>150</c:v>
                </c:pt>
                <c:pt idx="12">
                  <c:v>138</c:v>
                </c:pt>
                <c:pt idx="13">
                  <c:v>141</c:v>
                </c:pt>
                <c:pt idx="14">
                  <c:v>143</c:v>
                </c:pt>
                <c:pt idx="15">
                  <c:v>148</c:v>
                </c:pt>
                <c:pt idx="16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43840"/>
        <c:axId val="103045760"/>
      </c:lineChart>
      <c:catAx>
        <c:axId val="103043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45760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3045760"/>
        <c:scaling>
          <c:orientation val="minMax"/>
          <c:max val="160"/>
          <c:min val="7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438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54</xdr:row>
      <xdr:rowOff>19050</xdr:rowOff>
    </xdr:from>
    <xdr:to>
      <xdr:col>6</xdr:col>
      <xdr:colOff>419100</xdr:colOff>
      <xdr:row>70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54</xdr:row>
      <xdr:rowOff>85725</xdr:rowOff>
    </xdr:from>
    <xdr:to>
      <xdr:col>5</xdr:col>
      <xdr:colOff>0</xdr:colOff>
      <xdr:row>56</xdr:row>
      <xdr:rowOff>9525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104900" y="8743950"/>
          <a:ext cx="16478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要介護認定者数の推移</a:t>
          </a:r>
          <a:endParaRPr lang="ja-JP" altLang="en-US"/>
        </a:p>
      </xdr:txBody>
    </xdr:sp>
    <xdr:clientData/>
  </xdr:twoCellAnchor>
  <xdr:twoCellAnchor>
    <xdr:from>
      <xdr:col>6</xdr:col>
      <xdr:colOff>485775</xdr:colOff>
      <xdr:row>53</xdr:row>
      <xdr:rowOff>152400</xdr:rowOff>
    </xdr:from>
    <xdr:to>
      <xdr:col>13</xdr:col>
      <xdr:colOff>514350</xdr:colOff>
      <xdr:row>70</xdr:row>
      <xdr:rowOff>133350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285750</xdr:colOff>
      <xdr:row>55</xdr:row>
      <xdr:rowOff>0</xdr:rowOff>
    </xdr:to>
    <xdr:sp macro="" textlink="">
      <xdr:nvSpPr>
        <xdr:cNvPr id="5" name="Rectangle 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419100" y="86582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7</xdr:col>
      <xdr:colOff>200025</xdr:colOff>
      <xdr:row>54</xdr:row>
      <xdr:rowOff>9525</xdr:rowOff>
    </xdr:from>
    <xdr:to>
      <xdr:col>7</xdr:col>
      <xdr:colOff>371475</xdr:colOff>
      <xdr:row>55</xdr:row>
      <xdr:rowOff>19050</xdr:rowOff>
    </xdr:to>
    <xdr:sp macro="" textlink="">
      <xdr:nvSpPr>
        <xdr:cNvPr id="6" name="Rectangle 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962400" y="866775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0.24454</cdr:x>
      <cdr:y>0.0393</cdr:y>
    </cdr:from>
    <cdr:to>
      <cdr:x>0.82388</cdr:x>
      <cdr:y>0.114</cdr:y>
    </cdr:to>
    <cdr:sp macro="" textlink="">
      <cdr:nvSpPr>
        <cdr:cNvPr id="307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454" y="98639"/>
          <a:ext cx="1865148" cy="1814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要介護認定者出現率の推移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67</xdr:row>
      <xdr:rowOff>0</xdr:rowOff>
    </xdr:from>
    <xdr:to>
      <xdr:col>9</xdr:col>
      <xdr:colOff>676275</xdr:colOff>
      <xdr:row>82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19050</xdr:rowOff>
    </xdr:from>
    <xdr:to>
      <xdr:col>5</xdr:col>
      <xdr:colOff>742950</xdr:colOff>
      <xdr:row>83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65</xdr:row>
      <xdr:rowOff>76200</xdr:rowOff>
    </xdr:from>
    <xdr:to>
      <xdr:col>4</xdr:col>
      <xdr:colOff>200025</xdr:colOff>
      <xdr:row>66</xdr:row>
      <xdr:rowOff>123825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90650" y="7581900"/>
          <a:ext cx="1743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保護世帯数の推移</a:t>
          </a:r>
        </a:p>
      </xdr:txBody>
    </xdr:sp>
    <xdr:clientData/>
  </xdr:twoCellAnchor>
  <xdr:twoCellAnchor>
    <xdr:from>
      <xdr:col>6</xdr:col>
      <xdr:colOff>219075</xdr:colOff>
      <xdr:row>65</xdr:row>
      <xdr:rowOff>85725</xdr:rowOff>
    </xdr:from>
    <xdr:to>
      <xdr:col>8</xdr:col>
      <xdr:colOff>384175</xdr:colOff>
      <xdr:row>66</xdr:row>
      <xdr:rowOff>136525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924425" y="7591425"/>
          <a:ext cx="173672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保護世帯類型割合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9&#65289;/29/14/N-7(&#2816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9&#65289;/29/14/N-9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7"/>
      <sheetName val="Sheet1"/>
    </sheetNames>
    <sheetDataSet>
      <sheetData sheetId="0"/>
      <sheetData sheetId="1">
        <row r="5">
          <cell r="D5" t="str">
            <v>13年</v>
          </cell>
          <cell r="E5" t="str">
            <v>14年</v>
          </cell>
          <cell r="F5" t="str">
            <v>15年</v>
          </cell>
          <cell r="G5" t="str">
            <v>16年</v>
          </cell>
          <cell r="H5" t="str">
            <v>17年</v>
          </cell>
          <cell r="I5" t="str">
            <v>18年</v>
          </cell>
          <cell r="J5" t="str">
            <v>19年</v>
          </cell>
          <cell r="K5" t="str">
            <v>20年</v>
          </cell>
          <cell r="L5" t="str">
            <v>21年</v>
          </cell>
          <cell r="M5" t="str">
            <v>22年</v>
          </cell>
          <cell r="N5" t="str">
            <v>23年</v>
          </cell>
          <cell r="O5" t="str">
            <v>24年</v>
          </cell>
          <cell r="P5" t="str">
            <v>25年</v>
          </cell>
          <cell r="Q5" t="str">
            <v>26年</v>
          </cell>
          <cell r="R5" t="str">
            <v>27年</v>
          </cell>
          <cell r="S5" t="str">
            <v>28年</v>
          </cell>
          <cell r="T5" t="str">
            <v>29年</v>
          </cell>
        </row>
        <row r="6">
          <cell r="D6">
            <v>2152</v>
          </cell>
          <cell r="E6">
            <v>2281</v>
          </cell>
          <cell r="F6">
            <v>2435</v>
          </cell>
          <cell r="G6">
            <v>2598</v>
          </cell>
          <cell r="H6">
            <v>2803</v>
          </cell>
          <cell r="I6">
            <v>2991</v>
          </cell>
          <cell r="J6">
            <v>3022</v>
          </cell>
          <cell r="K6">
            <v>3118</v>
          </cell>
          <cell r="L6">
            <v>3267</v>
          </cell>
          <cell r="M6">
            <v>3398</v>
          </cell>
          <cell r="N6">
            <v>3548</v>
          </cell>
          <cell r="O6">
            <v>3656</v>
          </cell>
          <cell r="P6">
            <v>3846</v>
          </cell>
          <cell r="Q6">
            <v>3981</v>
          </cell>
          <cell r="R6">
            <v>4193</v>
          </cell>
          <cell r="S6">
            <v>4272</v>
          </cell>
          <cell r="T6">
            <v>4301</v>
          </cell>
        </row>
        <row r="8">
          <cell r="D8" t="str">
            <v>13年</v>
          </cell>
          <cell r="E8" t="str">
            <v>14年</v>
          </cell>
          <cell r="F8" t="str">
            <v>15年</v>
          </cell>
          <cell r="G8" t="str">
            <v>16年</v>
          </cell>
          <cell r="H8" t="str">
            <v>17年</v>
          </cell>
          <cell r="I8" t="str">
            <v>18年</v>
          </cell>
          <cell r="J8" t="str">
            <v>19年</v>
          </cell>
          <cell r="K8" t="str">
            <v>20年</v>
          </cell>
          <cell r="L8" t="str">
            <v>21年</v>
          </cell>
          <cell r="M8" t="str">
            <v>22年</v>
          </cell>
          <cell r="N8" t="str">
            <v>23年</v>
          </cell>
          <cell r="O8" t="str">
            <v>24年</v>
          </cell>
          <cell r="P8" t="str">
            <v>25年</v>
          </cell>
          <cell r="Q8" t="str">
            <v>26年</v>
          </cell>
          <cell r="R8" t="str">
            <v>27年</v>
          </cell>
          <cell r="S8" t="str">
            <v>28年</v>
          </cell>
          <cell r="T8" t="str">
            <v>29年</v>
          </cell>
        </row>
        <row r="9">
          <cell r="D9">
            <v>11.9</v>
          </cell>
          <cell r="E9">
            <v>12.3</v>
          </cell>
          <cell r="F9">
            <v>12.9</v>
          </cell>
          <cell r="G9">
            <v>13.6</v>
          </cell>
          <cell r="H9">
            <v>14.5</v>
          </cell>
          <cell r="I9">
            <v>15.2</v>
          </cell>
          <cell r="J9">
            <v>15</v>
          </cell>
          <cell r="K9">
            <v>15.1</v>
          </cell>
          <cell r="L9">
            <v>15.5</v>
          </cell>
          <cell r="M9">
            <v>15.8</v>
          </cell>
          <cell r="N9">
            <v>16.5</v>
          </cell>
          <cell r="O9">
            <v>16.7</v>
          </cell>
          <cell r="P9">
            <v>17</v>
          </cell>
          <cell r="Q9">
            <v>17.100000000000001</v>
          </cell>
          <cell r="R9">
            <v>17.399999999999999</v>
          </cell>
          <cell r="S9">
            <v>17.3</v>
          </cell>
          <cell r="T9">
            <v>17.100000000000001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9"/>
      <sheetName val="Sheet1"/>
    </sheetNames>
    <sheetDataSet>
      <sheetData sheetId="0"/>
      <sheetData sheetId="1">
        <row r="4">
          <cell r="E4" t="str">
            <v>高齢</v>
          </cell>
          <cell r="F4" t="str">
            <v>傷病障害</v>
          </cell>
          <cell r="G4" t="str">
            <v>母子</v>
          </cell>
          <cell r="H4" t="str">
            <v>その他</v>
          </cell>
        </row>
        <row r="5">
          <cell r="E5">
            <v>79</v>
          </cell>
          <cell r="F5">
            <v>48</v>
          </cell>
          <cell r="G5">
            <v>0</v>
          </cell>
          <cell r="H5">
            <v>13</v>
          </cell>
        </row>
        <row r="8">
          <cell r="E8" t="str">
            <v>平成13年</v>
          </cell>
          <cell r="F8" t="str">
            <v>平成14年</v>
          </cell>
          <cell r="G8" t="str">
            <v>平成15年</v>
          </cell>
          <cell r="H8" t="str">
            <v>平成16年</v>
          </cell>
          <cell r="I8" t="str">
            <v>平成17年</v>
          </cell>
          <cell r="J8" t="str">
            <v>平成18年</v>
          </cell>
          <cell r="K8" t="str">
            <v>平成19年</v>
          </cell>
          <cell r="L8" t="str">
            <v>平成20年</v>
          </cell>
          <cell r="M8" t="str">
            <v>平成21年</v>
          </cell>
          <cell r="N8" t="str">
            <v>平成22年</v>
          </cell>
          <cell r="O8" t="str">
            <v>平成23年</v>
          </cell>
          <cell r="P8" t="str">
            <v>平成24年</v>
          </cell>
          <cell r="Q8" t="str">
            <v>平成25年</v>
          </cell>
          <cell r="R8" t="str">
            <v>平成26年</v>
          </cell>
          <cell r="S8" t="str">
            <v>平成27年</v>
          </cell>
          <cell r="T8" t="str">
            <v>平成28年</v>
          </cell>
          <cell r="U8" t="str">
            <v>平成29年</v>
          </cell>
        </row>
        <row r="9">
          <cell r="E9">
            <v>76</v>
          </cell>
          <cell r="F9">
            <v>92</v>
          </cell>
          <cell r="G9">
            <v>90</v>
          </cell>
          <cell r="H9">
            <v>87</v>
          </cell>
          <cell r="I9">
            <v>86</v>
          </cell>
          <cell r="J9">
            <v>90</v>
          </cell>
          <cell r="K9">
            <v>91</v>
          </cell>
          <cell r="L9">
            <v>96</v>
          </cell>
          <cell r="M9">
            <v>91</v>
          </cell>
          <cell r="N9">
            <v>111</v>
          </cell>
          <cell r="O9">
            <v>135</v>
          </cell>
          <cell r="P9">
            <v>150</v>
          </cell>
          <cell r="Q9">
            <v>138</v>
          </cell>
          <cell r="R9">
            <v>141</v>
          </cell>
          <cell r="S9">
            <v>143</v>
          </cell>
          <cell r="T9">
            <v>148</v>
          </cell>
          <cell r="U9">
            <v>140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/>
  </sheetViews>
  <sheetFormatPr defaultRowHeight="13.5"/>
  <cols>
    <col min="1" max="1" width="3.625" style="2" customWidth="1"/>
    <col min="2" max="3" width="9.625" style="2" customWidth="1"/>
    <col min="4" max="5" width="8.625" style="2" customWidth="1"/>
    <col min="6" max="6" width="6.625" style="2" customWidth="1"/>
    <col min="7" max="7" width="6.625" style="59" customWidth="1"/>
    <col min="8" max="10" width="7.625" style="2" customWidth="1"/>
    <col min="11" max="11" width="6.625" style="59" customWidth="1"/>
    <col min="12" max="16384" width="9" style="2"/>
  </cols>
  <sheetData>
    <row r="1" spans="1:11" ht="30" customHeight="1">
      <c r="A1" s="1" t="s">
        <v>0</v>
      </c>
      <c r="C1" s="3"/>
      <c r="D1" s="3"/>
      <c r="E1" s="3"/>
      <c r="F1" s="3"/>
      <c r="G1" s="4"/>
      <c r="H1" s="3"/>
      <c r="I1" s="3"/>
      <c r="J1" s="3"/>
      <c r="K1" s="4"/>
    </row>
    <row r="2" spans="1:11" ht="18" customHeight="1">
      <c r="B2" s="5"/>
      <c r="C2" s="6"/>
      <c r="D2" s="6"/>
      <c r="E2" s="6"/>
      <c r="F2" s="6"/>
      <c r="G2" s="7"/>
      <c r="H2" s="6"/>
      <c r="I2" s="6"/>
      <c r="J2" s="6"/>
      <c r="K2" s="7"/>
    </row>
    <row r="3" spans="1:11" s="8" customFormat="1" ht="12" customHeight="1">
      <c r="B3" s="9"/>
      <c r="C3" s="9" t="s">
        <v>1</v>
      </c>
      <c r="D3" s="574" t="s">
        <v>2</v>
      </c>
      <c r="E3" s="574"/>
      <c r="F3" s="574"/>
      <c r="G3" s="575" t="s">
        <v>3</v>
      </c>
      <c r="H3" s="574" t="s">
        <v>4</v>
      </c>
      <c r="I3" s="574"/>
      <c r="J3" s="577"/>
      <c r="K3" s="575" t="s">
        <v>5</v>
      </c>
    </row>
    <row r="4" spans="1:11" s="8" customFormat="1" ht="12" customHeight="1">
      <c r="B4" s="10" t="s">
        <v>6</v>
      </c>
      <c r="C4" s="10" t="s">
        <v>7</v>
      </c>
      <c r="D4" s="9" t="s">
        <v>8</v>
      </c>
      <c r="E4" s="11" t="s">
        <v>9</v>
      </c>
      <c r="F4" s="12" t="s">
        <v>10</v>
      </c>
      <c r="G4" s="576"/>
      <c r="H4" s="9" t="s">
        <v>11</v>
      </c>
      <c r="I4" s="11" t="s">
        <v>12</v>
      </c>
      <c r="J4" s="12" t="s">
        <v>13</v>
      </c>
      <c r="K4" s="576"/>
    </row>
    <row r="5" spans="1:11" s="13" customFormat="1" ht="12" customHeight="1">
      <c r="B5" s="14"/>
      <c r="C5" s="14" t="s">
        <v>14</v>
      </c>
      <c r="D5" s="14"/>
      <c r="E5" s="15" t="s">
        <v>15</v>
      </c>
      <c r="F5" s="16"/>
      <c r="G5" s="17" t="s">
        <v>16</v>
      </c>
      <c r="H5" s="14" t="s">
        <v>17</v>
      </c>
      <c r="I5" s="15"/>
      <c r="J5" s="16"/>
      <c r="K5" s="17" t="s">
        <v>18</v>
      </c>
    </row>
    <row r="6" spans="1:11" s="18" customFormat="1" ht="14.1" hidden="1" customHeight="1">
      <c r="B6" s="19" t="s">
        <v>19</v>
      </c>
      <c r="C6" s="20">
        <f>SUM(C7:C10)</f>
        <v>12207</v>
      </c>
      <c r="D6" s="20">
        <f>SUM(D7:D10)</f>
        <v>12260</v>
      </c>
      <c r="E6" s="21">
        <f>SUM(E7:E10)</f>
        <v>12160</v>
      </c>
      <c r="F6" s="22">
        <f>SUM(F7:F10)</f>
        <v>100</v>
      </c>
      <c r="G6" s="23">
        <f>ROUND(E6/C6*100,1)</f>
        <v>99.6</v>
      </c>
      <c r="H6" s="20">
        <f>SUM(H7:H10)</f>
        <v>1640</v>
      </c>
      <c r="I6" s="21">
        <f>SUM(I7:I10)</f>
        <v>463</v>
      </c>
      <c r="J6" s="22">
        <f>SUM(J7:J10)</f>
        <v>1177</v>
      </c>
      <c r="K6" s="23">
        <f>ROUND(H6/E6*100,1)</f>
        <v>13.5</v>
      </c>
    </row>
    <row r="7" spans="1:11" s="24" customFormat="1" ht="12.95" hidden="1" customHeight="1">
      <c r="B7" s="25" t="s">
        <v>20</v>
      </c>
      <c r="C7" s="26">
        <f>E7+22</f>
        <v>3315</v>
      </c>
      <c r="D7" s="26">
        <f>E7+F7</f>
        <v>3321</v>
      </c>
      <c r="E7" s="27">
        <v>3293</v>
      </c>
      <c r="F7" s="28">
        <v>28</v>
      </c>
      <c r="G7" s="29">
        <f t="shared" ref="G7:G20" si="0">ROUND(E7/C7*100,1)</f>
        <v>99.3</v>
      </c>
      <c r="H7" s="30">
        <f>I7+J7</f>
        <v>251</v>
      </c>
      <c r="I7" s="31">
        <v>97</v>
      </c>
      <c r="J7" s="28">
        <v>154</v>
      </c>
      <c r="K7" s="29">
        <f t="shared" ref="K7:K28" si="1">ROUND(H7/E7*100,1)</f>
        <v>7.6</v>
      </c>
    </row>
    <row r="8" spans="1:11" s="24" customFormat="1" ht="12.95" hidden="1" customHeight="1">
      <c r="B8" s="25" t="s">
        <v>21</v>
      </c>
      <c r="C8" s="26">
        <f>E8+14</f>
        <v>4280</v>
      </c>
      <c r="D8" s="26">
        <f>E8+F8</f>
        <v>4304</v>
      </c>
      <c r="E8" s="27">
        <v>4266</v>
      </c>
      <c r="F8" s="28">
        <v>38</v>
      </c>
      <c r="G8" s="29">
        <f t="shared" si="0"/>
        <v>99.7</v>
      </c>
      <c r="H8" s="30">
        <f>I8+J8</f>
        <v>744</v>
      </c>
      <c r="I8" s="31">
        <v>246</v>
      </c>
      <c r="J8" s="28">
        <v>498</v>
      </c>
      <c r="K8" s="29">
        <f t="shared" si="1"/>
        <v>17.399999999999999</v>
      </c>
    </row>
    <row r="9" spans="1:11" s="24" customFormat="1" ht="12.95" hidden="1" customHeight="1">
      <c r="B9" s="25" t="s">
        <v>22</v>
      </c>
      <c r="C9" s="26">
        <f>E9+9</f>
        <v>3139</v>
      </c>
      <c r="D9" s="26">
        <f>E9+F9</f>
        <v>3154</v>
      </c>
      <c r="E9" s="27">
        <v>3130</v>
      </c>
      <c r="F9" s="28">
        <v>24</v>
      </c>
      <c r="G9" s="29">
        <f t="shared" si="0"/>
        <v>99.7</v>
      </c>
      <c r="H9" s="30">
        <f>I9+J9</f>
        <v>411</v>
      </c>
      <c r="I9" s="31">
        <v>77</v>
      </c>
      <c r="J9" s="28">
        <v>334</v>
      </c>
      <c r="K9" s="29">
        <f t="shared" si="1"/>
        <v>13.1</v>
      </c>
    </row>
    <row r="10" spans="1:11" s="24" customFormat="1" ht="12.95" hidden="1" customHeight="1">
      <c r="B10" s="25" t="s">
        <v>23</v>
      </c>
      <c r="C10" s="26">
        <f>E10+2</f>
        <v>1473</v>
      </c>
      <c r="D10" s="26">
        <v>1481</v>
      </c>
      <c r="E10" s="27">
        <v>1471</v>
      </c>
      <c r="F10" s="28">
        <v>10</v>
      </c>
      <c r="G10" s="29">
        <f t="shared" si="0"/>
        <v>99.9</v>
      </c>
      <c r="H10" s="30">
        <v>234</v>
      </c>
      <c r="I10" s="31">
        <v>43</v>
      </c>
      <c r="J10" s="28">
        <v>191</v>
      </c>
      <c r="K10" s="29">
        <f t="shared" si="1"/>
        <v>15.9</v>
      </c>
    </row>
    <row r="11" spans="1:11" s="18" customFormat="1" ht="14.1" customHeight="1">
      <c r="B11" s="19" t="s">
        <v>24</v>
      </c>
      <c r="C11" s="20">
        <f>SUM(C12:C15)</f>
        <v>12569</v>
      </c>
      <c r="D11" s="20">
        <f>SUM(D12:D15)</f>
        <v>12614</v>
      </c>
      <c r="E11" s="21">
        <f>SUM(E12:E15)</f>
        <v>12498</v>
      </c>
      <c r="F11" s="22">
        <f>SUM(F12:F15)</f>
        <v>116</v>
      </c>
      <c r="G11" s="23">
        <f>ROUND(E11/C11*100,1)</f>
        <v>99.4</v>
      </c>
      <c r="H11" s="20">
        <f>SUM(H12:H15)</f>
        <v>2260</v>
      </c>
      <c r="I11" s="21">
        <f>SUM(I12:I15)</f>
        <v>485</v>
      </c>
      <c r="J11" s="22">
        <f>SUM(J12:J15)</f>
        <v>1775</v>
      </c>
      <c r="K11" s="23">
        <f>ROUND(H11/E11*100,1)</f>
        <v>18.100000000000001</v>
      </c>
    </row>
    <row r="12" spans="1:11" s="24" customFormat="1" ht="12.95" customHeight="1">
      <c r="B12" s="25" t="s">
        <v>20</v>
      </c>
      <c r="C12" s="26">
        <f>E12+34</f>
        <v>3344</v>
      </c>
      <c r="D12" s="26">
        <f>E12+F12</f>
        <v>3338</v>
      </c>
      <c r="E12" s="27">
        <v>3310</v>
      </c>
      <c r="F12" s="28">
        <v>28</v>
      </c>
      <c r="G12" s="29">
        <f t="shared" si="0"/>
        <v>99</v>
      </c>
      <c r="H12" s="30">
        <f>I12+J12</f>
        <v>546</v>
      </c>
      <c r="I12" s="31">
        <v>99</v>
      </c>
      <c r="J12" s="28">
        <v>447</v>
      </c>
      <c r="K12" s="29">
        <f t="shared" si="1"/>
        <v>16.5</v>
      </c>
    </row>
    <row r="13" spans="1:11" s="24" customFormat="1" ht="12.95" customHeight="1">
      <c r="B13" s="25" t="s">
        <v>21</v>
      </c>
      <c r="C13" s="26">
        <f>E13+20</f>
        <v>4375</v>
      </c>
      <c r="D13" s="26">
        <f>E13+F13</f>
        <v>4401</v>
      </c>
      <c r="E13" s="27">
        <v>4355</v>
      </c>
      <c r="F13" s="28">
        <v>46</v>
      </c>
      <c r="G13" s="29">
        <f t="shared" si="0"/>
        <v>99.5</v>
      </c>
      <c r="H13" s="30">
        <f>I13+J13</f>
        <v>842</v>
      </c>
      <c r="I13" s="31">
        <v>247</v>
      </c>
      <c r="J13" s="28">
        <v>595</v>
      </c>
      <c r="K13" s="29">
        <f t="shared" si="1"/>
        <v>19.3</v>
      </c>
    </row>
    <row r="14" spans="1:11" s="24" customFormat="1" ht="12.95" customHeight="1">
      <c r="B14" s="25" t="s">
        <v>22</v>
      </c>
      <c r="C14" s="26">
        <f>E14+15</f>
        <v>3285</v>
      </c>
      <c r="D14" s="26">
        <f>E14+F14</f>
        <v>3299</v>
      </c>
      <c r="E14" s="27">
        <v>3270</v>
      </c>
      <c r="F14" s="28">
        <v>29</v>
      </c>
      <c r="G14" s="29">
        <f t="shared" si="0"/>
        <v>99.5</v>
      </c>
      <c r="H14" s="30">
        <f>I14+J14</f>
        <v>573</v>
      </c>
      <c r="I14" s="31">
        <v>93</v>
      </c>
      <c r="J14" s="28">
        <v>480</v>
      </c>
      <c r="K14" s="29">
        <f t="shared" si="1"/>
        <v>17.5</v>
      </c>
    </row>
    <row r="15" spans="1:11" s="24" customFormat="1" ht="12.95" customHeight="1">
      <c r="B15" s="25" t="s">
        <v>23</v>
      </c>
      <c r="C15" s="26">
        <f>E15+2</f>
        <v>1565</v>
      </c>
      <c r="D15" s="26">
        <f>E15+F15</f>
        <v>1576</v>
      </c>
      <c r="E15" s="27">
        <v>1563</v>
      </c>
      <c r="F15" s="28">
        <v>13</v>
      </c>
      <c r="G15" s="29">
        <f t="shared" si="0"/>
        <v>99.9</v>
      </c>
      <c r="H15" s="30">
        <f>I15+J15</f>
        <v>299</v>
      </c>
      <c r="I15" s="31">
        <v>46</v>
      </c>
      <c r="J15" s="28">
        <v>253</v>
      </c>
      <c r="K15" s="29">
        <f t="shared" si="1"/>
        <v>19.100000000000001</v>
      </c>
    </row>
    <row r="16" spans="1:11" s="18" customFormat="1" ht="14.1" customHeight="1">
      <c r="B16" s="19" t="s">
        <v>25</v>
      </c>
      <c r="C16" s="20">
        <f>SUM(C17:C20)</f>
        <v>12549</v>
      </c>
      <c r="D16" s="20">
        <f>SUM(D17:D20)</f>
        <v>12588</v>
      </c>
      <c r="E16" s="21">
        <f>SUM(E17:E20)</f>
        <v>12462</v>
      </c>
      <c r="F16" s="22">
        <f>SUM(F17:F20)</f>
        <v>126</v>
      </c>
      <c r="G16" s="23">
        <f>ROUND(E16/C16*100,1)</f>
        <v>99.3</v>
      </c>
      <c r="H16" s="20">
        <f>SUM(H17:H20)</f>
        <v>2525</v>
      </c>
      <c r="I16" s="21">
        <f>SUM(I17:I20)</f>
        <v>483</v>
      </c>
      <c r="J16" s="22">
        <f>SUM(J17:J20)</f>
        <v>2042</v>
      </c>
      <c r="K16" s="23">
        <f>ROUND(H16/E16*100,1)</f>
        <v>20.3</v>
      </c>
    </row>
    <row r="17" spans="2:11" s="24" customFormat="1" ht="12.95" customHeight="1">
      <c r="B17" s="25" t="s">
        <v>20</v>
      </c>
      <c r="C17" s="26">
        <f>E17+30</f>
        <v>3254</v>
      </c>
      <c r="D17" s="26">
        <f>E17+F17</f>
        <v>3250</v>
      </c>
      <c r="E17" s="27">
        <v>3224</v>
      </c>
      <c r="F17" s="28">
        <v>26</v>
      </c>
      <c r="G17" s="29">
        <f t="shared" si="0"/>
        <v>99.1</v>
      </c>
      <c r="H17" s="30">
        <f>I17+J17</f>
        <v>615</v>
      </c>
      <c r="I17" s="31">
        <v>104</v>
      </c>
      <c r="J17" s="28">
        <v>511</v>
      </c>
      <c r="K17" s="29">
        <f t="shared" si="1"/>
        <v>19.100000000000001</v>
      </c>
    </row>
    <row r="18" spans="2:11" s="24" customFormat="1" ht="12.95" customHeight="1">
      <c r="B18" s="25" t="s">
        <v>21</v>
      </c>
      <c r="C18" s="26">
        <f>E18+29</f>
        <v>4459</v>
      </c>
      <c r="D18" s="26">
        <f>E18+F18</f>
        <v>4485</v>
      </c>
      <c r="E18" s="27">
        <v>4430</v>
      </c>
      <c r="F18" s="28">
        <v>55</v>
      </c>
      <c r="G18" s="29">
        <f t="shared" si="0"/>
        <v>99.3</v>
      </c>
      <c r="H18" s="30">
        <f>I18+J18</f>
        <v>975</v>
      </c>
      <c r="I18" s="31">
        <v>243</v>
      </c>
      <c r="J18" s="28">
        <v>732</v>
      </c>
      <c r="K18" s="29">
        <f t="shared" si="1"/>
        <v>22</v>
      </c>
    </row>
    <row r="19" spans="2:11" s="24" customFormat="1" ht="12.95" customHeight="1">
      <c r="B19" s="25" t="s">
        <v>22</v>
      </c>
      <c r="C19" s="26">
        <f>E19+25</f>
        <v>3295</v>
      </c>
      <c r="D19" s="26">
        <f>E19+F19</f>
        <v>3302</v>
      </c>
      <c r="E19" s="27">
        <v>3270</v>
      </c>
      <c r="F19" s="28">
        <v>32</v>
      </c>
      <c r="G19" s="29">
        <f t="shared" si="0"/>
        <v>99.2</v>
      </c>
      <c r="H19" s="30">
        <f>I19+J19</f>
        <v>648</v>
      </c>
      <c r="I19" s="31">
        <v>91</v>
      </c>
      <c r="J19" s="28">
        <v>557</v>
      </c>
      <c r="K19" s="29">
        <f t="shared" si="1"/>
        <v>19.8</v>
      </c>
    </row>
    <row r="20" spans="2:11" s="24" customFormat="1" ht="12.95" customHeight="1">
      <c r="B20" s="32" t="s">
        <v>23</v>
      </c>
      <c r="C20" s="26">
        <f>E20+3</f>
        <v>1541</v>
      </c>
      <c r="D20" s="26">
        <f>E20+F20</f>
        <v>1551</v>
      </c>
      <c r="E20" s="33">
        <v>1538</v>
      </c>
      <c r="F20" s="34">
        <v>13</v>
      </c>
      <c r="G20" s="35">
        <f t="shared" si="0"/>
        <v>99.8</v>
      </c>
      <c r="H20" s="30">
        <f>I20+J20</f>
        <v>287</v>
      </c>
      <c r="I20" s="36">
        <v>45</v>
      </c>
      <c r="J20" s="34">
        <v>242</v>
      </c>
      <c r="K20" s="35">
        <f t="shared" si="1"/>
        <v>18.7</v>
      </c>
    </row>
    <row r="21" spans="2:11" s="18" customFormat="1" ht="14.1" customHeight="1">
      <c r="B21" s="37" t="s">
        <v>26</v>
      </c>
      <c r="C21" s="38">
        <v>12245</v>
      </c>
      <c r="D21" s="38">
        <v>12356</v>
      </c>
      <c r="E21" s="39">
        <v>12245</v>
      </c>
      <c r="F21" s="40">
        <v>111</v>
      </c>
      <c r="G21" s="41">
        <v>100</v>
      </c>
      <c r="H21" s="38">
        <v>2978</v>
      </c>
      <c r="I21" s="39">
        <v>481</v>
      </c>
      <c r="J21" s="40">
        <v>2497</v>
      </c>
      <c r="K21" s="41">
        <f t="shared" si="1"/>
        <v>24.3</v>
      </c>
    </row>
    <row r="22" spans="2:11" s="18" customFormat="1" ht="14.1" customHeight="1">
      <c r="B22" s="37" t="s">
        <v>27</v>
      </c>
      <c r="C22" s="38">
        <v>11960</v>
      </c>
      <c r="D22" s="38">
        <v>12067</v>
      </c>
      <c r="E22" s="39">
        <v>11960</v>
      </c>
      <c r="F22" s="40">
        <v>107</v>
      </c>
      <c r="G22" s="41">
        <v>100</v>
      </c>
      <c r="H22" s="38">
        <v>2968</v>
      </c>
      <c r="I22" s="39">
        <v>439</v>
      </c>
      <c r="J22" s="40">
        <v>2529</v>
      </c>
      <c r="K22" s="41">
        <f t="shared" si="1"/>
        <v>24.8</v>
      </c>
    </row>
    <row r="23" spans="2:11" s="18" customFormat="1" ht="14.1" customHeight="1">
      <c r="B23" s="37" t="s">
        <v>28</v>
      </c>
      <c r="C23" s="38">
        <f>E23</f>
        <v>11502</v>
      </c>
      <c r="D23" s="38">
        <f>E23+F23</f>
        <v>11620</v>
      </c>
      <c r="E23" s="39">
        <v>11502</v>
      </c>
      <c r="F23" s="40">
        <v>118</v>
      </c>
      <c r="G23" s="41">
        <f>E23/C23*100</f>
        <v>100</v>
      </c>
      <c r="H23" s="38">
        <v>2984</v>
      </c>
      <c r="I23" s="39">
        <v>436</v>
      </c>
      <c r="J23" s="40">
        <f>H23-I23</f>
        <v>2548</v>
      </c>
      <c r="K23" s="41">
        <f t="shared" si="1"/>
        <v>25.9</v>
      </c>
    </row>
    <row r="24" spans="2:11" s="18" customFormat="1" ht="14.1" customHeight="1">
      <c r="B24" s="37" t="s">
        <v>29</v>
      </c>
      <c r="C24" s="38">
        <v>11179</v>
      </c>
      <c r="D24" s="38">
        <v>11303</v>
      </c>
      <c r="E24" s="39">
        <v>11179</v>
      </c>
      <c r="F24" s="40">
        <v>124</v>
      </c>
      <c r="G24" s="41">
        <f t="shared" ref="G24:G29" si="2">ROUND(E24/C24*100,1)</f>
        <v>100</v>
      </c>
      <c r="H24" s="38">
        <v>3014</v>
      </c>
      <c r="I24" s="39">
        <v>430</v>
      </c>
      <c r="J24" s="40">
        <v>2584</v>
      </c>
      <c r="K24" s="41">
        <f t="shared" si="1"/>
        <v>27</v>
      </c>
    </row>
    <row r="25" spans="2:11" s="18" customFormat="1" ht="14.1" customHeight="1">
      <c r="B25" s="37" t="s">
        <v>30</v>
      </c>
      <c r="C25" s="38">
        <v>11204</v>
      </c>
      <c r="D25" s="38">
        <v>11330</v>
      </c>
      <c r="E25" s="39">
        <v>11204</v>
      </c>
      <c r="F25" s="40">
        <v>126</v>
      </c>
      <c r="G25" s="41">
        <f t="shared" si="2"/>
        <v>100</v>
      </c>
      <c r="H25" s="38">
        <v>3034</v>
      </c>
      <c r="I25" s="39">
        <v>441</v>
      </c>
      <c r="J25" s="40">
        <v>2593</v>
      </c>
      <c r="K25" s="41">
        <f t="shared" si="1"/>
        <v>27.1</v>
      </c>
    </row>
    <row r="26" spans="2:11" s="18" customFormat="1" ht="14.1" customHeight="1">
      <c r="B26" s="37" t="s">
        <v>31</v>
      </c>
      <c r="C26" s="38">
        <v>10545</v>
      </c>
      <c r="D26" s="38">
        <v>10656</v>
      </c>
      <c r="E26" s="39">
        <v>10545</v>
      </c>
      <c r="F26" s="40">
        <v>111</v>
      </c>
      <c r="G26" s="41">
        <f t="shared" si="2"/>
        <v>100</v>
      </c>
      <c r="H26" s="38">
        <v>2800</v>
      </c>
      <c r="I26" s="39">
        <v>480</v>
      </c>
      <c r="J26" s="40">
        <v>2320</v>
      </c>
      <c r="K26" s="41">
        <f t="shared" si="1"/>
        <v>26.6</v>
      </c>
    </row>
    <row r="27" spans="2:11" s="18" customFormat="1" ht="14.1" customHeight="1">
      <c r="B27" s="37" t="s">
        <v>32</v>
      </c>
      <c r="C27" s="38">
        <v>10313</v>
      </c>
      <c r="D27" s="38">
        <v>10425</v>
      </c>
      <c r="E27" s="39">
        <v>10313</v>
      </c>
      <c r="F27" s="40">
        <v>112</v>
      </c>
      <c r="G27" s="41">
        <f t="shared" si="2"/>
        <v>100</v>
      </c>
      <c r="H27" s="38">
        <v>2863</v>
      </c>
      <c r="I27" s="39">
        <v>510</v>
      </c>
      <c r="J27" s="40">
        <v>2353</v>
      </c>
      <c r="K27" s="41">
        <f t="shared" si="1"/>
        <v>27.8</v>
      </c>
    </row>
    <row r="28" spans="2:11" s="18" customFormat="1" ht="14.1" customHeight="1">
      <c r="B28" s="37" t="s">
        <v>33</v>
      </c>
      <c r="C28" s="38">
        <v>10235</v>
      </c>
      <c r="D28" s="38">
        <v>10332</v>
      </c>
      <c r="E28" s="39">
        <v>10235</v>
      </c>
      <c r="F28" s="40">
        <v>97</v>
      </c>
      <c r="G28" s="41">
        <f t="shared" si="2"/>
        <v>100</v>
      </c>
      <c r="H28" s="38">
        <v>3310</v>
      </c>
      <c r="I28" s="39">
        <v>509</v>
      </c>
      <c r="J28" s="40">
        <v>2801</v>
      </c>
      <c r="K28" s="41">
        <f t="shared" si="1"/>
        <v>32.299999999999997</v>
      </c>
    </row>
    <row r="29" spans="2:11" s="18" customFormat="1" ht="14.1" customHeight="1">
      <c r="B29" s="37" t="s">
        <v>34</v>
      </c>
      <c r="C29" s="38">
        <v>9882</v>
      </c>
      <c r="D29" s="38">
        <v>9975</v>
      </c>
      <c r="E29" s="39">
        <v>9882</v>
      </c>
      <c r="F29" s="40">
        <v>93</v>
      </c>
      <c r="G29" s="41">
        <f t="shared" si="2"/>
        <v>100</v>
      </c>
      <c r="H29" s="38">
        <v>3216</v>
      </c>
      <c r="I29" s="39">
        <v>525</v>
      </c>
      <c r="J29" s="40">
        <v>2691</v>
      </c>
      <c r="K29" s="41">
        <f>ROUND(H29/E29*100,1)</f>
        <v>32.5</v>
      </c>
    </row>
    <row r="30" spans="2:11" s="18" customFormat="1" ht="14.1" customHeight="1">
      <c r="B30" s="37" t="s">
        <v>35</v>
      </c>
      <c r="C30" s="38">
        <v>9326</v>
      </c>
      <c r="D30" s="38">
        <v>9416</v>
      </c>
      <c r="E30" s="39">
        <v>9326</v>
      </c>
      <c r="F30" s="40">
        <v>90</v>
      </c>
      <c r="G30" s="41">
        <f>ROUND(E30/C30*100,1)</f>
        <v>100</v>
      </c>
      <c r="H30" s="38">
        <v>3099</v>
      </c>
      <c r="I30" s="39">
        <v>525</v>
      </c>
      <c r="J30" s="40">
        <v>2574</v>
      </c>
      <c r="K30" s="41">
        <f>ROUND(H30/E30*100,1)</f>
        <v>33.200000000000003</v>
      </c>
    </row>
    <row r="31" spans="2:11" s="18" customFormat="1" ht="14.1" customHeight="1">
      <c r="B31" s="37" t="s">
        <v>36</v>
      </c>
      <c r="C31" s="38">
        <v>8978</v>
      </c>
      <c r="D31" s="38">
        <v>9058</v>
      </c>
      <c r="E31" s="39">
        <v>8978</v>
      </c>
      <c r="F31" s="40">
        <v>80</v>
      </c>
      <c r="G31" s="41">
        <f>ROUND(E31/C31*100,1)</f>
        <v>100</v>
      </c>
      <c r="H31" s="38">
        <v>2928</v>
      </c>
      <c r="I31" s="39">
        <v>529</v>
      </c>
      <c r="J31" s="40">
        <v>2399</v>
      </c>
      <c r="K31" s="41">
        <f>ROUND(H31/E31*100,1)</f>
        <v>32.6</v>
      </c>
    </row>
    <row r="32" spans="2:11" s="18" customFormat="1" ht="14.1" customHeight="1">
      <c r="B32" s="37" t="s">
        <v>37</v>
      </c>
      <c r="C32" s="38">
        <v>8376</v>
      </c>
      <c r="D32" s="38">
        <v>8456</v>
      </c>
      <c r="E32" s="39">
        <v>8376</v>
      </c>
      <c r="F32" s="40">
        <v>80</v>
      </c>
      <c r="G32" s="41">
        <f>ROUND(E32/C32*100,1)</f>
        <v>100</v>
      </c>
      <c r="H32" s="38">
        <v>3058</v>
      </c>
      <c r="I32" s="39">
        <v>543</v>
      </c>
      <c r="J32" s="40">
        <v>2515</v>
      </c>
      <c r="K32" s="41">
        <f>ROUND(H32/E32*100,1)</f>
        <v>36.5</v>
      </c>
    </row>
    <row r="33" spans="1:11" s="24" customFormat="1" ht="15" customHeight="1">
      <c r="B33" s="42"/>
      <c r="C33" s="42"/>
      <c r="D33" s="42"/>
      <c r="E33" s="42"/>
      <c r="F33" s="42"/>
      <c r="G33" s="43"/>
      <c r="H33" s="42"/>
      <c r="I33" s="42"/>
      <c r="J33" s="42"/>
      <c r="K33" s="44" t="s">
        <v>38</v>
      </c>
    </row>
    <row r="34" spans="1:11" s="24" customFormat="1" ht="15" hidden="1" customHeight="1">
      <c r="B34" s="42"/>
      <c r="C34" s="42"/>
      <c r="D34" s="42"/>
      <c r="E34" s="42"/>
      <c r="F34" s="42"/>
      <c r="G34" s="43"/>
      <c r="H34" s="42"/>
      <c r="I34" s="42"/>
      <c r="J34" s="42"/>
      <c r="K34" s="44"/>
    </row>
    <row r="35" spans="1:11" s="13" customFormat="1" ht="29.25" customHeight="1">
      <c r="A35" s="1" t="s">
        <v>39</v>
      </c>
      <c r="C35" s="45"/>
      <c r="D35" s="45"/>
      <c r="E35" s="45"/>
      <c r="F35" s="46"/>
    </row>
    <row r="36" spans="1:11" s="13" customFormat="1" ht="13.5" customHeight="1">
      <c r="B36" s="47"/>
      <c r="C36" s="47"/>
      <c r="D36" s="47"/>
      <c r="E36" s="47"/>
      <c r="F36" s="48"/>
    </row>
    <row r="37" spans="1:11" s="8" customFormat="1" ht="18" customHeight="1">
      <c r="B37" s="49" t="s">
        <v>6</v>
      </c>
      <c r="C37" s="49" t="s">
        <v>2</v>
      </c>
      <c r="D37" s="50" t="s">
        <v>40</v>
      </c>
      <c r="E37" s="50" t="s">
        <v>41</v>
      </c>
      <c r="F37" s="51" t="s">
        <v>42</v>
      </c>
    </row>
    <row r="38" spans="1:11" s="52" customFormat="1" ht="14.1" hidden="1" customHeight="1">
      <c r="B38" s="19" t="s">
        <v>43</v>
      </c>
      <c r="C38" s="53">
        <f>SUM(C39:C42)</f>
        <v>12260</v>
      </c>
      <c r="D38" s="53">
        <f>SUM(D39:D42)</f>
        <v>128610</v>
      </c>
      <c r="E38" s="53">
        <f>SUM(E39:E42)</f>
        <v>97113</v>
      </c>
      <c r="F38" s="54">
        <f>ROUND(E38/D38*100,1)</f>
        <v>75.5</v>
      </c>
    </row>
    <row r="39" spans="1:11" s="13" customFormat="1" ht="12.95" hidden="1" customHeight="1">
      <c r="B39" s="25" t="s">
        <v>20</v>
      </c>
      <c r="C39" s="55">
        <v>3321</v>
      </c>
      <c r="D39" s="55">
        <v>35527</v>
      </c>
      <c r="E39" s="55">
        <v>26801</v>
      </c>
      <c r="F39" s="56">
        <f t="shared" ref="F39:F52" si="3">ROUND(E39/D39*100,1)</f>
        <v>75.400000000000006</v>
      </c>
    </row>
    <row r="40" spans="1:11" s="13" customFormat="1" ht="12.95" hidden="1" customHeight="1">
      <c r="B40" s="25" t="s">
        <v>21</v>
      </c>
      <c r="C40" s="55">
        <v>4304</v>
      </c>
      <c r="D40" s="55">
        <v>44041</v>
      </c>
      <c r="E40" s="55">
        <v>33007</v>
      </c>
      <c r="F40" s="56">
        <f t="shared" si="3"/>
        <v>74.900000000000006</v>
      </c>
    </row>
    <row r="41" spans="1:11" s="13" customFormat="1" ht="12.95" hidden="1" customHeight="1">
      <c r="B41" s="25" t="s">
        <v>22</v>
      </c>
      <c r="C41" s="55">
        <v>3154</v>
      </c>
      <c r="D41" s="55">
        <v>33773</v>
      </c>
      <c r="E41" s="55">
        <v>24808</v>
      </c>
      <c r="F41" s="56">
        <f t="shared" si="3"/>
        <v>73.5</v>
      </c>
    </row>
    <row r="42" spans="1:11" s="13" customFormat="1" ht="12.95" hidden="1" customHeight="1">
      <c r="B42" s="25" t="s">
        <v>23</v>
      </c>
      <c r="C42" s="55">
        <v>1481</v>
      </c>
      <c r="D42" s="55">
        <v>15269</v>
      </c>
      <c r="E42" s="55">
        <v>12497</v>
      </c>
      <c r="F42" s="56">
        <f t="shared" si="3"/>
        <v>81.8</v>
      </c>
    </row>
    <row r="43" spans="1:11" s="52" customFormat="1" ht="14.1" customHeight="1">
      <c r="B43" s="19" t="s">
        <v>44</v>
      </c>
      <c r="C43" s="53">
        <f>SUM(C44:C47)</f>
        <v>12614</v>
      </c>
      <c r="D43" s="53">
        <f>SUM(D44:D47)</f>
        <v>128563</v>
      </c>
      <c r="E43" s="53">
        <f>SUM(E44:E47)</f>
        <v>95414</v>
      </c>
      <c r="F43" s="54">
        <f>ROUND(E43/D43*100,1)</f>
        <v>74.2</v>
      </c>
    </row>
    <row r="44" spans="1:11" s="13" customFormat="1" ht="12.95" customHeight="1">
      <c r="B44" s="25" t="s">
        <v>20</v>
      </c>
      <c r="C44" s="55">
        <v>3338</v>
      </c>
      <c r="D44" s="55">
        <v>34731</v>
      </c>
      <c r="E44" s="55">
        <v>25781</v>
      </c>
      <c r="F44" s="56">
        <f t="shared" si="3"/>
        <v>74.2</v>
      </c>
    </row>
    <row r="45" spans="1:11" s="13" customFormat="1" ht="12.95" customHeight="1">
      <c r="B45" s="25" t="s">
        <v>21</v>
      </c>
      <c r="C45" s="55">
        <v>4401</v>
      </c>
      <c r="D45" s="55">
        <v>44130</v>
      </c>
      <c r="E45" s="55">
        <v>32284</v>
      </c>
      <c r="F45" s="56">
        <f t="shared" si="3"/>
        <v>73.2</v>
      </c>
    </row>
    <row r="46" spans="1:11" s="13" customFormat="1" ht="12.95" customHeight="1">
      <c r="B46" s="25" t="s">
        <v>22</v>
      </c>
      <c r="C46" s="55">
        <v>3299</v>
      </c>
      <c r="D46" s="55">
        <v>33794</v>
      </c>
      <c r="E46" s="55">
        <v>24562</v>
      </c>
      <c r="F46" s="56">
        <f t="shared" si="3"/>
        <v>72.7</v>
      </c>
    </row>
    <row r="47" spans="1:11" s="13" customFormat="1" ht="12.95" customHeight="1">
      <c r="B47" s="25" t="s">
        <v>23</v>
      </c>
      <c r="C47" s="55">
        <v>1576</v>
      </c>
      <c r="D47" s="55">
        <v>15908</v>
      </c>
      <c r="E47" s="55">
        <v>12787</v>
      </c>
      <c r="F47" s="56">
        <f t="shared" si="3"/>
        <v>80.400000000000006</v>
      </c>
    </row>
    <row r="48" spans="1:11" s="52" customFormat="1" ht="14.1" customHeight="1">
      <c r="B48" s="19" t="s">
        <v>45</v>
      </c>
      <c r="C48" s="53">
        <f>SUM(C49:C52)</f>
        <v>12588</v>
      </c>
      <c r="D48" s="53">
        <f>SUM(D49:D52)</f>
        <v>124812</v>
      </c>
      <c r="E48" s="53">
        <f>SUM(E49:E52)</f>
        <v>93560</v>
      </c>
      <c r="F48" s="54">
        <f>ROUND(E48/D48*100,1)</f>
        <v>75</v>
      </c>
    </row>
    <row r="49" spans="2:6" s="13" customFormat="1" ht="12.95" customHeight="1">
      <c r="B49" s="25" t="s">
        <v>20</v>
      </c>
      <c r="C49" s="55">
        <v>3250</v>
      </c>
      <c r="D49" s="55">
        <v>33163</v>
      </c>
      <c r="E49" s="55">
        <v>25249</v>
      </c>
      <c r="F49" s="56">
        <f t="shared" si="3"/>
        <v>76.099999999999994</v>
      </c>
    </row>
    <row r="50" spans="2:6" s="13" customFormat="1" ht="12.95" customHeight="1">
      <c r="B50" s="25" t="s">
        <v>21</v>
      </c>
      <c r="C50" s="55">
        <v>4485</v>
      </c>
      <c r="D50" s="55">
        <v>43061</v>
      </c>
      <c r="E50" s="55">
        <v>31562</v>
      </c>
      <c r="F50" s="56">
        <f t="shared" si="3"/>
        <v>73.3</v>
      </c>
    </row>
    <row r="51" spans="2:6" s="13" customFormat="1" ht="12.95" customHeight="1">
      <c r="B51" s="25" t="s">
        <v>22</v>
      </c>
      <c r="C51" s="55">
        <v>3302</v>
      </c>
      <c r="D51" s="55">
        <v>32907</v>
      </c>
      <c r="E51" s="55">
        <v>24175</v>
      </c>
      <c r="F51" s="56">
        <f t="shared" si="3"/>
        <v>73.5</v>
      </c>
    </row>
    <row r="52" spans="2:6" s="13" customFormat="1" ht="12.95" customHeight="1">
      <c r="B52" s="25" t="s">
        <v>23</v>
      </c>
      <c r="C52" s="55">
        <v>1551</v>
      </c>
      <c r="D52" s="55">
        <v>15681</v>
      </c>
      <c r="E52" s="55">
        <v>12574</v>
      </c>
      <c r="F52" s="56">
        <f t="shared" si="3"/>
        <v>80.2</v>
      </c>
    </row>
    <row r="53" spans="2:6" s="52" customFormat="1" ht="14.1" customHeight="1">
      <c r="B53" s="37" t="s">
        <v>46</v>
      </c>
      <c r="C53" s="57">
        <v>12356</v>
      </c>
      <c r="D53" s="57">
        <v>117822</v>
      </c>
      <c r="E53" s="57">
        <v>92003</v>
      </c>
      <c r="F53" s="58">
        <v>78.099999999999994</v>
      </c>
    </row>
    <row r="54" spans="2:6" s="52" customFormat="1" ht="14.1" customHeight="1">
      <c r="B54" s="37" t="s">
        <v>47</v>
      </c>
      <c r="C54" s="57">
        <v>12067</v>
      </c>
      <c r="D54" s="57">
        <v>106207</v>
      </c>
      <c r="E54" s="57">
        <v>82213</v>
      </c>
      <c r="F54" s="58">
        <f>E54/D54*100</f>
        <v>77.408268758179773</v>
      </c>
    </row>
    <row r="55" spans="2:6" s="52" customFormat="1" ht="14.1" customHeight="1">
      <c r="B55" s="37" t="s">
        <v>48</v>
      </c>
      <c r="C55" s="57">
        <v>11620</v>
      </c>
      <c r="D55" s="57">
        <v>92538</v>
      </c>
      <c r="E55" s="57">
        <v>69869</v>
      </c>
      <c r="F55" s="58">
        <f>E55/D55*100</f>
        <v>75.503036590373682</v>
      </c>
    </row>
    <row r="56" spans="2:6" s="52" customFormat="1" ht="14.1" customHeight="1">
      <c r="B56" s="37" t="s">
        <v>49</v>
      </c>
      <c r="C56" s="57">
        <v>11303</v>
      </c>
      <c r="D56" s="57">
        <v>97264</v>
      </c>
      <c r="E56" s="57">
        <v>72368</v>
      </c>
      <c r="F56" s="58">
        <f t="shared" ref="F56:F61" si="4">ROUND(E56/D56*100,1)</f>
        <v>74.400000000000006</v>
      </c>
    </row>
    <row r="57" spans="2:6" s="52" customFormat="1" ht="14.1" customHeight="1">
      <c r="B57" s="37" t="s">
        <v>50</v>
      </c>
      <c r="C57" s="57">
        <v>11330</v>
      </c>
      <c r="D57" s="57">
        <v>104009</v>
      </c>
      <c r="E57" s="57">
        <v>75145</v>
      </c>
      <c r="F57" s="58">
        <f t="shared" si="4"/>
        <v>72.2</v>
      </c>
    </row>
    <row r="58" spans="2:6" s="52" customFormat="1" ht="14.1" customHeight="1">
      <c r="B58" s="37" t="s">
        <v>51</v>
      </c>
      <c r="C58" s="57">
        <v>10656</v>
      </c>
      <c r="D58" s="57">
        <v>98787</v>
      </c>
      <c r="E58" s="57">
        <v>70039</v>
      </c>
      <c r="F58" s="58">
        <f t="shared" si="4"/>
        <v>70.900000000000006</v>
      </c>
    </row>
    <row r="59" spans="2:6" s="52" customFormat="1" ht="14.1" customHeight="1">
      <c r="B59" s="37" t="s">
        <v>32</v>
      </c>
      <c r="C59" s="57">
        <v>10425</v>
      </c>
      <c r="D59" s="57">
        <v>92432</v>
      </c>
      <c r="E59" s="57">
        <v>65240</v>
      </c>
      <c r="F59" s="58">
        <f t="shared" si="4"/>
        <v>70.599999999999994</v>
      </c>
    </row>
    <row r="60" spans="2:6" s="52" customFormat="1" ht="14.1" customHeight="1">
      <c r="B60" s="37" t="s">
        <v>52</v>
      </c>
      <c r="C60" s="57">
        <v>10332</v>
      </c>
      <c r="D60" s="57">
        <v>87404</v>
      </c>
      <c r="E60" s="57">
        <v>62272</v>
      </c>
      <c r="F60" s="58">
        <f t="shared" si="4"/>
        <v>71.2</v>
      </c>
    </row>
    <row r="61" spans="2:6" s="52" customFormat="1" ht="14.1" customHeight="1">
      <c r="B61" s="37" t="s">
        <v>53</v>
      </c>
      <c r="C61" s="57">
        <v>9975</v>
      </c>
      <c r="D61" s="57">
        <v>82446</v>
      </c>
      <c r="E61" s="57">
        <v>60002</v>
      </c>
      <c r="F61" s="58">
        <f t="shared" si="4"/>
        <v>72.8</v>
      </c>
    </row>
    <row r="62" spans="2:6" s="52" customFormat="1" ht="14.1" customHeight="1">
      <c r="B62" s="37" t="s">
        <v>54</v>
      </c>
      <c r="C62" s="57">
        <v>9416</v>
      </c>
      <c r="D62" s="57">
        <v>76996</v>
      </c>
      <c r="E62" s="57">
        <v>57223</v>
      </c>
      <c r="F62" s="58">
        <f>ROUND(E62/D62*100,1)</f>
        <v>74.3</v>
      </c>
    </row>
    <row r="63" spans="2:6" s="52" customFormat="1" ht="14.1" customHeight="1">
      <c r="B63" s="37" t="s">
        <v>55</v>
      </c>
      <c r="C63" s="57">
        <v>9058</v>
      </c>
      <c r="D63" s="57">
        <v>73483</v>
      </c>
      <c r="E63" s="57">
        <v>54375</v>
      </c>
      <c r="F63" s="58">
        <f>ROUND(E63/D63*100,1)</f>
        <v>74</v>
      </c>
    </row>
    <row r="64" spans="2:6" s="52" customFormat="1" ht="14.1" customHeight="1">
      <c r="B64" s="37" t="s">
        <v>56</v>
      </c>
      <c r="C64" s="57">
        <v>8456</v>
      </c>
      <c r="D64" s="57">
        <v>66504</v>
      </c>
      <c r="E64" s="57">
        <v>50791</v>
      </c>
      <c r="F64" s="58">
        <f>ROUND(E64/D64*100,1)</f>
        <v>76.400000000000006</v>
      </c>
    </row>
    <row r="65" spans="2:6" s="13" customFormat="1" ht="15" customHeight="1">
      <c r="B65" s="45"/>
      <c r="C65" s="45"/>
      <c r="D65" s="45"/>
      <c r="E65" s="45"/>
      <c r="F65" s="44" t="s">
        <v>38</v>
      </c>
    </row>
  </sheetData>
  <mergeCells count="4">
    <mergeCell ref="D3:F3"/>
    <mergeCell ref="G3:G4"/>
    <mergeCell ref="H3:J3"/>
    <mergeCell ref="K3:K4"/>
  </mergeCells>
  <phoneticPr fontId="3"/>
  <pageMargins left="0.59055118110236227" right="0.59055118110236227" top="0.78740157480314965" bottom="0.5" header="0.39370078740157483" footer="0.39370078740157483"/>
  <pageSetup paperSize="9" orientation="portrait" r:id="rId1"/>
  <headerFooter alignWithMargins="0">
    <oddHeader>&amp;R14.厚      生</oddHeader>
    <oddFooter>&amp;C-85-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workbookViewId="0"/>
  </sheetViews>
  <sheetFormatPr defaultRowHeight="13.5"/>
  <cols>
    <col min="1" max="1" width="3.625" style="2" customWidth="1"/>
    <col min="2" max="2" width="7.125" style="2" customWidth="1"/>
    <col min="3" max="4" width="4.625" style="2" customWidth="1"/>
    <col min="5" max="5" width="4.125" style="2" customWidth="1"/>
    <col min="6" max="6" width="4.625" style="2" customWidth="1"/>
    <col min="7" max="7" width="3.875" style="2" customWidth="1"/>
    <col min="8" max="9" width="4.875" style="2" customWidth="1"/>
    <col min="10" max="10" width="4.625" style="2" customWidth="1"/>
    <col min="11" max="12" width="4.125" style="2" customWidth="1"/>
    <col min="13" max="13" width="5.125" style="2" customWidth="1"/>
    <col min="14" max="15" width="4.625" style="2" customWidth="1"/>
    <col min="16" max="17" width="4.375" style="2" customWidth="1"/>
    <col min="18" max="18" width="3.625" style="2" customWidth="1"/>
    <col min="19" max="19" width="4.875" style="2" customWidth="1"/>
    <col min="20" max="20" width="5.375" style="2" customWidth="1"/>
    <col min="21" max="16384" width="9" style="2"/>
  </cols>
  <sheetData>
    <row r="1" spans="1:20" ht="30" customHeight="1">
      <c r="A1" s="367" t="s">
        <v>314</v>
      </c>
    </row>
    <row r="2" spans="1:20" ht="18" customHeight="1">
      <c r="B2" s="2" t="s">
        <v>315</v>
      </c>
      <c r="T2" s="342" t="s">
        <v>59</v>
      </c>
    </row>
    <row r="3" spans="1:20" s="24" customFormat="1" ht="15" customHeight="1">
      <c r="B3" s="678" t="s">
        <v>291</v>
      </c>
      <c r="C3" s="678" t="s">
        <v>316</v>
      </c>
      <c r="D3" s="679" t="s">
        <v>317</v>
      </c>
      <c r="E3" s="680"/>
      <c r="F3" s="681"/>
      <c r="G3" s="682" t="s">
        <v>318</v>
      </c>
      <c r="H3" s="678" t="s">
        <v>319</v>
      </c>
      <c r="I3" s="678"/>
      <c r="J3" s="678"/>
      <c r="K3" s="678"/>
      <c r="L3" s="678"/>
      <c r="M3" s="678"/>
      <c r="N3" s="678" t="s">
        <v>320</v>
      </c>
      <c r="O3" s="678"/>
      <c r="P3" s="678"/>
      <c r="Q3" s="678"/>
      <c r="R3" s="678"/>
      <c r="S3" s="678"/>
      <c r="T3" s="672" t="s">
        <v>321</v>
      </c>
    </row>
    <row r="4" spans="1:20" s="24" customFormat="1" ht="12" customHeight="1">
      <c r="B4" s="678"/>
      <c r="C4" s="678"/>
      <c r="D4" s="673" t="s">
        <v>322</v>
      </c>
      <c r="E4" s="674" t="s">
        <v>323</v>
      </c>
      <c r="F4" s="671" t="s">
        <v>169</v>
      </c>
      <c r="G4" s="682"/>
      <c r="H4" s="673" t="s">
        <v>324</v>
      </c>
      <c r="I4" s="674" t="s">
        <v>325</v>
      </c>
      <c r="J4" s="674" t="s">
        <v>326</v>
      </c>
      <c r="K4" s="675" t="s">
        <v>327</v>
      </c>
      <c r="L4" s="675"/>
      <c r="M4" s="676" t="s">
        <v>169</v>
      </c>
      <c r="N4" s="673" t="s">
        <v>328</v>
      </c>
      <c r="O4" s="674" t="s">
        <v>329</v>
      </c>
      <c r="P4" s="674" t="s">
        <v>330</v>
      </c>
      <c r="Q4" s="683" t="s">
        <v>331</v>
      </c>
      <c r="R4" s="684" t="s">
        <v>332</v>
      </c>
      <c r="S4" s="671" t="s">
        <v>169</v>
      </c>
      <c r="T4" s="672"/>
    </row>
    <row r="5" spans="1:20" s="24" customFormat="1" ht="12" customHeight="1">
      <c r="B5" s="678"/>
      <c r="C5" s="678"/>
      <c r="D5" s="673"/>
      <c r="E5" s="674"/>
      <c r="F5" s="671"/>
      <c r="G5" s="682"/>
      <c r="H5" s="673"/>
      <c r="I5" s="674"/>
      <c r="J5" s="674"/>
      <c r="K5" s="368" t="s">
        <v>333</v>
      </c>
      <c r="L5" s="368" t="s">
        <v>334</v>
      </c>
      <c r="M5" s="677"/>
      <c r="N5" s="673"/>
      <c r="O5" s="674"/>
      <c r="P5" s="674"/>
      <c r="Q5" s="683"/>
      <c r="R5" s="685"/>
      <c r="S5" s="671"/>
      <c r="T5" s="672"/>
    </row>
    <row r="6" spans="1:20" s="369" customFormat="1" ht="30" customHeight="1">
      <c r="B6" s="370" t="s">
        <v>335</v>
      </c>
      <c r="C6" s="371">
        <v>272</v>
      </c>
      <c r="D6" s="372">
        <v>357</v>
      </c>
      <c r="E6" s="373">
        <v>2</v>
      </c>
      <c r="F6" s="374">
        <f t="shared" ref="F6:F12" si="0">SUM(D6:E6)</f>
        <v>359</v>
      </c>
      <c r="G6" s="371">
        <v>39</v>
      </c>
      <c r="H6" s="372">
        <v>919</v>
      </c>
      <c r="I6" s="373">
        <v>905</v>
      </c>
      <c r="J6" s="373">
        <v>242</v>
      </c>
      <c r="K6" s="373">
        <v>38</v>
      </c>
      <c r="L6" s="373">
        <v>4</v>
      </c>
      <c r="M6" s="374">
        <f t="shared" ref="M6:M11" si="1">SUM(H6:L6)</f>
        <v>2108</v>
      </c>
      <c r="N6" s="372">
        <v>523</v>
      </c>
      <c r="O6" s="373">
        <v>165</v>
      </c>
      <c r="P6" s="373">
        <v>88</v>
      </c>
      <c r="Q6" s="373">
        <v>86</v>
      </c>
      <c r="R6" s="373">
        <v>0</v>
      </c>
      <c r="S6" s="374">
        <f t="shared" ref="S6:S12" si="2">SUM(N6:R6)</f>
        <v>862</v>
      </c>
      <c r="T6" s="375">
        <f t="shared" ref="T6:T12" si="3">+C6+F6+G6+M6+S6</f>
        <v>3640</v>
      </c>
    </row>
    <row r="7" spans="1:20" s="369" customFormat="1" ht="30" customHeight="1">
      <c r="B7" s="370" t="s">
        <v>336</v>
      </c>
      <c r="C7" s="371">
        <v>265</v>
      </c>
      <c r="D7" s="372">
        <v>360</v>
      </c>
      <c r="E7" s="373">
        <v>2</v>
      </c>
      <c r="F7" s="374">
        <f t="shared" si="0"/>
        <v>362</v>
      </c>
      <c r="G7" s="371">
        <v>38</v>
      </c>
      <c r="H7" s="372">
        <v>924</v>
      </c>
      <c r="I7" s="373">
        <v>921</v>
      </c>
      <c r="J7" s="373">
        <v>238</v>
      </c>
      <c r="K7" s="373">
        <v>37</v>
      </c>
      <c r="L7" s="373">
        <v>3</v>
      </c>
      <c r="M7" s="374">
        <f t="shared" si="1"/>
        <v>2123</v>
      </c>
      <c r="N7" s="372">
        <v>538</v>
      </c>
      <c r="O7" s="373">
        <v>168</v>
      </c>
      <c r="P7" s="373">
        <v>94</v>
      </c>
      <c r="Q7" s="373">
        <v>87</v>
      </c>
      <c r="R7" s="373">
        <v>0</v>
      </c>
      <c r="S7" s="374">
        <f t="shared" si="2"/>
        <v>887</v>
      </c>
      <c r="T7" s="375">
        <f t="shared" si="3"/>
        <v>3675</v>
      </c>
    </row>
    <row r="8" spans="1:20" s="369" customFormat="1" ht="30" customHeight="1">
      <c r="B8" s="370" t="s">
        <v>337</v>
      </c>
      <c r="C8" s="371">
        <v>257</v>
      </c>
      <c r="D8" s="372">
        <v>362</v>
      </c>
      <c r="E8" s="373">
        <v>2</v>
      </c>
      <c r="F8" s="374">
        <f t="shared" si="0"/>
        <v>364</v>
      </c>
      <c r="G8" s="371">
        <v>43</v>
      </c>
      <c r="H8" s="372">
        <v>910</v>
      </c>
      <c r="I8" s="373">
        <v>953</v>
      </c>
      <c r="J8" s="373">
        <v>233</v>
      </c>
      <c r="K8" s="373">
        <v>37</v>
      </c>
      <c r="L8" s="373">
        <v>3</v>
      </c>
      <c r="M8" s="374">
        <f t="shared" si="1"/>
        <v>2136</v>
      </c>
      <c r="N8" s="372">
        <v>547</v>
      </c>
      <c r="O8" s="373">
        <v>172</v>
      </c>
      <c r="P8" s="373">
        <v>86</v>
      </c>
      <c r="Q8" s="373">
        <v>102</v>
      </c>
      <c r="R8" s="373">
        <v>0</v>
      </c>
      <c r="S8" s="374">
        <f t="shared" si="2"/>
        <v>907</v>
      </c>
      <c r="T8" s="375">
        <f t="shared" si="3"/>
        <v>3707</v>
      </c>
    </row>
    <row r="9" spans="1:20" s="369" customFormat="1" ht="30" customHeight="1">
      <c r="B9" s="370" t="s">
        <v>338</v>
      </c>
      <c r="C9" s="371">
        <v>257</v>
      </c>
      <c r="D9" s="372">
        <v>353</v>
      </c>
      <c r="E9" s="373">
        <v>1</v>
      </c>
      <c r="F9" s="374">
        <f t="shared" si="0"/>
        <v>354</v>
      </c>
      <c r="G9" s="371">
        <v>46</v>
      </c>
      <c r="H9" s="372">
        <v>910</v>
      </c>
      <c r="I9" s="373">
        <v>966</v>
      </c>
      <c r="J9" s="373">
        <v>227</v>
      </c>
      <c r="K9" s="373">
        <v>36</v>
      </c>
      <c r="L9" s="373">
        <v>3</v>
      </c>
      <c r="M9" s="374">
        <f t="shared" si="1"/>
        <v>2142</v>
      </c>
      <c r="N9" s="372">
        <v>574</v>
      </c>
      <c r="O9" s="373">
        <v>169</v>
      </c>
      <c r="P9" s="373">
        <v>86</v>
      </c>
      <c r="Q9" s="373">
        <v>115</v>
      </c>
      <c r="R9" s="373">
        <v>0</v>
      </c>
      <c r="S9" s="374">
        <f t="shared" si="2"/>
        <v>944</v>
      </c>
      <c r="T9" s="375">
        <f t="shared" si="3"/>
        <v>3743</v>
      </c>
    </row>
    <row r="10" spans="1:20" s="369" customFormat="1" ht="30" customHeight="1">
      <c r="B10" s="370" t="s">
        <v>339</v>
      </c>
      <c r="C10" s="371">
        <v>254</v>
      </c>
      <c r="D10" s="372">
        <v>352</v>
      </c>
      <c r="E10" s="373">
        <v>1</v>
      </c>
      <c r="F10" s="374">
        <f t="shared" si="0"/>
        <v>353</v>
      </c>
      <c r="G10" s="371">
        <v>49</v>
      </c>
      <c r="H10" s="372">
        <v>883</v>
      </c>
      <c r="I10" s="373">
        <v>1004</v>
      </c>
      <c r="J10" s="373">
        <v>227</v>
      </c>
      <c r="K10" s="373">
        <v>36</v>
      </c>
      <c r="L10" s="373">
        <v>3</v>
      </c>
      <c r="M10" s="374">
        <f t="shared" si="1"/>
        <v>2153</v>
      </c>
      <c r="N10" s="372">
        <v>577</v>
      </c>
      <c r="O10" s="373">
        <v>170</v>
      </c>
      <c r="P10" s="373">
        <v>87</v>
      </c>
      <c r="Q10" s="373">
        <v>118</v>
      </c>
      <c r="R10" s="373">
        <v>0</v>
      </c>
      <c r="S10" s="374">
        <f t="shared" si="2"/>
        <v>952</v>
      </c>
      <c r="T10" s="375">
        <f t="shared" si="3"/>
        <v>3761</v>
      </c>
    </row>
    <row r="11" spans="1:20" s="369" customFormat="1" ht="30" customHeight="1">
      <c r="B11" s="370" t="s">
        <v>340</v>
      </c>
      <c r="C11" s="371">
        <v>243</v>
      </c>
      <c r="D11" s="372">
        <v>348</v>
      </c>
      <c r="E11" s="373">
        <v>1</v>
      </c>
      <c r="F11" s="374">
        <f t="shared" si="0"/>
        <v>349</v>
      </c>
      <c r="G11" s="371">
        <v>48</v>
      </c>
      <c r="H11" s="372">
        <v>861</v>
      </c>
      <c r="I11" s="373">
        <v>1035</v>
      </c>
      <c r="J11" s="373">
        <v>225</v>
      </c>
      <c r="K11" s="373">
        <v>37</v>
      </c>
      <c r="L11" s="373">
        <v>4</v>
      </c>
      <c r="M11" s="374">
        <f t="shared" si="1"/>
        <v>2162</v>
      </c>
      <c r="N11" s="372">
        <v>578</v>
      </c>
      <c r="O11" s="373">
        <v>174</v>
      </c>
      <c r="P11" s="373">
        <v>84</v>
      </c>
      <c r="Q11" s="373">
        <v>116</v>
      </c>
      <c r="R11" s="373">
        <v>1</v>
      </c>
      <c r="S11" s="374">
        <f t="shared" si="2"/>
        <v>953</v>
      </c>
      <c r="T11" s="375">
        <f t="shared" si="3"/>
        <v>3755</v>
      </c>
    </row>
    <row r="12" spans="1:20" s="369" customFormat="1" ht="30" customHeight="1">
      <c r="B12" s="370" t="s">
        <v>341</v>
      </c>
      <c r="C12" s="371">
        <v>234</v>
      </c>
      <c r="D12" s="372">
        <v>347</v>
      </c>
      <c r="E12" s="373">
        <v>1</v>
      </c>
      <c r="F12" s="374">
        <f t="shared" si="0"/>
        <v>348</v>
      </c>
      <c r="G12" s="371">
        <v>44</v>
      </c>
      <c r="H12" s="372">
        <v>839</v>
      </c>
      <c r="I12" s="373">
        <v>1075</v>
      </c>
      <c r="J12" s="373">
        <v>216</v>
      </c>
      <c r="K12" s="373">
        <v>36</v>
      </c>
      <c r="L12" s="373">
        <v>4</v>
      </c>
      <c r="M12" s="374">
        <f t="shared" ref="M12:M17" si="4">SUM(H12:L12)</f>
        <v>2170</v>
      </c>
      <c r="N12" s="372">
        <v>589</v>
      </c>
      <c r="O12" s="373">
        <v>181</v>
      </c>
      <c r="P12" s="373">
        <v>74</v>
      </c>
      <c r="Q12" s="373">
        <v>116</v>
      </c>
      <c r="R12" s="373">
        <v>1</v>
      </c>
      <c r="S12" s="374">
        <f t="shared" si="2"/>
        <v>961</v>
      </c>
      <c r="T12" s="375">
        <f t="shared" si="3"/>
        <v>3757</v>
      </c>
    </row>
    <row r="13" spans="1:20" s="369" customFormat="1" ht="30" customHeight="1">
      <c r="B13" s="370" t="s">
        <v>342</v>
      </c>
      <c r="C13" s="371">
        <v>228</v>
      </c>
      <c r="D13" s="372">
        <v>342</v>
      </c>
      <c r="E13" s="373">
        <v>1</v>
      </c>
      <c r="F13" s="374">
        <f>SUM(D13:E13)</f>
        <v>343</v>
      </c>
      <c r="G13" s="371">
        <v>41</v>
      </c>
      <c r="H13" s="372">
        <v>827</v>
      </c>
      <c r="I13" s="373">
        <v>1115</v>
      </c>
      <c r="J13" s="373">
        <v>215</v>
      </c>
      <c r="K13" s="373">
        <v>36</v>
      </c>
      <c r="L13" s="373">
        <v>4</v>
      </c>
      <c r="M13" s="374">
        <f t="shared" si="4"/>
        <v>2197</v>
      </c>
      <c r="N13" s="372">
        <v>599</v>
      </c>
      <c r="O13" s="373">
        <v>180</v>
      </c>
      <c r="P13" s="373">
        <v>75</v>
      </c>
      <c r="Q13" s="373">
        <v>121</v>
      </c>
      <c r="R13" s="373">
        <v>1</v>
      </c>
      <c r="S13" s="374">
        <f>SUM(N13:R13)</f>
        <v>976</v>
      </c>
      <c r="T13" s="375">
        <f>+C13+F13+G13+M13+S13</f>
        <v>3785</v>
      </c>
    </row>
    <row r="14" spans="1:20" s="369" customFormat="1" ht="30" customHeight="1">
      <c r="B14" s="370" t="s">
        <v>343</v>
      </c>
      <c r="C14" s="371">
        <v>220</v>
      </c>
      <c r="D14" s="372">
        <v>349</v>
      </c>
      <c r="E14" s="373">
        <v>1</v>
      </c>
      <c r="F14" s="374">
        <f>SUM(D14:E14)</f>
        <v>350</v>
      </c>
      <c r="G14" s="371">
        <v>46</v>
      </c>
      <c r="H14" s="372">
        <v>814</v>
      </c>
      <c r="I14" s="373">
        <v>1170</v>
      </c>
      <c r="J14" s="373">
        <v>209</v>
      </c>
      <c r="K14" s="373">
        <v>34</v>
      </c>
      <c r="L14" s="373">
        <v>3</v>
      </c>
      <c r="M14" s="374">
        <f t="shared" si="4"/>
        <v>2230</v>
      </c>
      <c r="N14" s="372">
        <v>616</v>
      </c>
      <c r="O14" s="373">
        <v>189</v>
      </c>
      <c r="P14" s="373">
        <v>74</v>
      </c>
      <c r="Q14" s="373">
        <v>122</v>
      </c>
      <c r="R14" s="373">
        <v>3</v>
      </c>
      <c r="S14" s="374">
        <f>SUM(N14:R14)</f>
        <v>1004</v>
      </c>
      <c r="T14" s="375">
        <f>+C14+F14+G14+M14+S14</f>
        <v>3850</v>
      </c>
    </row>
    <row r="15" spans="1:20" s="369" customFormat="1" ht="30" customHeight="1">
      <c r="B15" s="370" t="s">
        <v>344</v>
      </c>
      <c r="C15" s="371">
        <v>213</v>
      </c>
      <c r="D15" s="372">
        <v>343</v>
      </c>
      <c r="E15" s="373">
        <v>1</v>
      </c>
      <c r="F15" s="374">
        <f>SUM(D15:E15)</f>
        <v>344</v>
      </c>
      <c r="G15" s="371">
        <v>41</v>
      </c>
      <c r="H15" s="372">
        <v>804</v>
      </c>
      <c r="I15" s="373">
        <v>1161</v>
      </c>
      <c r="J15" s="373">
        <v>210</v>
      </c>
      <c r="K15" s="373">
        <v>35</v>
      </c>
      <c r="L15" s="373">
        <v>3</v>
      </c>
      <c r="M15" s="374">
        <f t="shared" si="4"/>
        <v>2213</v>
      </c>
      <c r="N15" s="372">
        <v>625</v>
      </c>
      <c r="O15" s="373">
        <v>190</v>
      </c>
      <c r="P15" s="373">
        <v>64</v>
      </c>
      <c r="Q15" s="373">
        <v>127</v>
      </c>
      <c r="R15" s="373">
        <v>3</v>
      </c>
      <c r="S15" s="374">
        <f>SUM(N15:R15)</f>
        <v>1009</v>
      </c>
      <c r="T15" s="375">
        <f>+C15+F15+G15+M15+S15</f>
        <v>3820</v>
      </c>
    </row>
    <row r="16" spans="1:20" s="369" customFormat="1" ht="30" customHeight="1">
      <c r="B16" s="370" t="s">
        <v>345</v>
      </c>
      <c r="C16" s="371">
        <v>210</v>
      </c>
      <c r="D16" s="372">
        <v>341</v>
      </c>
      <c r="E16" s="373">
        <v>1</v>
      </c>
      <c r="F16" s="374">
        <f>SUM(D16:E16)</f>
        <v>342</v>
      </c>
      <c r="G16" s="371">
        <v>42</v>
      </c>
      <c r="H16" s="372">
        <v>783</v>
      </c>
      <c r="I16" s="373">
        <v>1160</v>
      </c>
      <c r="J16" s="373">
        <v>212</v>
      </c>
      <c r="K16" s="373">
        <v>35</v>
      </c>
      <c r="L16" s="373">
        <v>3</v>
      </c>
      <c r="M16" s="374">
        <f t="shared" si="4"/>
        <v>2193</v>
      </c>
      <c r="N16" s="372">
        <v>629</v>
      </c>
      <c r="O16" s="373">
        <v>191</v>
      </c>
      <c r="P16" s="373">
        <v>62</v>
      </c>
      <c r="Q16" s="373">
        <v>127</v>
      </c>
      <c r="R16" s="373">
        <v>3</v>
      </c>
      <c r="S16" s="374">
        <f>SUM(N16:R16)</f>
        <v>1012</v>
      </c>
      <c r="T16" s="375">
        <f>+C16+F16+G16+M16+S16</f>
        <v>3799</v>
      </c>
    </row>
    <row r="17" spans="2:20" s="369" customFormat="1" ht="30" customHeight="1">
      <c r="B17" s="370" t="s">
        <v>346</v>
      </c>
      <c r="C17" s="371">
        <v>201</v>
      </c>
      <c r="D17" s="372">
        <v>331</v>
      </c>
      <c r="E17" s="373">
        <v>1</v>
      </c>
      <c r="F17" s="374">
        <f>SUM(D17:E17)</f>
        <v>332</v>
      </c>
      <c r="G17" s="371">
        <v>39</v>
      </c>
      <c r="H17" s="372">
        <v>749</v>
      </c>
      <c r="I17" s="373">
        <v>1127</v>
      </c>
      <c r="J17" s="373">
        <v>231</v>
      </c>
      <c r="K17" s="373">
        <v>36</v>
      </c>
      <c r="L17" s="373">
        <v>2</v>
      </c>
      <c r="M17" s="374">
        <f t="shared" si="4"/>
        <v>2145</v>
      </c>
      <c r="N17" s="372">
        <v>610</v>
      </c>
      <c r="O17" s="373">
        <v>194</v>
      </c>
      <c r="P17" s="373">
        <v>66</v>
      </c>
      <c r="Q17" s="373">
        <v>125</v>
      </c>
      <c r="R17" s="373">
        <v>11</v>
      </c>
      <c r="S17" s="374">
        <f>SUM(N17:R17)</f>
        <v>1006</v>
      </c>
      <c r="T17" s="375">
        <f>+C17+F17+G17+M17+S17</f>
        <v>3723</v>
      </c>
    </row>
    <row r="18" spans="2:20" s="24" customFormat="1" ht="15" customHeight="1">
      <c r="T18" s="78" t="s">
        <v>347</v>
      </c>
    </row>
    <row r="19" spans="2:20" s="24" customFormat="1" ht="11.25">
      <c r="T19" s="78"/>
    </row>
    <row r="20" spans="2:20" s="24" customFormat="1" ht="11.25">
      <c r="B20" s="376"/>
    </row>
    <row r="21" spans="2:20" s="24" customFormat="1" ht="11.25">
      <c r="B21" s="376"/>
    </row>
    <row r="22" spans="2:20" s="24" customFormat="1" ht="11.25">
      <c r="B22" s="376"/>
    </row>
    <row r="23" spans="2:20" s="24" customFormat="1" ht="11.25">
      <c r="B23" s="376"/>
    </row>
    <row r="24" spans="2:20" s="24" customFormat="1" ht="11.25"/>
    <row r="25" spans="2:20" s="24" customFormat="1" ht="11.25"/>
    <row r="26" spans="2:20" s="24" customFormat="1" ht="11.25"/>
    <row r="27" spans="2:20" s="24" customFormat="1" ht="11.25"/>
    <row r="28" spans="2:20" s="24" customFormat="1" ht="11.25"/>
    <row r="29" spans="2:20" s="24" customFormat="1" ht="11.25"/>
    <row r="30" spans="2:20" s="24" customFormat="1" ht="11.25"/>
    <row r="31" spans="2:20" s="24" customFormat="1" ht="11.25"/>
    <row r="32" spans="2:20" s="24" customFormat="1" ht="11.25"/>
    <row r="33" s="24" customFormat="1" ht="11.25"/>
  </sheetData>
  <mergeCells count="21">
    <mergeCell ref="B3:B5"/>
    <mergeCell ref="C3:C5"/>
    <mergeCell ref="D3:F3"/>
    <mergeCell ref="G3:G5"/>
    <mergeCell ref="H3:M3"/>
    <mergeCell ref="S4:S5"/>
    <mergeCell ref="T3:T5"/>
    <mergeCell ref="D4:D5"/>
    <mergeCell ref="E4:E5"/>
    <mergeCell ref="F4:F5"/>
    <mergeCell ref="H4:H5"/>
    <mergeCell ref="I4:I5"/>
    <mergeCell ref="J4:J5"/>
    <mergeCell ref="K4:L4"/>
    <mergeCell ref="M4:M5"/>
    <mergeCell ref="N4:N5"/>
    <mergeCell ref="N3:S3"/>
    <mergeCell ref="O4:O5"/>
    <mergeCell ref="P4:P5"/>
    <mergeCell ref="Q4:Q5"/>
    <mergeCell ref="R4:R5"/>
  </mergeCells>
  <phoneticPr fontId="8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/>
  </sheetViews>
  <sheetFormatPr defaultRowHeight="11.25"/>
  <cols>
    <col min="1" max="1" width="3.625" style="24" customWidth="1"/>
    <col min="2" max="2" width="10.625" style="24" customWidth="1"/>
    <col min="3" max="10" width="9.5" style="24" customWidth="1"/>
    <col min="11" max="16384" width="9" style="24"/>
  </cols>
  <sheetData>
    <row r="1" spans="1:10" s="13" customFormat="1" ht="30" customHeight="1">
      <c r="A1" s="1" t="s">
        <v>348</v>
      </c>
      <c r="C1" s="45"/>
      <c r="D1" s="45"/>
      <c r="E1" s="45"/>
      <c r="F1" s="45"/>
      <c r="G1" s="45"/>
      <c r="H1" s="45"/>
      <c r="I1" s="45"/>
      <c r="J1" s="45"/>
    </row>
    <row r="2" spans="1:10" ht="18" customHeight="1">
      <c r="B2" s="257" t="s">
        <v>315</v>
      </c>
      <c r="C2" s="63"/>
      <c r="D2" s="63"/>
      <c r="E2" s="63"/>
      <c r="F2" s="63"/>
      <c r="G2" s="42"/>
      <c r="H2" s="42"/>
      <c r="I2" s="42"/>
      <c r="J2" s="64" t="s">
        <v>59</v>
      </c>
    </row>
    <row r="3" spans="1:10" ht="15" customHeight="1">
      <c r="B3" s="124"/>
      <c r="C3" s="667" t="s">
        <v>349</v>
      </c>
      <c r="D3" s="686"/>
      <c r="E3" s="667" t="s">
        <v>350</v>
      </c>
      <c r="F3" s="686"/>
      <c r="G3" s="667" t="s">
        <v>351</v>
      </c>
      <c r="H3" s="686"/>
      <c r="I3" s="667" t="s">
        <v>352</v>
      </c>
      <c r="J3" s="686"/>
    </row>
    <row r="4" spans="1:10" ht="15" customHeight="1">
      <c r="B4" s="377" t="s">
        <v>291</v>
      </c>
      <c r="C4" s="687" t="s">
        <v>353</v>
      </c>
      <c r="D4" s="688"/>
      <c r="E4" s="687" t="s">
        <v>354</v>
      </c>
      <c r="F4" s="688"/>
      <c r="G4" s="687" t="s">
        <v>355</v>
      </c>
      <c r="H4" s="688"/>
      <c r="I4" s="687" t="s">
        <v>356</v>
      </c>
      <c r="J4" s="688"/>
    </row>
    <row r="5" spans="1:10" ht="17.25" customHeight="1">
      <c r="B5" s="36"/>
      <c r="C5" s="303" t="s">
        <v>357</v>
      </c>
      <c r="D5" s="305" t="s">
        <v>358</v>
      </c>
      <c r="E5" s="303" t="s">
        <v>357</v>
      </c>
      <c r="F5" s="305" t="s">
        <v>358</v>
      </c>
      <c r="G5" s="303" t="s">
        <v>357</v>
      </c>
      <c r="H5" s="378" t="s">
        <v>358</v>
      </c>
      <c r="I5" s="303" t="s">
        <v>357</v>
      </c>
      <c r="J5" s="305" t="s">
        <v>358</v>
      </c>
    </row>
    <row r="6" spans="1:10" s="18" customFormat="1" ht="30" customHeight="1">
      <c r="B6" s="37" t="s">
        <v>335</v>
      </c>
      <c r="C6" s="379">
        <v>54</v>
      </c>
      <c r="D6" s="309">
        <v>121</v>
      </c>
      <c r="E6" s="379">
        <v>1</v>
      </c>
      <c r="F6" s="309">
        <v>17</v>
      </c>
      <c r="G6" s="379">
        <v>50</v>
      </c>
      <c r="H6" s="380">
        <v>133</v>
      </c>
      <c r="I6" s="379">
        <v>18</v>
      </c>
      <c r="J6" s="309">
        <v>61</v>
      </c>
    </row>
    <row r="7" spans="1:10" s="18" customFormat="1" ht="30" customHeight="1">
      <c r="B7" s="37" t="s">
        <v>336</v>
      </c>
      <c r="C7" s="379">
        <v>58</v>
      </c>
      <c r="D7" s="309">
        <v>120</v>
      </c>
      <c r="E7" s="379">
        <v>1</v>
      </c>
      <c r="F7" s="309">
        <v>18</v>
      </c>
      <c r="G7" s="379">
        <v>57</v>
      </c>
      <c r="H7" s="380">
        <v>131</v>
      </c>
      <c r="I7" s="379">
        <v>18</v>
      </c>
      <c r="J7" s="309">
        <v>60</v>
      </c>
    </row>
    <row r="8" spans="1:10" s="18" customFormat="1" ht="30" customHeight="1">
      <c r="B8" s="37" t="s">
        <v>337</v>
      </c>
      <c r="C8" s="379">
        <v>63</v>
      </c>
      <c r="D8" s="309">
        <v>125</v>
      </c>
      <c r="E8" s="379">
        <v>1</v>
      </c>
      <c r="F8" s="309">
        <v>17</v>
      </c>
      <c r="G8" s="379">
        <v>56</v>
      </c>
      <c r="H8" s="380">
        <v>134</v>
      </c>
      <c r="I8" s="379">
        <v>28</v>
      </c>
      <c r="J8" s="309">
        <v>62</v>
      </c>
    </row>
    <row r="9" spans="1:10" s="18" customFormat="1" ht="30" customHeight="1">
      <c r="B9" s="37" t="s">
        <v>338</v>
      </c>
      <c r="C9" s="379">
        <v>46</v>
      </c>
      <c r="D9" s="309">
        <v>151</v>
      </c>
      <c r="E9" s="379">
        <v>4</v>
      </c>
      <c r="F9" s="309">
        <v>16</v>
      </c>
      <c r="G9" s="379">
        <v>45</v>
      </c>
      <c r="H9" s="380">
        <v>148</v>
      </c>
      <c r="I9" s="379">
        <v>34</v>
      </c>
      <c r="J9" s="309">
        <v>76</v>
      </c>
    </row>
    <row r="10" spans="1:10" s="18" customFormat="1" ht="30" customHeight="1">
      <c r="B10" s="37" t="s">
        <v>339</v>
      </c>
      <c r="C10" s="379">
        <v>39</v>
      </c>
      <c r="D10" s="309">
        <v>164</v>
      </c>
      <c r="E10" s="379">
        <v>4</v>
      </c>
      <c r="F10" s="309">
        <v>16</v>
      </c>
      <c r="G10" s="379">
        <v>45</v>
      </c>
      <c r="H10" s="380">
        <v>150</v>
      </c>
      <c r="I10" s="379">
        <v>40</v>
      </c>
      <c r="J10" s="309">
        <v>81</v>
      </c>
    </row>
    <row r="11" spans="1:10" s="18" customFormat="1" ht="30" customHeight="1">
      <c r="B11" s="37" t="s">
        <v>340</v>
      </c>
      <c r="C11" s="379">
        <v>53</v>
      </c>
      <c r="D11" s="309">
        <v>154</v>
      </c>
      <c r="E11" s="379">
        <v>3</v>
      </c>
      <c r="F11" s="309">
        <v>16</v>
      </c>
      <c r="G11" s="379">
        <v>55</v>
      </c>
      <c r="H11" s="380">
        <v>146</v>
      </c>
      <c r="I11" s="379">
        <v>58</v>
      </c>
      <c r="J11" s="309">
        <v>72</v>
      </c>
    </row>
    <row r="12" spans="1:10" s="18" customFormat="1" ht="30" customHeight="1">
      <c r="B12" s="37" t="s">
        <v>341</v>
      </c>
      <c r="C12" s="379">
        <v>45</v>
      </c>
      <c r="D12" s="309">
        <v>188</v>
      </c>
      <c r="E12" s="379">
        <v>2</v>
      </c>
      <c r="F12" s="309">
        <v>14</v>
      </c>
      <c r="G12" s="379">
        <v>49</v>
      </c>
      <c r="H12" s="380">
        <v>160</v>
      </c>
      <c r="I12" s="379">
        <v>55</v>
      </c>
      <c r="J12" s="309">
        <v>96</v>
      </c>
    </row>
    <row r="13" spans="1:10" s="18" customFormat="1" ht="30" customHeight="1">
      <c r="B13" s="37" t="s">
        <v>342</v>
      </c>
      <c r="C13" s="379">
        <v>46</v>
      </c>
      <c r="D13" s="309">
        <v>191</v>
      </c>
      <c r="E13" s="379">
        <v>2</v>
      </c>
      <c r="F13" s="309">
        <v>14</v>
      </c>
      <c r="G13" s="379">
        <v>48</v>
      </c>
      <c r="H13" s="380">
        <v>167</v>
      </c>
      <c r="I13" s="379">
        <v>56</v>
      </c>
      <c r="J13" s="309">
        <v>97</v>
      </c>
    </row>
    <row r="14" spans="1:10" s="18" customFormat="1" ht="30" customHeight="1">
      <c r="B14" s="37" t="s">
        <v>343</v>
      </c>
      <c r="C14" s="379">
        <v>49</v>
      </c>
      <c r="D14" s="309">
        <v>194</v>
      </c>
      <c r="E14" s="379">
        <v>1</v>
      </c>
      <c r="F14" s="309">
        <v>16</v>
      </c>
      <c r="G14" s="379">
        <v>43</v>
      </c>
      <c r="H14" s="380">
        <v>174</v>
      </c>
      <c r="I14" s="379">
        <v>56</v>
      </c>
      <c r="J14" s="309">
        <v>104</v>
      </c>
    </row>
    <row r="15" spans="1:10" s="18" customFormat="1" ht="30" customHeight="1">
      <c r="B15" s="37" t="s">
        <v>344</v>
      </c>
      <c r="C15" s="379">
        <v>47</v>
      </c>
      <c r="D15" s="309">
        <v>220</v>
      </c>
      <c r="E15" s="379">
        <v>0</v>
      </c>
      <c r="F15" s="309">
        <v>15</v>
      </c>
      <c r="G15" s="379">
        <v>35</v>
      </c>
      <c r="H15" s="380">
        <v>178</v>
      </c>
      <c r="I15" s="379">
        <v>53</v>
      </c>
      <c r="J15" s="309">
        <v>123</v>
      </c>
    </row>
    <row r="16" spans="1:10" s="18" customFormat="1" ht="30" customHeight="1">
      <c r="B16" s="37" t="s">
        <v>345</v>
      </c>
      <c r="C16" s="379">
        <v>46</v>
      </c>
      <c r="D16" s="309">
        <v>221</v>
      </c>
      <c r="E16" s="379">
        <v>0</v>
      </c>
      <c r="F16" s="309">
        <v>15</v>
      </c>
      <c r="G16" s="379">
        <v>33</v>
      </c>
      <c r="H16" s="380">
        <v>179</v>
      </c>
      <c r="I16" s="379">
        <v>58</v>
      </c>
      <c r="J16" s="309">
        <v>126</v>
      </c>
    </row>
    <row r="17" spans="2:10" s="18" customFormat="1" ht="30" customHeight="1">
      <c r="B17" s="37" t="s">
        <v>346</v>
      </c>
      <c r="C17" s="379">
        <v>43</v>
      </c>
      <c r="D17" s="309">
        <v>226</v>
      </c>
      <c r="E17" s="379">
        <v>0</v>
      </c>
      <c r="F17" s="309">
        <v>14</v>
      </c>
      <c r="G17" s="379">
        <v>31</v>
      </c>
      <c r="H17" s="380">
        <v>186</v>
      </c>
      <c r="I17" s="379">
        <v>68</v>
      </c>
      <c r="J17" s="309">
        <v>125</v>
      </c>
    </row>
    <row r="18" spans="2:10" ht="15" customHeight="1">
      <c r="B18" s="42"/>
      <c r="C18" s="42"/>
      <c r="D18" s="42"/>
      <c r="E18" s="42"/>
      <c r="F18" s="42"/>
      <c r="H18" s="42"/>
      <c r="I18" s="42"/>
      <c r="J18" s="77" t="s">
        <v>359</v>
      </c>
    </row>
  </sheetData>
  <mergeCells count="8">
    <mergeCell ref="C3:D3"/>
    <mergeCell ref="E3:F3"/>
    <mergeCell ref="G3:H3"/>
    <mergeCell ref="I3:J3"/>
    <mergeCell ref="C4:D4"/>
    <mergeCell ref="E4:F4"/>
    <mergeCell ref="G4:H4"/>
    <mergeCell ref="I4:J4"/>
  </mergeCells>
  <phoneticPr fontId="8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/>
  </sheetViews>
  <sheetFormatPr defaultRowHeight="13.5"/>
  <cols>
    <col min="1" max="1" width="3.625" style="2" customWidth="1"/>
    <col min="2" max="2" width="12.625" style="2" customWidth="1"/>
    <col min="3" max="3" width="18.625" style="387" customWidth="1"/>
    <col min="4" max="6" width="15.625" style="2" customWidth="1"/>
    <col min="7" max="16384" width="9" style="2"/>
  </cols>
  <sheetData>
    <row r="1" spans="1:6" ht="30" customHeight="1">
      <c r="A1" s="1" t="s">
        <v>360</v>
      </c>
      <c r="B1" s="341"/>
      <c r="C1" s="381"/>
      <c r="D1" s="3"/>
      <c r="E1" s="3"/>
      <c r="F1" s="3"/>
    </row>
    <row r="2" spans="1:6" ht="18" customHeight="1">
      <c r="B2" s="257" t="s">
        <v>361</v>
      </c>
      <c r="C2" s="382"/>
      <c r="D2" s="6"/>
      <c r="E2" s="6"/>
      <c r="F2" s="383" t="s">
        <v>362</v>
      </c>
    </row>
    <row r="3" spans="1:6" s="24" customFormat="1" ht="12.75" customHeight="1">
      <c r="B3" s="578" t="s">
        <v>221</v>
      </c>
      <c r="C3" s="689" t="s">
        <v>363</v>
      </c>
      <c r="D3" s="384" t="s">
        <v>364</v>
      </c>
      <c r="E3" s="384" t="s">
        <v>365</v>
      </c>
      <c r="F3" s="384" t="s">
        <v>366</v>
      </c>
    </row>
    <row r="4" spans="1:6" s="24" customFormat="1" ht="12.75" customHeight="1">
      <c r="B4" s="580"/>
      <c r="C4" s="690"/>
      <c r="D4" s="385" t="s">
        <v>367</v>
      </c>
      <c r="E4" s="385" t="s">
        <v>367</v>
      </c>
      <c r="F4" s="385" t="s">
        <v>367</v>
      </c>
    </row>
    <row r="5" spans="1:6" s="13" customFormat="1" ht="15" hidden="1" customHeight="1">
      <c r="B5" s="19" t="s">
        <v>368</v>
      </c>
      <c r="C5" s="131">
        <f>SUM(D5:F5)</f>
        <v>114</v>
      </c>
      <c r="D5" s="325">
        <f>SUM(D6:D9)</f>
        <v>44</v>
      </c>
      <c r="E5" s="325">
        <f>SUM(E6:E9)</f>
        <v>40</v>
      </c>
      <c r="F5" s="325">
        <f>SUM(F6:F9)</f>
        <v>30</v>
      </c>
    </row>
    <row r="6" spans="1:6" s="13" customFormat="1" ht="14.1" hidden="1" customHeight="1">
      <c r="B6" s="25" t="s">
        <v>20</v>
      </c>
      <c r="C6" s="186">
        <f t="shared" ref="C6:C46" si="0">SUM(D6:F6)</f>
        <v>18</v>
      </c>
      <c r="D6" s="30">
        <v>8</v>
      </c>
      <c r="E6" s="30">
        <v>5</v>
      </c>
      <c r="F6" s="30">
        <v>5</v>
      </c>
    </row>
    <row r="7" spans="1:6" s="13" customFormat="1" ht="14.1" hidden="1" customHeight="1">
      <c r="B7" s="25" t="s">
        <v>21</v>
      </c>
      <c r="C7" s="186">
        <f t="shared" si="0"/>
        <v>52</v>
      </c>
      <c r="D7" s="30">
        <v>16</v>
      </c>
      <c r="E7" s="30">
        <v>20</v>
      </c>
      <c r="F7" s="30">
        <v>16</v>
      </c>
    </row>
    <row r="8" spans="1:6" s="13" customFormat="1" ht="14.1" hidden="1" customHeight="1">
      <c r="B8" s="25" t="s">
        <v>22</v>
      </c>
      <c r="C8" s="186">
        <f t="shared" si="0"/>
        <v>30</v>
      </c>
      <c r="D8" s="30">
        <v>14</v>
      </c>
      <c r="E8" s="30">
        <v>8</v>
      </c>
      <c r="F8" s="30">
        <v>8</v>
      </c>
    </row>
    <row r="9" spans="1:6" s="13" customFormat="1" ht="14.1" hidden="1" customHeight="1">
      <c r="B9" s="32" t="s">
        <v>23</v>
      </c>
      <c r="C9" s="386">
        <f t="shared" si="0"/>
        <v>14</v>
      </c>
      <c r="D9" s="321">
        <v>6</v>
      </c>
      <c r="E9" s="321">
        <v>7</v>
      </c>
      <c r="F9" s="321">
        <v>1</v>
      </c>
    </row>
    <row r="10" spans="1:6" s="13" customFormat="1" ht="15" customHeight="1">
      <c r="B10" s="356" t="s">
        <v>369</v>
      </c>
      <c r="C10" s="134">
        <f t="shared" si="0"/>
        <v>114</v>
      </c>
      <c r="D10" s="329">
        <f>SUM(D11:D14)</f>
        <v>47</v>
      </c>
      <c r="E10" s="329">
        <f>SUM(E11:E14)</f>
        <v>40</v>
      </c>
      <c r="F10" s="329">
        <f>SUM(F11:F14)</f>
        <v>27</v>
      </c>
    </row>
    <row r="11" spans="1:6" s="13" customFormat="1" ht="14.1" customHeight="1">
      <c r="B11" s="25" t="s">
        <v>20</v>
      </c>
      <c r="C11" s="186">
        <f t="shared" si="0"/>
        <v>18</v>
      </c>
      <c r="D11" s="30">
        <v>8</v>
      </c>
      <c r="E11" s="30">
        <v>5</v>
      </c>
      <c r="F11" s="30">
        <v>5</v>
      </c>
    </row>
    <row r="12" spans="1:6" s="13" customFormat="1" ht="14.1" customHeight="1">
      <c r="B12" s="25" t="s">
        <v>21</v>
      </c>
      <c r="C12" s="186">
        <f t="shared" si="0"/>
        <v>52</v>
      </c>
      <c r="D12" s="30">
        <v>18</v>
      </c>
      <c r="E12" s="30">
        <v>20</v>
      </c>
      <c r="F12" s="30">
        <v>14</v>
      </c>
    </row>
    <row r="13" spans="1:6" s="13" customFormat="1" ht="14.1" customHeight="1">
      <c r="B13" s="25" t="s">
        <v>22</v>
      </c>
      <c r="C13" s="186">
        <f t="shared" si="0"/>
        <v>27</v>
      </c>
      <c r="D13" s="30">
        <v>14</v>
      </c>
      <c r="E13" s="30">
        <v>6</v>
      </c>
      <c r="F13" s="30">
        <v>7</v>
      </c>
    </row>
    <row r="14" spans="1:6" s="13" customFormat="1" ht="14.1" customHeight="1">
      <c r="B14" s="25" t="s">
        <v>23</v>
      </c>
      <c r="C14" s="186">
        <f t="shared" si="0"/>
        <v>17</v>
      </c>
      <c r="D14" s="30">
        <v>7</v>
      </c>
      <c r="E14" s="30">
        <v>9</v>
      </c>
      <c r="F14" s="30">
        <v>1</v>
      </c>
    </row>
    <row r="15" spans="1:6" s="13" customFormat="1" ht="15" customHeight="1">
      <c r="B15" s="19" t="s">
        <v>370</v>
      </c>
      <c r="C15" s="131">
        <f t="shared" si="0"/>
        <v>109</v>
      </c>
      <c r="D15" s="325">
        <f>SUM(D16:D19)</f>
        <v>45</v>
      </c>
      <c r="E15" s="325">
        <f>SUM(E16:E19)</f>
        <v>38</v>
      </c>
      <c r="F15" s="325">
        <f>SUM(F16:F19)</f>
        <v>26</v>
      </c>
    </row>
    <row r="16" spans="1:6" s="13" customFormat="1" ht="14.1" customHeight="1">
      <c r="B16" s="25" t="s">
        <v>20</v>
      </c>
      <c r="C16" s="186">
        <f t="shared" si="0"/>
        <v>20</v>
      </c>
      <c r="D16" s="30">
        <v>8</v>
      </c>
      <c r="E16" s="30">
        <v>7</v>
      </c>
      <c r="F16" s="30">
        <v>5</v>
      </c>
    </row>
    <row r="17" spans="2:6" s="13" customFormat="1" ht="14.1" customHeight="1">
      <c r="B17" s="25" t="s">
        <v>21</v>
      </c>
      <c r="C17" s="186">
        <f t="shared" si="0"/>
        <v>49</v>
      </c>
      <c r="D17" s="30">
        <v>16</v>
      </c>
      <c r="E17" s="30">
        <v>19</v>
      </c>
      <c r="F17" s="30">
        <v>14</v>
      </c>
    </row>
    <row r="18" spans="2:6" s="13" customFormat="1" ht="14.1" customHeight="1">
      <c r="B18" s="25" t="s">
        <v>22</v>
      </c>
      <c r="C18" s="186">
        <f t="shared" si="0"/>
        <v>28</v>
      </c>
      <c r="D18" s="30">
        <v>15</v>
      </c>
      <c r="E18" s="30">
        <v>6</v>
      </c>
      <c r="F18" s="30">
        <v>7</v>
      </c>
    </row>
    <row r="19" spans="2:6" s="13" customFormat="1" ht="14.1" customHeight="1">
      <c r="B19" s="32" t="s">
        <v>23</v>
      </c>
      <c r="C19" s="386">
        <f t="shared" si="0"/>
        <v>12</v>
      </c>
      <c r="D19" s="321">
        <v>6</v>
      </c>
      <c r="E19" s="321">
        <v>6</v>
      </c>
      <c r="F19" s="321">
        <v>0</v>
      </c>
    </row>
    <row r="20" spans="2:6" s="13" customFormat="1" ht="15" customHeight="1">
      <c r="B20" s="356" t="s">
        <v>371</v>
      </c>
      <c r="C20" s="134">
        <f t="shared" si="0"/>
        <v>109</v>
      </c>
      <c r="D20" s="329">
        <f>SUM(D21:D24)</f>
        <v>46</v>
      </c>
      <c r="E20" s="329">
        <f>SUM(E21:E24)</f>
        <v>39</v>
      </c>
      <c r="F20" s="329">
        <f>SUM(F21:F24)</f>
        <v>24</v>
      </c>
    </row>
    <row r="21" spans="2:6" s="13" customFormat="1" ht="14.1" customHeight="1">
      <c r="B21" s="25" t="s">
        <v>20</v>
      </c>
      <c r="C21" s="186">
        <f t="shared" si="0"/>
        <v>24</v>
      </c>
      <c r="D21" s="30">
        <v>11</v>
      </c>
      <c r="E21" s="30">
        <v>8</v>
      </c>
      <c r="F21" s="30">
        <v>5</v>
      </c>
    </row>
    <row r="22" spans="2:6" s="13" customFormat="1" ht="14.1" customHeight="1">
      <c r="B22" s="25" t="s">
        <v>21</v>
      </c>
      <c r="C22" s="186">
        <f t="shared" si="0"/>
        <v>44</v>
      </c>
      <c r="D22" s="30">
        <v>12</v>
      </c>
      <c r="E22" s="30">
        <v>18</v>
      </c>
      <c r="F22" s="30">
        <v>14</v>
      </c>
    </row>
    <row r="23" spans="2:6" s="13" customFormat="1" ht="14.1" customHeight="1">
      <c r="B23" s="25" t="s">
        <v>22</v>
      </c>
      <c r="C23" s="186">
        <f t="shared" si="0"/>
        <v>29</v>
      </c>
      <c r="D23" s="30">
        <v>19</v>
      </c>
      <c r="E23" s="30">
        <v>5</v>
      </c>
      <c r="F23" s="30">
        <v>5</v>
      </c>
    </row>
    <row r="24" spans="2:6" s="13" customFormat="1" ht="14.1" customHeight="1">
      <c r="B24" s="25" t="s">
        <v>23</v>
      </c>
      <c r="C24" s="186">
        <f t="shared" si="0"/>
        <v>12</v>
      </c>
      <c r="D24" s="30">
        <v>4</v>
      </c>
      <c r="E24" s="30">
        <v>8</v>
      </c>
      <c r="F24" s="30">
        <v>0</v>
      </c>
    </row>
    <row r="25" spans="2:6" s="13" customFormat="1" ht="15" customHeight="1">
      <c r="B25" s="19" t="s">
        <v>372</v>
      </c>
      <c r="C25" s="131">
        <f t="shared" si="0"/>
        <v>113</v>
      </c>
      <c r="D25" s="325">
        <f>SUM(D26:D29)</f>
        <v>55</v>
      </c>
      <c r="E25" s="325">
        <f>SUM(E26:E29)</f>
        <v>39</v>
      </c>
      <c r="F25" s="325">
        <f>SUM(F26:F29)</f>
        <v>19</v>
      </c>
    </row>
    <row r="26" spans="2:6" s="13" customFormat="1" ht="14.1" customHeight="1">
      <c r="B26" s="25" t="s">
        <v>20</v>
      </c>
      <c r="C26" s="186">
        <f t="shared" si="0"/>
        <v>27</v>
      </c>
      <c r="D26" s="30">
        <v>15</v>
      </c>
      <c r="E26" s="30">
        <v>7</v>
      </c>
      <c r="F26" s="30">
        <v>5</v>
      </c>
    </row>
    <row r="27" spans="2:6" s="13" customFormat="1" ht="14.1" customHeight="1">
      <c r="B27" s="25" t="s">
        <v>21</v>
      </c>
      <c r="C27" s="186">
        <f t="shared" si="0"/>
        <v>40</v>
      </c>
      <c r="D27" s="30">
        <v>12</v>
      </c>
      <c r="E27" s="30">
        <v>19</v>
      </c>
      <c r="F27" s="30">
        <v>9</v>
      </c>
    </row>
    <row r="28" spans="2:6" s="13" customFormat="1" ht="14.1" customHeight="1">
      <c r="B28" s="25" t="s">
        <v>22</v>
      </c>
      <c r="C28" s="186">
        <f t="shared" si="0"/>
        <v>35</v>
      </c>
      <c r="D28" s="30">
        <v>24</v>
      </c>
      <c r="E28" s="30">
        <v>6</v>
      </c>
      <c r="F28" s="30">
        <v>5</v>
      </c>
    </row>
    <row r="29" spans="2:6" s="13" customFormat="1" ht="14.1" customHeight="1">
      <c r="B29" s="32" t="s">
        <v>23</v>
      </c>
      <c r="C29" s="386">
        <f t="shared" si="0"/>
        <v>11</v>
      </c>
      <c r="D29" s="321">
        <v>4</v>
      </c>
      <c r="E29" s="321">
        <v>7</v>
      </c>
      <c r="F29" s="321">
        <v>0</v>
      </c>
    </row>
    <row r="30" spans="2:6" s="13" customFormat="1" ht="15" customHeight="1">
      <c r="B30" s="356" t="s">
        <v>373</v>
      </c>
      <c r="C30" s="134">
        <f t="shared" si="0"/>
        <v>108</v>
      </c>
      <c r="D30" s="329">
        <f>SUM(D31:D34)</f>
        <v>54</v>
      </c>
      <c r="E30" s="329">
        <f>SUM(E31:E34)</f>
        <v>38</v>
      </c>
      <c r="F30" s="329">
        <f>SUM(F31:F34)</f>
        <v>16</v>
      </c>
    </row>
    <row r="31" spans="2:6" s="13" customFormat="1" ht="14.1" customHeight="1">
      <c r="B31" s="25" t="s">
        <v>20</v>
      </c>
      <c r="C31" s="186">
        <f t="shared" si="0"/>
        <v>25</v>
      </c>
      <c r="D31" s="30">
        <v>15</v>
      </c>
      <c r="E31" s="30">
        <v>7</v>
      </c>
      <c r="F31" s="30">
        <v>3</v>
      </c>
    </row>
    <row r="32" spans="2:6" s="13" customFormat="1" ht="14.1" customHeight="1">
      <c r="B32" s="25" t="s">
        <v>21</v>
      </c>
      <c r="C32" s="186">
        <f t="shared" si="0"/>
        <v>37</v>
      </c>
      <c r="D32" s="30">
        <v>12</v>
      </c>
      <c r="E32" s="30">
        <v>17</v>
      </c>
      <c r="F32" s="30">
        <v>8</v>
      </c>
    </row>
    <row r="33" spans="2:6" s="13" customFormat="1" ht="14.1" customHeight="1">
      <c r="B33" s="25" t="s">
        <v>22</v>
      </c>
      <c r="C33" s="186">
        <f t="shared" si="0"/>
        <v>35</v>
      </c>
      <c r="D33" s="30">
        <v>23</v>
      </c>
      <c r="E33" s="30">
        <v>7</v>
      </c>
      <c r="F33" s="30">
        <v>5</v>
      </c>
    </row>
    <row r="34" spans="2:6" s="13" customFormat="1" ht="14.1" customHeight="1">
      <c r="B34" s="25" t="s">
        <v>23</v>
      </c>
      <c r="C34" s="186">
        <f t="shared" si="0"/>
        <v>11</v>
      </c>
      <c r="D34" s="30">
        <v>4</v>
      </c>
      <c r="E34" s="30">
        <v>7</v>
      </c>
      <c r="F34" s="30">
        <v>0</v>
      </c>
    </row>
    <row r="35" spans="2:6" s="13" customFormat="1" ht="15" customHeight="1">
      <c r="B35" s="19" t="s">
        <v>374</v>
      </c>
      <c r="C35" s="131">
        <f t="shared" si="0"/>
        <v>122</v>
      </c>
      <c r="D35" s="325">
        <f>SUM(D36:D39)</f>
        <v>68</v>
      </c>
      <c r="E35" s="325">
        <f>SUM(E36:E39)</f>
        <v>41</v>
      </c>
      <c r="F35" s="325">
        <f>SUM(F36:F39)</f>
        <v>13</v>
      </c>
    </row>
    <row r="36" spans="2:6" s="13" customFormat="1" ht="14.1" customHeight="1">
      <c r="B36" s="25" t="s">
        <v>20</v>
      </c>
      <c r="C36" s="186">
        <f t="shared" si="0"/>
        <v>25</v>
      </c>
      <c r="D36" s="30">
        <v>15</v>
      </c>
      <c r="E36" s="30">
        <v>8</v>
      </c>
      <c r="F36" s="30">
        <v>2</v>
      </c>
    </row>
    <row r="37" spans="2:6" s="13" customFormat="1" ht="14.1" customHeight="1">
      <c r="B37" s="25" t="s">
        <v>21</v>
      </c>
      <c r="C37" s="186">
        <f t="shared" si="0"/>
        <v>39</v>
      </c>
      <c r="D37" s="30">
        <v>14</v>
      </c>
      <c r="E37" s="30">
        <v>18</v>
      </c>
      <c r="F37" s="30">
        <v>7</v>
      </c>
    </row>
    <row r="38" spans="2:6" s="13" customFormat="1" ht="14.1" customHeight="1">
      <c r="B38" s="25" t="s">
        <v>22</v>
      </c>
      <c r="C38" s="186">
        <f t="shared" si="0"/>
        <v>47</v>
      </c>
      <c r="D38" s="30">
        <v>34</v>
      </c>
      <c r="E38" s="30">
        <v>9</v>
      </c>
      <c r="F38" s="30">
        <v>4</v>
      </c>
    </row>
    <row r="39" spans="2:6" s="13" customFormat="1" ht="14.1" customHeight="1">
      <c r="B39" s="32" t="s">
        <v>23</v>
      </c>
      <c r="C39" s="386">
        <f t="shared" si="0"/>
        <v>11</v>
      </c>
      <c r="D39" s="321">
        <v>5</v>
      </c>
      <c r="E39" s="321">
        <v>6</v>
      </c>
      <c r="F39" s="321">
        <v>0</v>
      </c>
    </row>
    <row r="40" spans="2:6" s="52" customFormat="1" ht="15" customHeight="1">
      <c r="B40" s="356" t="s">
        <v>375</v>
      </c>
      <c r="C40" s="134">
        <f t="shared" si="0"/>
        <v>119</v>
      </c>
      <c r="D40" s="329">
        <f>SUM(D41:D44)</f>
        <v>66</v>
      </c>
      <c r="E40" s="329">
        <f>SUM(E41:E44)</f>
        <v>44</v>
      </c>
      <c r="F40" s="329">
        <f>SUM(F41:F44)</f>
        <v>9</v>
      </c>
    </row>
    <row r="41" spans="2:6" s="13" customFormat="1" ht="14.1" customHeight="1">
      <c r="B41" s="25" t="s">
        <v>20</v>
      </c>
      <c r="C41" s="186">
        <f t="shared" si="0"/>
        <v>26</v>
      </c>
      <c r="D41" s="30">
        <v>14</v>
      </c>
      <c r="E41" s="30">
        <v>10</v>
      </c>
      <c r="F41" s="30">
        <v>2</v>
      </c>
    </row>
    <row r="42" spans="2:6" s="13" customFormat="1" ht="14.1" customHeight="1">
      <c r="B42" s="25" t="s">
        <v>21</v>
      </c>
      <c r="C42" s="186">
        <f t="shared" si="0"/>
        <v>37</v>
      </c>
      <c r="D42" s="30">
        <v>16</v>
      </c>
      <c r="E42" s="30">
        <v>15</v>
      </c>
      <c r="F42" s="30">
        <v>6</v>
      </c>
    </row>
    <row r="43" spans="2:6" s="13" customFormat="1" ht="14.1" customHeight="1">
      <c r="B43" s="25" t="s">
        <v>22</v>
      </c>
      <c r="C43" s="186">
        <f t="shared" si="0"/>
        <v>42</v>
      </c>
      <c r="D43" s="30">
        <v>31</v>
      </c>
      <c r="E43" s="30">
        <v>10</v>
      </c>
      <c r="F43" s="30">
        <v>1</v>
      </c>
    </row>
    <row r="44" spans="2:6" s="13" customFormat="1" ht="14.1" customHeight="1">
      <c r="B44" s="32" t="s">
        <v>23</v>
      </c>
      <c r="C44" s="386">
        <f t="shared" si="0"/>
        <v>14</v>
      </c>
      <c r="D44" s="321">
        <v>5</v>
      </c>
      <c r="E44" s="321">
        <v>9</v>
      </c>
      <c r="F44" s="321">
        <v>0</v>
      </c>
    </row>
    <row r="45" spans="2:6" s="52" customFormat="1" ht="15" customHeight="1">
      <c r="B45" s="37" t="s">
        <v>335</v>
      </c>
      <c r="C45" s="152">
        <f t="shared" si="0"/>
        <v>126</v>
      </c>
      <c r="D45" s="306">
        <v>68</v>
      </c>
      <c r="E45" s="306">
        <v>50</v>
      </c>
      <c r="F45" s="306">
        <v>8</v>
      </c>
    </row>
    <row r="46" spans="2:6" s="52" customFormat="1" ht="15" customHeight="1">
      <c r="B46" s="37" t="s">
        <v>336</v>
      </c>
      <c r="C46" s="152">
        <f t="shared" si="0"/>
        <v>131</v>
      </c>
      <c r="D46" s="306">
        <v>67</v>
      </c>
      <c r="E46" s="306">
        <v>58</v>
      </c>
      <c r="F46" s="306">
        <v>6</v>
      </c>
    </row>
    <row r="47" spans="2:6" s="52" customFormat="1" ht="15" customHeight="1">
      <c r="B47" s="37" t="s">
        <v>337</v>
      </c>
      <c r="C47" s="152">
        <f>SUM(D47:F47)</f>
        <v>139</v>
      </c>
      <c r="D47" s="306">
        <v>68</v>
      </c>
      <c r="E47" s="306">
        <v>65</v>
      </c>
      <c r="F47" s="306">
        <v>6</v>
      </c>
    </row>
    <row r="48" spans="2:6" s="52" customFormat="1" ht="15" customHeight="1">
      <c r="B48" s="37" t="s">
        <v>338</v>
      </c>
      <c r="C48" s="152">
        <f>SUM(D48:F48)</f>
        <v>139</v>
      </c>
      <c r="D48" s="306">
        <v>66</v>
      </c>
      <c r="E48" s="306">
        <v>68</v>
      </c>
      <c r="F48" s="306">
        <v>5</v>
      </c>
    </row>
    <row r="49" spans="2:6" s="52" customFormat="1" ht="15" customHeight="1">
      <c r="B49" s="37" t="s">
        <v>339</v>
      </c>
      <c r="C49" s="152">
        <f>SUM(D49:F49)</f>
        <v>130</v>
      </c>
      <c r="D49" s="306">
        <v>59</v>
      </c>
      <c r="E49" s="306">
        <v>67</v>
      </c>
      <c r="F49" s="306">
        <v>4</v>
      </c>
    </row>
    <row r="50" spans="2:6" s="52" customFormat="1" ht="15" customHeight="1">
      <c r="B50" s="37" t="s">
        <v>340</v>
      </c>
      <c r="C50" s="152">
        <f>SUM(D50:F50)</f>
        <v>141</v>
      </c>
      <c r="D50" s="306">
        <v>57</v>
      </c>
      <c r="E50" s="306">
        <v>80</v>
      </c>
      <c r="F50" s="306">
        <v>4</v>
      </c>
    </row>
    <row r="51" spans="2:6" s="52" customFormat="1" ht="15" customHeight="1">
      <c r="B51" s="37" t="s">
        <v>341</v>
      </c>
      <c r="C51" s="152">
        <f t="shared" ref="C51:C56" si="1">+SUM(D51:F51)</f>
        <v>136</v>
      </c>
      <c r="D51" s="306">
        <v>55</v>
      </c>
      <c r="E51" s="306">
        <v>78</v>
      </c>
      <c r="F51" s="306">
        <v>3</v>
      </c>
    </row>
    <row r="52" spans="2:6" s="52" customFormat="1" ht="15" customHeight="1">
      <c r="B52" s="37" t="s">
        <v>342</v>
      </c>
      <c r="C52" s="152">
        <f t="shared" si="1"/>
        <v>140</v>
      </c>
      <c r="D52" s="306">
        <v>53</v>
      </c>
      <c r="E52" s="306">
        <v>85</v>
      </c>
      <c r="F52" s="306">
        <v>2</v>
      </c>
    </row>
    <row r="53" spans="2:6" s="52" customFormat="1" ht="15" customHeight="1">
      <c r="B53" s="37" t="s">
        <v>343</v>
      </c>
      <c r="C53" s="152">
        <f t="shared" si="1"/>
        <v>139</v>
      </c>
      <c r="D53" s="306">
        <v>51</v>
      </c>
      <c r="E53" s="306">
        <v>86</v>
      </c>
      <c r="F53" s="306">
        <v>2</v>
      </c>
    </row>
    <row r="54" spans="2:6" s="52" customFormat="1" ht="15" customHeight="1">
      <c r="B54" s="37" t="s">
        <v>344</v>
      </c>
      <c r="C54" s="152">
        <f t="shared" si="1"/>
        <v>145</v>
      </c>
      <c r="D54" s="306">
        <v>52</v>
      </c>
      <c r="E54" s="306">
        <v>91</v>
      </c>
      <c r="F54" s="306">
        <v>2</v>
      </c>
    </row>
    <row r="55" spans="2:6" s="52" customFormat="1" ht="15" customHeight="1">
      <c r="B55" s="37" t="s">
        <v>345</v>
      </c>
      <c r="C55" s="152">
        <f t="shared" si="1"/>
        <v>140</v>
      </c>
      <c r="D55" s="306">
        <v>46</v>
      </c>
      <c r="E55" s="306">
        <v>93</v>
      </c>
      <c r="F55" s="306">
        <v>1</v>
      </c>
    </row>
    <row r="56" spans="2:6" s="52" customFormat="1" ht="15" customHeight="1">
      <c r="B56" s="37" t="s">
        <v>346</v>
      </c>
      <c r="C56" s="152">
        <f t="shared" si="1"/>
        <v>138</v>
      </c>
      <c r="D56" s="306">
        <v>43</v>
      </c>
      <c r="E56" s="306">
        <v>94</v>
      </c>
      <c r="F56" s="306">
        <v>1</v>
      </c>
    </row>
    <row r="57" spans="2:6" s="24" customFormat="1" ht="15" customHeight="1">
      <c r="B57" s="42"/>
      <c r="C57" s="219"/>
      <c r="E57" s="42"/>
      <c r="F57" s="77" t="s">
        <v>359</v>
      </c>
    </row>
  </sheetData>
  <mergeCells count="2">
    <mergeCell ref="B3:B4"/>
    <mergeCell ref="C3:C4"/>
  </mergeCells>
  <phoneticPr fontId="8"/>
  <pageMargins left="0.59055118110236227" right="0.59055118110236227" top="0.78740157480314965" bottom="0.21" header="0.39370078740157483" footer="0.34"/>
  <pageSetup paperSize="9" fitToWidth="0" fitToHeight="0" orientation="portrait" r:id="rId1"/>
  <headerFooter alignWithMargins="0">
    <oddHeader>&amp;R14.厚      生</oddHeader>
    <oddFooter>&amp;C-96-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workbookViewId="0"/>
  </sheetViews>
  <sheetFormatPr defaultRowHeight="13.5"/>
  <cols>
    <col min="1" max="1" width="3.625" style="2" customWidth="1"/>
    <col min="2" max="2" width="7.5" style="389" customWidth="1"/>
    <col min="3" max="5" width="8" style="2" bestFit="1" customWidth="1"/>
    <col min="6" max="6" width="7.5" style="2" bestFit="1" customWidth="1"/>
    <col min="7" max="7" width="7.25" style="2" bestFit="1" customWidth="1"/>
    <col min="8" max="8" width="4.375" style="2" customWidth="1"/>
    <col min="9" max="9" width="7.25" style="2" bestFit="1" customWidth="1"/>
    <col min="10" max="10" width="8" style="2" bestFit="1" customWidth="1"/>
    <col min="11" max="12" width="7.5" style="2" bestFit="1" customWidth="1"/>
    <col min="13" max="13" width="7.25" style="2" bestFit="1" customWidth="1"/>
    <col min="14" max="14" width="4.375" style="2" customWidth="1"/>
    <col min="15" max="16384" width="9" style="2"/>
  </cols>
  <sheetData>
    <row r="1" spans="1:14" ht="30" customHeight="1">
      <c r="A1" s="388" t="s">
        <v>376</v>
      </c>
      <c r="C1" s="390"/>
      <c r="D1" s="390"/>
      <c r="E1" s="390"/>
      <c r="F1" s="390"/>
      <c r="G1" s="390"/>
      <c r="H1" s="390"/>
    </row>
    <row r="2" spans="1:14" ht="13.5" customHeight="1">
      <c r="A2" s="388"/>
      <c r="C2" s="390"/>
      <c r="D2" s="390"/>
      <c r="E2" s="390"/>
      <c r="F2" s="390"/>
      <c r="G2" s="390"/>
      <c r="H2" s="390"/>
      <c r="N2" s="78" t="s">
        <v>80</v>
      </c>
    </row>
    <row r="3" spans="1:14" s="220" customFormat="1" ht="13.5" customHeight="1">
      <c r="B3" s="391"/>
      <c r="C3" s="691" t="s">
        <v>377</v>
      </c>
      <c r="D3" s="691"/>
      <c r="E3" s="691"/>
      <c r="F3" s="691"/>
      <c r="G3" s="691"/>
      <c r="H3" s="691"/>
      <c r="I3" s="691" t="s">
        <v>378</v>
      </c>
      <c r="J3" s="691"/>
      <c r="K3" s="691"/>
      <c r="L3" s="691"/>
      <c r="M3" s="691"/>
      <c r="N3" s="691"/>
    </row>
    <row r="4" spans="1:14" s="220" customFormat="1" ht="15" customHeight="1">
      <c r="B4" s="392" t="s">
        <v>379</v>
      </c>
      <c r="C4" s="393" t="s">
        <v>380</v>
      </c>
      <c r="D4" s="692" t="s">
        <v>381</v>
      </c>
      <c r="E4" s="692"/>
      <c r="F4" s="692"/>
      <c r="G4" s="692"/>
      <c r="H4" s="394" t="s">
        <v>382</v>
      </c>
      <c r="I4" s="395" t="s">
        <v>380</v>
      </c>
      <c r="J4" s="692" t="s">
        <v>381</v>
      </c>
      <c r="K4" s="692"/>
      <c r="L4" s="692"/>
      <c r="M4" s="692"/>
      <c r="N4" s="394" t="s">
        <v>382</v>
      </c>
    </row>
    <row r="5" spans="1:14" s="220" customFormat="1" ht="15" customHeight="1">
      <c r="B5" s="396"/>
      <c r="C5" s="397"/>
      <c r="D5" s="398" t="s">
        <v>383</v>
      </c>
      <c r="E5" s="398" t="s">
        <v>384</v>
      </c>
      <c r="F5" s="399" t="s">
        <v>385</v>
      </c>
      <c r="G5" s="398" t="s">
        <v>386</v>
      </c>
      <c r="H5" s="400" t="s">
        <v>387</v>
      </c>
      <c r="I5" s="397"/>
      <c r="J5" s="398" t="s">
        <v>388</v>
      </c>
      <c r="K5" s="398" t="s">
        <v>384</v>
      </c>
      <c r="L5" s="399" t="s">
        <v>385</v>
      </c>
      <c r="M5" s="398" t="s">
        <v>386</v>
      </c>
      <c r="N5" s="400" t="s">
        <v>387</v>
      </c>
    </row>
    <row r="6" spans="1:14" s="401" customFormat="1" ht="15" customHeight="1">
      <c r="B6" s="402" t="s">
        <v>389</v>
      </c>
      <c r="C6" s="403">
        <f>SUM(C7:C10)</f>
        <v>11078000</v>
      </c>
      <c r="D6" s="404">
        <f>SUM(D7:D10)</f>
        <v>17987427</v>
      </c>
      <c r="E6" s="404">
        <f>SUM(E7:E10)</f>
        <v>9069621</v>
      </c>
      <c r="F6" s="404">
        <f>SUM(F7:F10)</f>
        <v>2142250</v>
      </c>
      <c r="G6" s="404">
        <f>SUM(G7:G10)</f>
        <v>6775556</v>
      </c>
      <c r="H6" s="405">
        <f>ROUND(D6/C6*100,1)</f>
        <v>162.4</v>
      </c>
      <c r="I6" s="403">
        <f>SUM(I7:I10)</f>
        <v>8900000</v>
      </c>
      <c r="J6" s="404">
        <f>SUM(J7:J10)</f>
        <v>10102951</v>
      </c>
      <c r="K6" s="404">
        <f>SUM(K7:K10)</f>
        <v>4935272</v>
      </c>
      <c r="L6" s="404">
        <f>SUM(L7:L10)</f>
        <v>788000</v>
      </c>
      <c r="M6" s="404">
        <f>SUM(M7:M10)</f>
        <v>4379679</v>
      </c>
      <c r="N6" s="406">
        <f>ROUND(J6/I6*100,1)</f>
        <v>113.5</v>
      </c>
    </row>
    <row r="7" spans="1:14" s="401" customFormat="1" ht="15" hidden="1" customHeight="1">
      <c r="B7" s="407" t="s">
        <v>20</v>
      </c>
      <c r="C7" s="408">
        <v>3030000</v>
      </c>
      <c r="D7" s="409">
        <f>SUM(E7:G7)</f>
        <v>4390134</v>
      </c>
      <c r="E7" s="410">
        <v>2479100</v>
      </c>
      <c r="F7" s="411">
        <v>682000</v>
      </c>
      <c r="G7" s="410">
        <v>1229034</v>
      </c>
      <c r="H7" s="412">
        <f t="shared" ref="H7:H25" si="0">ROUND(D7/C7*100,1)</f>
        <v>144.9</v>
      </c>
      <c r="I7" s="408">
        <v>2400000</v>
      </c>
      <c r="J7" s="409">
        <f>SUM(K7:M7)</f>
        <v>2805100</v>
      </c>
      <c r="K7" s="410">
        <v>619700</v>
      </c>
      <c r="L7" s="411">
        <v>788000</v>
      </c>
      <c r="M7" s="410">
        <v>1397400</v>
      </c>
      <c r="N7" s="413">
        <f t="shared" ref="N7:N25" si="1">ROUND(J7/I7*100,1)</f>
        <v>116.9</v>
      </c>
    </row>
    <row r="8" spans="1:14" s="401" customFormat="1" ht="15" hidden="1" customHeight="1">
      <c r="B8" s="407" t="s">
        <v>21</v>
      </c>
      <c r="C8" s="408">
        <v>3763000</v>
      </c>
      <c r="D8" s="409">
        <f>SUM(E8:G8)</f>
        <v>5692712</v>
      </c>
      <c r="E8" s="410">
        <v>3612220</v>
      </c>
      <c r="F8" s="411">
        <v>240000</v>
      </c>
      <c r="G8" s="410">
        <v>1840492</v>
      </c>
      <c r="H8" s="412">
        <f t="shared" si="0"/>
        <v>151.30000000000001</v>
      </c>
      <c r="I8" s="408">
        <v>2600000</v>
      </c>
      <c r="J8" s="409">
        <f>SUM(K8:M8)</f>
        <v>2637609</v>
      </c>
      <c r="K8" s="410">
        <v>2183880</v>
      </c>
      <c r="L8" s="411" t="s">
        <v>390</v>
      </c>
      <c r="M8" s="410">
        <v>453729</v>
      </c>
      <c r="N8" s="413">
        <f t="shared" si="1"/>
        <v>101.4</v>
      </c>
    </row>
    <row r="9" spans="1:14" s="401" customFormat="1" ht="15" hidden="1" customHeight="1">
      <c r="B9" s="407" t="s">
        <v>22</v>
      </c>
      <c r="C9" s="408">
        <v>2790000</v>
      </c>
      <c r="D9" s="409">
        <f>SUM(E9:G9)</f>
        <v>6215458</v>
      </c>
      <c r="E9" s="410">
        <v>1566094</v>
      </c>
      <c r="F9" s="411">
        <v>1220250</v>
      </c>
      <c r="G9" s="410">
        <v>3429114</v>
      </c>
      <c r="H9" s="412">
        <f t="shared" si="0"/>
        <v>222.8</v>
      </c>
      <c r="I9" s="408">
        <v>1900000</v>
      </c>
      <c r="J9" s="409">
        <f>SUM(K9:M9)</f>
        <v>1900000</v>
      </c>
      <c r="K9" s="410">
        <v>1044000</v>
      </c>
      <c r="L9" s="411" t="s">
        <v>390</v>
      </c>
      <c r="M9" s="410">
        <v>856000</v>
      </c>
      <c r="N9" s="413">
        <f t="shared" si="1"/>
        <v>100</v>
      </c>
    </row>
    <row r="10" spans="1:14" s="401" customFormat="1" ht="15" hidden="1" customHeight="1">
      <c r="B10" s="414" t="s">
        <v>23</v>
      </c>
      <c r="C10" s="408">
        <v>1495000</v>
      </c>
      <c r="D10" s="409">
        <f>SUM(E10:G10)</f>
        <v>1689123</v>
      </c>
      <c r="E10" s="410">
        <v>1412207</v>
      </c>
      <c r="F10" s="415" t="s">
        <v>391</v>
      </c>
      <c r="G10" s="410">
        <v>276916</v>
      </c>
      <c r="H10" s="412">
        <f t="shared" si="0"/>
        <v>113</v>
      </c>
      <c r="I10" s="408">
        <v>2000000</v>
      </c>
      <c r="J10" s="409">
        <f>SUM(K10:M10)</f>
        <v>2760242</v>
      </c>
      <c r="K10" s="410">
        <v>1087692</v>
      </c>
      <c r="L10" s="411" t="s">
        <v>391</v>
      </c>
      <c r="M10" s="410">
        <v>1672550</v>
      </c>
      <c r="N10" s="413">
        <f t="shared" si="1"/>
        <v>138</v>
      </c>
    </row>
    <row r="11" spans="1:14" s="401" customFormat="1" ht="15" customHeight="1">
      <c r="B11" s="402" t="s">
        <v>392</v>
      </c>
      <c r="C11" s="403">
        <f>SUM(C12:C15)</f>
        <v>11149000</v>
      </c>
      <c r="D11" s="404">
        <f>SUM(D12:D15)</f>
        <v>18646903</v>
      </c>
      <c r="E11" s="404">
        <f>SUM(E12:E15)</f>
        <v>9159766</v>
      </c>
      <c r="F11" s="404">
        <f>SUM(F12:F15)</f>
        <v>5000</v>
      </c>
      <c r="G11" s="404">
        <f>SUM(G12:G15)</f>
        <v>9482137</v>
      </c>
      <c r="H11" s="405">
        <f>ROUND(D11/C11*100,1)</f>
        <v>167.3</v>
      </c>
      <c r="I11" s="403">
        <f>SUM(I12:I15)</f>
        <v>8400000</v>
      </c>
      <c r="J11" s="404">
        <f>SUM(J12:J15)</f>
        <v>9733791</v>
      </c>
      <c r="K11" s="404">
        <f>SUM(K12:K15)</f>
        <v>4940682</v>
      </c>
      <c r="L11" s="404">
        <f>SUM(L12:L15)</f>
        <v>1870497</v>
      </c>
      <c r="M11" s="404">
        <f>SUM(M12:M15)</f>
        <v>2922612</v>
      </c>
      <c r="N11" s="406">
        <f>ROUND(J11/I11*100,1)</f>
        <v>115.9</v>
      </c>
    </row>
    <row r="12" spans="1:14" s="401" customFormat="1" ht="15" customHeight="1">
      <c r="B12" s="407" t="s">
        <v>20</v>
      </c>
      <c r="C12" s="408">
        <v>3010000</v>
      </c>
      <c r="D12" s="409">
        <f>SUM(E12:G12)</f>
        <v>4275706</v>
      </c>
      <c r="E12" s="410">
        <v>2488800</v>
      </c>
      <c r="F12" s="411">
        <v>5000</v>
      </c>
      <c r="G12" s="410">
        <v>1781906</v>
      </c>
      <c r="H12" s="412">
        <f t="shared" si="0"/>
        <v>142.1</v>
      </c>
      <c r="I12" s="408">
        <v>2400000</v>
      </c>
      <c r="J12" s="409">
        <f>SUM(K12:M12)</f>
        <v>2900962</v>
      </c>
      <c r="K12" s="410">
        <v>623600</v>
      </c>
      <c r="L12" s="411">
        <v>324997</v>
      </c>
      <c r="M12" s="410">
        <v>1952365</v>
      </c>
      <c r="N12" s="413">
        <f t="shared" si="1"/>
        <v>120.9</v>
      </c>
    </row>
    <row r="13" spans="1:14" s="401" customFormat="1" ht="15" customHeight="1">
      <c r="B13" s="407" t="s">
        <v>21</v>
      </c>
      <c r="C13" s="408">
        <v>3813000</v>
      </c>
      <c r="D13" s="409">
        <f>SUM(E13:G13)</f>
        <v>5670878</v>
      </c>
      <c r="E13" s="410">
        <v>3609900</v>
      </c>
      <c r="F13" s="415" t="s">
        <v>390</v>
      </c>
      <c r="G13" s="410">
        <v>2060978</v>
      </c>
      <c r="H13" s="412">
        <f t="shared" si="0"/>
        <v>148.69999999999999</v>
      </c>
      <c r="I13" s="408">
        <v>2500000</v>
      </c>
      <c r="J13" s="409">
        <f>SUM(K13:M13)</f>
        <v>2542555</v>
      </c>
      <c r="K13" s="410">
        <v>2200600</v>
      </c>
      <c r="L13" s="411" t="s">
        <v>390</v>
      </c>
      <c r="M13" s="410">
        <v>341955</v>
      </c>
      <c r="N13" s="413">
        <f t="shared" si="1"/>
        <v>101.7</v>
      </c>
    </row>
    <row r="14" spans="1:14" s="401" customFormat="1" ht="15" customHeight="1">
      <c r="B14" s="407" t="s">
        <v>22</v>
      </c>
      <c r="C14" s="408">
        <v>2815000</v>
      </c>
      <c r="D14" s="409">
        <f>SUM(E14:G14)</f>
        <v>6999679</v>
      </c>
      <c r="E14" s="410">
        <v>1602566</v>
      </c>
      <c r="F14" s="415" t="s">
        <v>391</v>
      </c>
      <c r="G14" s="410">
        <v>5397113</v>
      </c>
      <c r="H14" s="412">
        <f t="shared" si="0"/>
        <v>248.7</v>
      </c>
      <c r="I14" s="408">
        <v>1500000</v>
      </c>
      <c r="J14" s="409">
        <f>SUM(K14:M14)</f>
        <v>1500000</v>
      </c>
      <c r="K14" s="410">
        <v>1040800</v>
      </c>
      <c r="L14" s="411" t="s">
        <v>390</v>
      </c>
      <c r="M14" s="410">
        <v>459200</v>
      </c>
      <c r="N14" s="413">
        <f t="shared" si="1"/>
        <v>100</v>
      </c>
    </row>
    <row r="15" spans="1:14" s="401" customFormat="1" ht="15" customHeight="1">
      <c r="B15" s="414" t="s">
        <v>23</v>
      </c>
      <c r="C15" s="408">
        <v>1511000</v>
      </c>
      <c r="D15" s="409">
        <f>SUM(E15:G15)</f>
        <v>1700640</v>
      </c>
      <c r="E15" s="410">
        <v>1458500</v>
      </c>
      <c r="F15" s="415" t="s">
        <v>391</v>
      </c>
      <c r="G15" s="410">
        <v>242140</v>
      </c>
      <c r="H15" s="412">
        <f t="shared" si="0"/>
        <v>112.6</v>
      </c>
      <c r="I15" s="408">
        <v>2000000</v>
      </c>
      <c r="J15" s="409">
        <f>SUM(K15:M15)</f>
        <v>2790274</v>
      </c>
      <c r="K15" s="410">
        <v>1075682</v>
      </c>
      <c r="L15" s="411">
        <v>1545500</v>
      </c>
      <c r="M15" s="410">
        <v>169092</v>
      </c>
      <c r="N15" s="413">
        <f t="shared" si="1"/>
        <v>139.5</v>
      </c>
    </row>
    <row r="16" spans="1:14" s="401" customFormat="1" ht="15" customHeight="1">
      <c r="B16" s="402" t="s">
        <v>393</v>
      </c>
      <c r="C16" s="403">
        <f>SUM(C17:C20)</f>
        <v>11238000</v>
      </c>
      <c r="D16" s="404">
        <f>SUM(D17:D20)</f>
        <v>19566663</v>
      </c>
      <c r="E16" s="404">
        <f>SUM(E17:E20)</f>
        <v>9688126</v>
      </c>
      <c r="F16" s="404">
        <f>SUM(F17:F20)</f>
        <v>1003008</v>
      </c>
      <c r="G16" s="404">
        <f>SUM(G17:G20)</f>
        <v>8875529</v>
      </c>
      <c r="H16" s="405">
        <f>ROUND(D16/C16*100,1)</f>
        <v>174.1</v>
      </c>
      <c r="I16" s="403">
        <f>SUM(I17:I20)</f>
        <v>8500000</v>
      </c>
      <c r="J16" s="404">
        <f>SUM(J17:J20)</f>
        <v>9040639</v>
      </c>
      <c r="K16" s="404">
        <f>SUM(K17:K20)</f>
        <v>4558775</v>
      </c>
      <c r="L16" s="404">
        <f>SUM(L17:L20)</f>
        <v>1796942</v>
      </c>
      <c r="M16" s="404">
        <f>SUM(M17:M20)</f>
        <v>2684922</v>
      </c>
      <c r="N16" s="406">
        <f>ROUND(J16/I16*100,1)</f>
        <v>106.4</v>
      </c>
    </row>
    <row r="17" spans="2:14" s="401" customFormat="1" ht="15" customHeight="1">
      <c r="B17" s="407" t="s">
        <v>20</v>
      </c>
      <c r="C17" s="408">
        <v>3002000</v>
      </c>
      <c r="D17" s="409">
        <f>SUM(E17:G17)</f>
        <v>4279267</v>
      </c>
      <c r="E17" s="410">
        <v>2479755</v>
      </c>
      <c r="F17" s="415" t="s">
        <v>390</v>
      </c>
      <c r="G17" s="410">
        <v>1799512</v>
      </c>
      <c r="H17" s="412">
        <f t="shared" si="0"/>
        <v>142.5</v>
      </c>
      <c r="I17" s="408">
        <v>2400000</v>
      </c>
      <c r="J17" s="409">
        <f>SUM(K17:M17)</f>
        <v>2450950</v>
      </c>
      <c r="K17" s="410">
        <v>621240</v>
      </c>
      <c r="L17" s="411">
        <v>219742</v>
      </c>
      <c r="M17" s="410">
        <v>1609968</v>
      </c>
      <c r="N17" s="413">
        <f t="shared" si="1"/>
        <v>102.1</v>
      </c>
    </row>
    <row r="18" spans="2:14" s="401" customFormat="1" ht="15" customHeight="1">
      <c r="B18" s="407" t="s">
        <v>21</v>
      </c>
      <c r="C18" s="408">
        <v>3858000</v>
      </c>
      <c r="D18" s="409">
        <f>SUM(E18:G18)</f>
        <v>6095925</v>
      </c>
      <c r="E18" s="410">
        <v>3612150</v>
      </c>
      <c r="F18" s="411">
        <v>1003008</v>
      </c>
      <c r="G18" s="410">
        <v>1480767</v>
      </c>
      <c r="H18" s="412">
        <f t="shared" si="0"/>
        <v>158</v>
      </c>
      <c r="I18" s="408">
        <v>2500000</v>
      </c>
      <c r="J18" s="409">
        <f>SUM(K18:M18)</f>
        <v>2502277</v>
      </c>
      <c r="K18" s="410">
        <v>2371505</v>
      </c>
      <c r="L18" s="411" t="s">
        <v>390</v>
      </c>
      <c r="M18" s="410">
        <v>130772</v>
      </c>
      <c r="N18" s="413">
        <f t="shared" si="1"/>
        <v>100.1</v>
      </c>
    </row>
    <row r="19" spans="2:14" s="401" customFormat="1" ht="15" customHeight="1">
      <c r="B19" s="407" t="s">
        <v>22</v>
      </c>
      <c r="C19" s="408">
        <v>2853000</v>
      </c>
      <c r="D19" s="409">
        <f>SUM(E19:G19)</f>
        <v>7496639</v>
      </c>
      <c r="E19" s="410">
        <v>2135921</v>
      </c>
      <c r="F19" s="415" t="s">
        <v>390</v>
      </c>
      <c r="G19" s="410">
        <v>5360718</v>
      </c>
      <c r="H19" s="412">
        <f t="shared" si="0"/>
        <v>262.8</v>
      </c>
      <c r="I19" s="408">
        <v>1400000</v>
      </c>
      <c r="J19" s="409">
        <f>SUM(K19:M19)</f>
        <v>1400000</v>
      </c>
      <c r="K19" s="410">
        <v>533980</v>
      </c>
      <c r="L19" s="411" t="s">
        <v>390</v>
      </c>
      <c r="M19" s="410">
        <v>866020</v>
      </c>
      <c r="N19" s="413">
        <f t="shared" si="1"/>
        <v>100</v>
      </c>
    </row>
    <row r="20" spans="2:14" s="401" customFormat="1" ht="15" customHeight="1">
      <c r="B20" s="414" t="s">
        <v>23</v>
      </c>
      <c r="C20" s="408">
        <v>1525000</v>
      </c>
      <c r="D20" s="409">
        <f>SUM(E20:G20)</f>
        <v>1694832</v>
      </c>
      <c r="E20" s="410">
        <v>1460300</v>
      </c>
      <c r="F20" s="415" t="s">
        <v>391</v>
      </c>
      <c r="G20" s="410">
        <v>234532</v>
      </c>
      <c r="H20" s="412">
        <f t="shared" si="0"/>
        <v>111.1</v>
      </c>
      <c r="I20" s="408">
        <v>2200000</v>
      </c>
      <c r="J20" s="409">
        <f>SUM(K20:M20)</f>
        <v>2687412</v>
      </c>
      <c r="K20" s="410">
        <v>1032050</v>
      </c>
      <c r="L20" s="411">
        <v>1577200</v>
      </c>
      <c r="M20" s="410">
        <v>78162</v>
      </c>
      <c r="N20" s="413">
        <f t="shared" si="1"/>
        <v>122.2</v>
      </c>
    </row>
    <row r="21" spans="2:14" s="401" customFormat="1" ht="15" customHeight="1">
      <c r="B21" s="402" t="s">
        <v>394</v>
      </c>
      <c r="C21" s="403">
        <f>SUM(C22:C25)</f>
        <v>11373000</v>
      </c>
      <c r="D21" s="404">
        <f>SUM(D22:D25)</f>
        <v>18945846</v>
      </c>
      <c r="E21" s="404">
        <f>SUM(E22:E25)</f>
        <v>10396746</v>
      </c>
      <c r="F21" s="404">
        <f>SUM(F22:F25)</f>
        <v>1838305</v>
      </c>
      <c r="G21" s="404">
        <f>SUM(G22:G25)</f>
        <v>6710795</v>
      </c>
      <c r="H21" s="405">
        <f>ROUND(D21/C21*100,1)</f>
        <v>166.6</v>
      </c>
      <c r="I21" s="403">
        <f>SUM(I22:I25)</f>
        <v>8800000</v>
      </c>
      <c r="J21" s="404">
        <f>SUM(J22:J25)</f>
        <v>9592967</v>
      </c>
      <c r="K21" s="404">
        <f>SUM(K22:K25)</f>
        <v>4301498</v>
      </c>
      <c r="L21" s="404">
        <f>SUM(L22:L25)</f>
        <v>2014758</v>
      </c>
      <c r="M21" s="404">
        <f>SUM(M22:M25)</f>
        <v>3276711</v>
      </c>
      <c r="N21" s="406">
        <f>ROUND(J21/I21*100,1)</f>
        <v>109</v>
      </c>
    </row>
    <row r="22" spans="2:14" s="401" customFormat="1" ht="15" customHeight="1">
      <c r="B22" s="407" t="s">
        <v>20</v>
      </c>
      <c r="C22" s="408">
        <v>3006000</v>
      </c>
      <c r="D22" s="409">
        <f>SUM(E22:G22)</f>
        <v>4127732</v>
      </c>
      <c r="E22" s="410">
        <v>2471200</v>
      </c>
      <c r="F22" s="411">
        <v>193380</v>
      </c>
      <c r="G22" s="410">
        <v>1463152</v>
      </c>
      <c r="H22" s="412">
        <f t="shared" si="0"/>
        <v>137.30000000000001</v>
      </c>
      <c r="I22" s="408">
        <v>2400000</v>
      </c>
      <c r="J22" s="409">
        <f>SUM(K22:M22)</f>
        <v>2832955</v>
      </c>
      <c r="K22" s="410">
        <v>623000</v>
      </c>
      <c r="L22" s="411">
        <v>407718</v>
      </c>
      <c r="M22" s="410">
        <v>1802237</v>
      </c>
      <c r="N22" s="413">
        <f t="shared" si="1"/>
        <v>118</v>
      </c>
    </row>
    <row r="23" spans="2:14" s="401" customFormat="1" ht="15" customHeight="1">
      <c r="B23" s="407" t="s">
        <v>21</v>
      </c>
      <c r="C23" s="408">
        <v>3930000</v>
      </c>
      <c r="D23" s="409">
        <f>SUM(E23:G23)</f>
        <v>5920761</v>
      </c>
      <c r="E23" s="410">
        <v>4435333</v>
      </c>
      <c r="F23" s="411">
        <v>763500</v>
      </c>
      <c r="G23" s="410">
        <v>721928</v>
      </c>
      <c r="H23" s="412">
        <f t="shared" si="0"/>
        <v>150.69999999999999</v>
      </c>
      <c r="I23" s="408">
        <v>2500000</v>
      </c>
      <c r="J23" s="409">
        <f>SUM(K23:M23)</f>
        <v>2625221</v>
      </c>
      <c r="K23" s="410">
        <v>2197800</v>
      </c>
      <c r="L23" s="411">
        <v>31500</v>
      </c>
      <c r="M23" s="410">
        <v>395921</v>
      </c>
      <c r="N23" s="413">
        <f t="shared" si="1"/>
        <v>105</v>
      </c>
    </row>
    <row r="24" spans="2:14" s="401" customFormat="1" ht="15" customHeight="1">
      <c r="B24" s="407" t="s">
        <v>22</v>
      </c>
      <c r="C24" s="408">
        <v>2907000</v>
      </c>
      <c r="D24" s="409">
        <f>SUM(E24:G24)</f>
        <v>7266026</v>
      </c>
      <c r="E24" s="410">
        <v>2091213</v>
      </c>
      <c r="F24" s="411">
        <v>881425</v>
      </c>
      <c r="G24" s="410">
        <v>4293388</v>
      </c>
      <c r="H24" s="412">
        <f t="shared" si="0"/>
        <v>249.9</v>
      </c>
      <c r="I24" s="408">
        <v>1500000</v>
      </c>
      <c r="J24" s="409">
        <f>SUM(K24:M24)</f>
        <v>1500000</v>
      </c>
      <c r="K24" s="410">
        <v>520000</v>
      </c>
      <c r="L24" s="411" t="s">
        <v>390</v>
      </c>
      <c r="M24" s="410">
        <v>980000</v>
      </c>
      <c r="N24" s="413">
        <f t="shared" si="1"/>
        <v>100</v>
      </c>
    </row>
    <row r="25" spans="2:14" s="401" customFormat="1" ht="15" customHeight="1">
      <c r="B25" s="414" t="s">
        <v>23</v>
      </c>
      <c r="C25" s="408">
        <v>1530000</v>
      </c>
      <c r="D25" s="409">
        <f>SUM(E25:G25)</f>
        <v>1631327</v>
      </c>
      <c r="E25" s="410">
        <v>1399000</v>
      </c>
      <c r="F25" s="415" t="s">
        <v>391</v>
      </c>
      <c r="G25" s="410">
        <v>232327</v>
      </c>
      <c r="H25" s="412">
        <f t="shared" si="0"/>
        <v>106.6</v>
      </c>
      <c r="I25" s="408">
        <v>2400000</v>
      </c>
      <c r="J25" s="409">
        <f>SUM(K25:M25)</f>
        <v>2634791</v>
      </c>
      <c r="K25" s="410">
        <v>960698</v>
      </c>
      <c r="L25" s="411">
        <v>1575540</v>
      </c>
      <c r="M25" s="410">
        <v>98553</v>
      </c>
      <c r="N25" s="413">
        <f t="shared" si="1"/>
        <v>109.8</v>
      </c>
    </row>
    <row r="26" spans="2:14" s="401" customFormat="1" ht="15" customHeight="1">
      <c r="B26" s="402" t="s">
        <v>395</v>
      </c>
      <c r="C26" s="403">
        <f>SUM(C27:C30)</f>
        <v>11427000</v>
      </c>
      <c r="D26" s="404">
        <f>SUM(D27:D30)</f>
        <v>18892006</v>
      </c>
      <c r="E26" s="404">
        <f>SUM(E27:E30)</f>
        <v>10460213</v>
      </c>
      <c r="F26" s="404">
        <f>SUM(F27:F30)</f>
        <v>2672186</v>
      </c>
      <c r="G26" s="404">
        <f>SUM(G27:G30)</f>
        <v>5759607</v>
      </c>
      <c r="H26" s="405">
        <f>ROUND(D26/C26*100,1)</f>
        <v>165.3</v>
      </c>
      <c r="I26" s="403">
        <f>SUM(I27:I30)</f>
        <v>8946000</v>
      </c>
      <c r="J26" s="404">
        <f>SUM(J27:J30)</f>
        <v>9101778</v>
      </c>
      <c r="K26" s="404">
        <f>SUM(K27:K30)</f>
        <v>4137251</v>
      </c>
      <c r="L26" s="404">
        <f>SUM(L27:L30)</f>
        <v>2541832</v>
      </c>
      <c r="M26" s="404">
        <f>SUM(M27:M30)</f>
        <v>2422695</v>
      </c>
      <c r="N26" s="406">
        <f>ROUND(J26/I26*100,1)</f>
        <v>101.7</v>
      </c>
    </row>
    <row r="27" spans="2:14" s="401" customFormat="1" ht="15" customHeight="1">
      <c r="B27" s="407" t="s">
        <v>20</v>
      </c>
      <c r="C27" s="408">
        <v>2998000</v>
      </c>
      <c r="D27" s="409">
        <f>SUM(E27:G27)</f>
        <v>4158704</v>
      </c>
      <c r="E27" s="410">
        <v>2416927</v>
      </c>
      <c r="F27" s="411">
        <v>817586</v>
      </c>
      <c r="G27" s="410">
        <v>924191</v>
      </c>
      <c r="H27" s="412">
        <f t="shared" ref="H27:H45" si="2">ROUND(D27/C27*100,1)</f>
        <v>138.69999999999999</v>
      </c>
      <c r="I27" s="408">
        <v>2400000</v>
      </c>
      <c r="J27" s="409">
        <f>SUM(K27:M27)</f>
        <v>2556477</v>
      </c>
      <c r="K27" s="410">
        <v>609528</v>
      </c>
      <c r="L27" s="411">
        <v>904686</v>
      </c>
      <c r="M27" s="410">
        <v>1042263</v>
      </c>
      <c r="N27" s="413">
        <f t="shared" ref="N27:N45" si="3">ROUND(J27/I27*100,1)</f>
        <v>106.5</v>
      </c>
    </row>
    <row r="28" spans="2:14" s="401" customFormat="1" ht="15" customHeight="1">
      <c r="B28" s="407" t="s">
        <v>21</v>
      </c>
      <c r="C28" s="408">
        <v>3946000</v>
      </c>
      <c r="D28" s="409">
        <f>SUM(E28:G28)</f>
        <v>5832114</v>
      </c>
      <c r="E28" s="410">
        <v>4407275</v>
      </c>
      <c r="F28" s="411">
        <v>747600</v>
      </c>
      <c r="G28" s="410">
        <v>677239</v>
      </c>
      <c r="H28" s="412">
        <f t="shared" si="2"/>
        <v>147.80000000000001</v>
      </c>
      <c r="I28" s="408">
        <v>2626000</v>
      </c>
      <c r="J28" s="409">
        <f>SUM(K28:M28)</f>
        <v>2604167</v>
      </c>
      <c r="K28" s="410">
        <v>2240865</v>
      </c>
      <c r="L28" s="411">
        <v>50000</v>
      </c>
      <c r="M28" s="410">
        <v>313302</v>
      </c>
      <c r="N28" s="413">
        <f t="shared" si="3"/>
        <v>99.2</v>
      </c>
    </row>
    <row r="29" spans="2:14" s="401" customFormat="1" ht="15" customHeight="1">
      <c r="B29" s="407" t="s">
        <v>22</v>
      </c>
      <c r="C29" s="408">
        <v>2940000</v>
      </c>
      <c r="D29" s="409">
        <f>SUM(E29:G29)</f>
        <v>7313297</v>
      </c>
      <c r="E29" s="410">
        <v>2244211</v>
      </c>
      <c r="F29" s="411">
        <v>1107000</v>
      </c>
      <c r="G29" s="410">
        <v>3962086</v>
      </c>
      <c r="H29" s="412">
        <f t="shared" si="2"/>
        <v>248.8</v>
      </c>
      <c r="I29" s="408">
        <v>1620000</v>
      </c>
      <c r="J29" s="409">
        <f>SUM(K29:M29)</f>
        <v>1509000</v>
      </c>
      <c r="K29" s="410">
        <v>356493</v>
      </c>
      <c r="L29" s="411">
        <v>212000</v>
      </c>
      <c r="M29" s="410">
        <v>940507</v>
      </c>
      <c r="N29" s="413">
        <f t="shared" si="3"/>
        <v>93.1</v>
      </c>
    </row>
    <row r="30" spans="2:14" s="401" customFormat="1" ht="15" customHeight="1">
      <c r="B30" s="414" t="s">
        <v>23</v>
      </c>
      <c r="C30" s="408">
        <v>1543000</v>
      </c>
      <c r="D30" s="409">
        <f>SUM(E30:G30)</f>
        <v>1587891</v>
      </c>
      <c r="E30" s="410">
        <v>1391800</v>
      </c>
      <c r="F30" s="415" t="s">
        <v>391</v>
      </c>
      <c r="G30" s="410">
        <v>196091</v>
      </c>
      <c r="H30" s="412">
        <f t="shared" si="2"/>
        <v>102.9</v>
      </c>
      <c r="I30" s="408">
        <v>2300000</v>
      </c>
      <c r="J30" s="409">
        <f>SUM(K30:M30)</f>
        <v>2432134</v>
      </c>
      <c r="K30" s="410">
        <v>930365</v>
      </c>
      <c r="L30" s="411">
        <v>1375146</v>
      </c>
      <c r="M30" s="410">
        <v>126623</v>
      </c>
      <c r="N30" s="413">
        <f t="shared" si="3"/>
        <v>105.7</v>
      </c>
    </row>
    <row r="31" spans="2:14" s="401" customFormat="1" ht="15" customHeight="1">
      <c r="B31" s="402" t="s">
        <v>396</v>
      </c>
      <c r="C31" s="403">
        <f>SUM(C32:C35)</f>
        <v>11489000</v>
      </c>
      <c r="D31" s="404">
        <f>SUM(D32:D35)</f>
        <v>18392759</v>
      </c>
      <c r="E31" s="404">
        <f>SUM(E32:E35)</f>
        <v>10697988</v>
      </c>
      <c r="F31" s="404">
        <f>SUM(F32:F35)</f>
        <v>2477373</v>
      </c>
      <c r="G31" s="404">
        <f>SUM(G32:G35)</f>
        <v>5217398</v>
      </c>
      <c r="H31" s="405">
        <f>ROUND(D31/C31*100,1)</f>
        <v>160.1</v>
      </c>
      <c r="I31" s="403">
        <f>SUM(I32:I35)</f>
        <v>9078000</v>
      </c>
      <c r="J31" s="404">
        <f>SUM(J32:J35)</f>
        <v>8910544</v>
      </c>
      <c r="K31" s="404">
        <f>SUM(K32:K35)</f>
        <v>4101966</v>
      </c>
      <c r="L31" s="404">
        <f>SUM(L32:L35)</f>
        <v>2323459</v>
      </c>
      <c r="M31" s="404">
        <f>SUM(M32:M35)</f>
        <v>2485119</v>
      </c>
      <c r="N31" s="406">
        <f>ROUND(J31/I31*100,1)</f>
        <v>98.2</v>
      </c>
    </row>
    <row r="32" spans="2:14" s="401" customFormat="1" ht="15" customHeight="1">
      <c r="B32" s="407" t="s">
        <v>20</v>
      </c>
      <c r="C32" s="408">
        <v>2987000</v>
      </c>
      <c r="D32" s="409">
        <f>SUM(E32:G32)</f>
        <v>4181114</v>
      </c>
      <c r="E32" s="410">
        <v>2837523</v>
      </c>
      <c r="F32" s="411">
        <v>923373</v>
      </c>
      <c r="G32" s="410">
        <v>420218</v>
      </c>
      <c r="H32" s="412">
        <f t="shared" si="2"/>
        <v>140</v>
      </c>
      <c r="I32" s="408">
        <v>2400000</v>
      </c>
      <c r="J32" s="409">
        <f>SUM(K32:M32)</f>
        <v>2563579</v>
      </c>
      <c r="K32" s="410">
        <v>605000</v>
      </c>
      <c r="L32" s="411">
        <v>819782</v>
      </c>
      <c r="M32" s="410">
        <v>1138797</v>
      </c>
      <c r="N32" s="413">
        <f t="shared" si="3"/>
        <v>106.8</v>
      </c>
    </row>
    <row r="33" spans="2:14" s="401" customFormat="1" ht="15" customHeight="1">
      <c r="B33" s="407" t="s">
        <v>21</v>
      </c>
      <c r="C33" s="408">
        <v>3972000</v>
      </c>
      <c r="D33" s="409">
        <f>SUM(E33:G33)</f>
        <v>5638644</v>
      </c>
      <c r="E33" s="410">
        <v>4328151</v>
      </c>
      <c r="F33" s="411">
        <v>714000</v>
      </c>
      <c r="G33" s="410">
        <v>596493</v>
      </c>
      <c r="H33" s="412">
        <f t="shared" si="2"/>
        <v>142</v>
      </c>
      <c r="I33" s="408">
        <v>2215000</v>
      </c>
      <c r="J33" s="409">
        <f>SUM(K33:M33)</f>
        <v>2511253</v>
      </c>
      <c r="K33" s="410">
        <v>2269529</v>
      </c>
      <c r="L33" s="411">
        <v>10177</v>
      </c>
      <c r="M33" s="410">
        <v>231547</v>
      </c>
      <c r="N33" s="413">
        <f t="shared" si="3"/>
        <v>113.4</v>
      </c>
    </row>
    <row r="34" spans="2:14" s="401" customFormat="1" ht="15" customHeight="1">
      <c r="B34" s="407" t="s">
        <v>22</v>
      </c>
      <c r="C34" s="408">
        <v>2976000</v>
      </c>
      <c r="D34" s="409">
        <f>SUM(E34:G34)</f>
        <v>7111248</v>
      </c>
      <c r="E34" s="410">
        <v>2179474</v>
      </c>
      <c r="F34" s="411">
        <v>840000</v>
      </c>
      <c r="G34" s="410">
        <v>4091774</v>
      </c>
      <c r="H34" s="412">
        <f t="shared" si="2"/>
        <v>239</v>
      </c>
      <c r="I34" s="408">
        <v>1620000</v>
      </c>
      <c r="J34" s="409">
        <f>SUM(K34:M34)</f>
        <v>1551000</v>
      </c>
      <c r="K34" s="410">
        <v>448000</v>
      </c>
      <c r="L34" s="411">
        <v>198000</v>
      </c>
      <c r="M34" s="410">
        <v>905000</v>
      </c>
      <c r="N34" s="413">
        <f t="shared" si="3"/>
        <v>95.7</v>
      </c>
    </row>
    <row r="35" spans="2:14" s="401" customFormat="1" ht="15" customHeight="1">
      <c r="B35" s="414" t="s">
        <v>23</v>
      </c>
      <c r="C35" s="408">
        <v>1554000</v>
      </c>
      <c r="D35" s="409">
        <f>SUM(E35:G35)</f>
        <v>1461753</v>
      </c>
      <c r="E35" s="410">
        <v>1352840</v>
      </c>
      <c r="F35" s="411" t="s">
        <v>391</v>
      </c>
      <c r="G35" s="410">
        <v>108913</v>
      </c>
      <c r="H35" s="412">
        <f t="shared" si="2"/>
        <v>94.1</v>
      </c>
      <c r="I35" s="408">
        <v>2843000</v>
      </c>
      <c r="J35" s="409">
        <f>SUM(K35:M35)</f>
        <v>2284712</v>
      </c>
      <c r="K35" s="410">
        <v>779437</v>
      </c>
      <c r="L35" s="411">
        <v>1295500</v>
      </c>
      <c r="M35" s="410">
        <v>209775</v>
      </c>
      <c r="N35" s="413">
        <f t="shared" si="3"/>
        <v>80.400000000000006</v>
      </c>
    </row>
    <row r="36" spans="2:14" s="401" customFormat="1" ht="15" customHeight="1">
      <c r="B36" s="402" t="s">
        <v>397</v>
      </c>
      <c r="C36" s="403">
        <f>SUM(C37:C40)</f>
        <v>11565000</v>
      </c>
      <c r="D36" s="404">
        <f>SUM(D37:D40)</f>
        <v>18248706</v>
      </c>
      <c r="E36" s="404">
        <f>SUM(E37:E40)</f>
        <v>10359652</v>
      </c>
      <c r="F36" s="404">
        <f>SUM(F37:F40)</f>
        <v>2524002</v>
      </c>
      <c r="G36" s="404">
        <f>SUM(G37:G40)</f>
        <v>5365052</v>
      </c>
      <c r="H36" s="405">
        <f>ROUND(D36/C36*100,1)</f>
        <v>157.80000000000001</v>
      </c>
      <c r="I36" s="403">
        <f>SUM(I37:I40)</f>
        <v>7510000</v>
      </c>
      <c r="J36" s="404">
        <f>SUM(J37:J40)</f>
        <v>9098514</v>
      </c>
      <c r="K36" s="404">
        <f>SUM(K37:K40)</f>
        <v>4091134</v>
      </c>
      <c r="L36" s="404">
        <f>SUM(L37:L40)</f>
        <v>2415089</v>
      </c>
      <c r="M36" s="404">
        <f>SUM(M37:M40)</f>
        <v>2592291</v>
      </c>
      <c r="N36" s="406">
        <f>ROUND(J36/I36*100,1)</f>
        <v>121.2</v>
      </c>
    </row>
    <row r="37" spans="2:14" s="401" customFormat="1" ht="15" customHeight="1">
      <c r="B37" s="407" t="s">
        <v>20</v>
      </c>
      <c r="C37" s="416">
        <v>2969000</v>
      </c>
      <c r="D37" s="409">
        <f>SUM(E37:G37)</f>
        <v>4000828</v>
      </c>
      <c r="E37" s="410">
        <v>2370800</v>
      </c>
      <c r="F37" s="411">
        <v>1032002</v>
      </c>
      <c r="G37" s="410">
        <v>598026</v>
      </c>
      <c r="H37" s="412">
        <f t="shared" si="2"/>
        <v>134.80000000000001</v>
      </c>
      <c r="I37" s="416">
        <v>2400000</v>
      </c>
      <c r="J37" s="409">
        <f>SUM(K37:M37)</f>
        <v>2650332</v>
      </c>
      <c r="K37" s="410">
        <v>608100</v>
      </c>
      <c r="L37" s="411">
        <v>822511</v>
      </c>
      <c r="M37" s="410">
        <v>1219721</v>
      </c>
      <c r="N37" s="413">
        <f t="shared" si="3"/>
        <v>110.4</v>
      </c>
    </row>
    <row r="38" spans="2:14" s="401" customFormat="1" ht="15" customHeight="1">
      <c r="B38" s="407" t="s">
        <v>21</v>
      </c>
      <c r="C38" s="416">
        <v>4037000</v>
      </c>
      <c r="D38" s="409">
        <f>SUM(E38:G38)</f>
        <v>5772601</v>
      </c>
      <c r="E38" s="410">
        <v>4471175</v>
      </c>
      <c r="F38" s="411">
        <v>691000</v>
      </c>
      <c r="G38" s="410">
        <v>610426</v>
      </c>
      <c r="H38" s="412">
        <f t="shared" si="2"/>
        <v>143</v>
      </c>
      <c r="I38" s="416">
        <v>2600000</v>
      </c>
      <c r="J38" s="409">
        <f>SUM(K38:M38)</f>
        <v>2522535</v>
      </c>
      <c r="K38" s="410">
        <v>2318965</v>
      </c>
      <c r="L38" s="411" t="s">
        <v>390</v>
      </c>
      <c r="M38" s="410">
        <v>203570</v>
      </c>
      <c r="N38" s="413">
        <f t="shared" si="3"/>
        <v>97</v>
      </c>
    </row>
    <row r="39" spans="2:14" s="401" customFormat="1" ht="15" customHeight="1">
      <c r="B39" s="407" t="s">
        <v>22</v>
      </c>
      <c r="C39" s="416">
        <v>2998000</v>
      </c>
      <c r="D39" s="409">
        <f>SUM(E39:G39)</f>
        <v>6981472</v>
      </c>
      <c r="E39" s="410">
        <v>2273027</v>
      </c>
      <c r="F39" s="411">
        <v>801000</v>
      </c>
      <c r="G39" s="410">
        <v>3907445</v>
      </c>
      <c r="H39" s="412">
        <f t="shared" si="2"/>
        <v>232.9</v>
      </c>
      <c r="I39" s="416">
        <v>1620000</v>
      </c>
      <c r="J39" s="409">
        <f>SUM(K39:M39)</f>
        <v>1620000</v>
      </c>
      <c r="K39" s="410">
        <v>245000</v>
      </c>
      <c r="L39" s="411">
        <v>228000</v>
      </c>
      <c r="M39" s="410">
        <v>1147000</v>
      </c>
      <c r="N39" s="413">
        <f t="shared" si="3"/>
        <v>100</v>
      </c>
    </row>
    <row r="40" spans="2:14" s="401" customFormat="1" ht="15" customHeight="1">
      <c r="B40" s="414" t="s">
        <v>23</v>
      </c>
      <c r="C40" s="408">
        <v>1561000</v>
      </c>
      <c r="D40" s="409">
        <f>SUM(E40:G40)</f>
        <v>1493805</v>
      </c>
      <c r="E40" s="410">
        <v>1244650</v>
      </c>
      <c r="F40" s="415" t="s">
        <v>398</v>
      </c>
      <c r="G40" s="410">
        <v>249155</v>
      </c>
      <c r="H40" s="412">
        <f t="shared" si="2"/>
        <v>95.7</v>
      </c>
      <c r="I40" s="408">
        <v>890000</v>
      </c>
      <c r="J40" s="409">
        <f>SUM(K40:M40)</f>
        <v>2305647</v>
      </c>
      <c r="K40" s="410">
        <v>919069</v>
      </c>
      <c r="L40" s="411">
        <v>1364578</v>
      </c>
      <c r="M40" s="410">
        <v>22000</v>
      </c>
      <c r="N40" s="413">
        <f t="shared" si="3"/>
        <v>259.10000000000002</v>
      </c>
    </row>
    <row r="41" spans="2:14" s="401" customFormat="1" ht="15" customHeight="1">
      <c r="B41" s="402" t="s">
        <v>399</v>
      </c>
      <c r="C41" s="403">
        <f>SUM(C42:C45)</f>
        <v>11664000</v>
      </c>
      <c r="D41" s="404">
        <f>SUM(D42:D45)</f>
        <v>18488070</v>
      </c>
      <c r="E41" s="404">
        <f>SUM(E42:E45)</f>
        <v>11312574</v>
      </c>
      <c r="F41" s="404">
        <f>SUM(F42:F45)</f>
        <v>2398670</v>
      </c>
      <c r="G41" s="404">
        <f>SUM(G42:G45)</f>
        <v>4776826</v>
      </c>
      <c r="H41" s="405">
        <f>ROUND(D41/C41*100,1)</f>
        <v>158.5</v>
      </c>
      <c r="I41" s="403">
        <f>SUM(I42:I45)</f>
        <v>8370000</v>
      </c>
      <c r="J41" s="404">
        <f>SUM(J42:J45)</f>
        <v>8530958</v>
      </c>
      <c r="K41" s="404">
        <f>SUM(K42:K45)</f>
        <v>3755673</v>
      </c>
      <c r="L41" s="404">
        <f>SUM(L42:L45)</f>
        <v>1131476</v>
      </c>
      <c r="M41" s="404">
        <f>SUM(M42:M45)</f>
        <v>3643809</v>
      </c>
      <c r="N41" s="406">
        <f>ROUND(J41/I41*100,1)</f>
        <v>101.9</v>
      </c>
    </row>
    <row r="42" spans="2:14" s="401" customFormat="1" ht="15" customHeight="1">
      <c r="B42" s="407" t="s">
        <v>20</v>
      </c>
      <c r="C42" s="416">
        <v>2953000</v>
      </c>
      <c r="D42" s="409">
        <f>SUM(E42:G42)</f>
        <v>4000231</v>
      </c>
      <c r="E42" s="410">
        <v>2372616</v>
      </c>
      <c r="F42" s="411">
        <v>812170</v>
      </c>
      <c r="G42" s="410">
        <v>815445</v>
      </c>
      <c r="H42" s="412">
        <f t="shared" si="2"/>
        <v>135.5</v>
      </c>
      <c r="I42" s="416">
        <v>2400000</v>
      </c>
      <c r="J42" s="409">
        <f>SUM(K42:M42)</f>
        <v>2407695</v>
      </c>
      <c r="K42" s="410">
        <v>596001</v>
      </c>
      <c r="L42" s="411">
        <v>789476</v>
      </c>
      <c r="M42" s="410">
        <v>1022218</v>
      </c>
      <c r="N42" s="413">
        <f t="shared" si="3"/>
        <v>100.3</v>
      </c>
    </row>
    <row r="43" spans="2:14" s="401" customFormat="1" ht="15" customHeight="1">
      <c r="B43" s="407" t="s">
        <v>21</v>
      </c>
      <c r="C43" s="416">
        <v>4097000</v>
      </c>
      <c r="D43" s="409">
        <f>SUM(E43:G43)</f>
        <v>5652514</v>
      </c>
      <c r="E43" s="410">
        <v>4356708</v>
      </c>
      <c r="F43" s="411">
        <v>704000</v>
      </c>
      <c r="G43" s="410">
        <v>591806</v>
      </c>
      <c r="H43" s="412">
        <f t="shared" si="2"/>
        <v>138</v>
      </c>
      <c r="I43" s="416">
        <v>2500000</v>
      </c>
      <c r="J43" s="409">
        <f>SUM(K43:M43)</f>
        <v>2367091</v>
      </c>
      <c r="K43" s="410">
        <v>2195100</v>
      </c>
      <c r="L43" s="411" t="s">
        <v>390</v>
      </c>
      <c r="M43" s="410">
        <v>171991</v>
      </c>
      <c r="N43" s="413">
        <f t="shared" si="3"/>
        <v>94.7</v>
      </c>
    </row>
    <row r="44" spans="2:14" s="401" customFormat="1" ht="15" customHeight="1">
      <c r="B44" s="407" t="s">
        <v>22</v>
      </c>
      <c r="C44" s="416">
        <v>3038000</v>
      </c>
      <c r="D44" s="409">
        <f>SUM(E44:G44)</f>
        <v>7184450</v>
      </c>
      <c r="E44" s="410">
        <v>3136650</v>
      </c>
      <c r="F44" s="411">
        <v>882500</v>
      </c>
      <c r="G44" s="410">
        <v>3165300</v>
      </c>
      <c r="H44" s="412">
        <f t="shared" si="2"/>
        <v>236.5</v>
      </c>
      <c r="I44" s="416">
        <v>1620000</v>
      </c>
      <c r="J44" s="409">
        <f>SUM(K44:M44)</f>
        <v>1620000</v>
      </c>
      <c r="K44" s="410">
        <v>142000</v>
      </c>
      <c r="L44" s="411">
        <v>342000</v>
      </c>
      <c r="M44" s="410">
        <v>1136000</v>
      </c>
      <c r="N44" s="413">
        <f t="shared" si="3"/>
        <v>100</v>
      </c>
    </row>
    <row r="45" spans="2:14" s="401" customFormat="1" ht="15" customHeight="1">
      <c r="B45" s="414" t="s">
        <v>23</v>
      </c>
      <c r="C45" s="417">
        <v>1576000</v>
      </c>
      <c r="D45" s="418">
        <f>SUM(E45:G45)</f>
        <v>1650875</v>
      </c>
      <c r="E45" s="419">
        <v>1446600</v>
      </c>
      <c r="F45" s="420" t="s">
        <v>390</v>
      </c>
      <c r="G45" s="419">
        <v>204275</v>
      </c>
      <c r="H45" s="421">
        <f t="shared" si="2"/>
        <v>104.8</v>
      </c>
      <c r="I45" s="417">
        <v>1850000</v>
      </c>
      <c r="J45" s="418">
        <f>SUM(K45:M45)</f>
        <v>2136172</v>
      </c>
      <c r="K45" s="419">
        <v>822572</v>
      </c>
      <c r="L45" s="422" t="s">
        <v>390</v>
      </c>
      <c r="M45" s="419">
        <v>1313600</v>
      </c>
      <c r="N45" s="423">
        <f t="shared" si="3"/>
        <v>115.5</v>
      </c>
    </row>
    <row r="46" spans="2:14" s="401" customFormat="1" ht="15" customHeight="1">
      <c r="B46" s="424" t="s">
        <v>400</v>
      </c>
      <c r="C46" s="425">
        <v>20523000</v>
      </c>
      <c r="D46" s="426">
        <v>20521129</v>
      </c>
      <c r="E46" s="427">
        <v>9988063</v>
      </c>
      <c r="F46" s="428">
        <v>3490601</v>
      </c>
      <c r="G46" s="427">
        <v>7042465</v>
      </c>
      <c r="H46" s="429">
        <v>100</v>
      </c>
      <c r="I46" s="425">
        <v>5556000</v>
      </c>
      <c r="J46" s="426">
        <v>5552304</v>
      </c>
      <c r="K46" s="427">
        <v>3640088</v>
      </c>
      <c r="L46" s="430">
        <v>1260500</v>
      </c>
      <c r="M46" s="427">
        <v>651716</v>
      </c>
      <c r="N46" s="431">
        <v>99.9</v>
      </c>
    </row>
    <row r="47" spans="2:14" s="401" customFormat="1" ht="15" customHeight="1">
      <c r="B47" s="432" t="s">
        <v>401</v>
      </c>
      <c r="C47" s="433">
        <v>20518000</v>
      </c>
      <c r="D47" s="434">
        <v>20055260</v>
      </c>
      <c r="E47" s="435">
        <v>10129108</v>
      </c>
      <c r="F47" s="436">
        <v>3247715</v>
      </c>
      <c r="G47" s="435">
        <v>6678437</v>
      </c>
      <c r="H47" s="437">
        <v>97.7</v>
      </c>
      <c r="I47" s="433">
        <v>5552000</v>
      </c>
      <c r="J47" s="434">
        <v>5558594</v>
      </c>
      <c r="K47" s="435">
        <v>3905723</v>
      </c>
      <c r="L47" s="438">
        <v>1047950</v>
      </c>
      <c r="M47" s="435">
        <v>604921</v>
      </c>
      <c r="N47" s="439">
        <v>100.1</v>
      </c>
    </row>
    <row r="48" spans="2:14" s="401" customFormat="1" ht="15" customHeight="1">
      <c r="B48" s="432" t="s">
        <v>200</v>
      </c>
      <c r="C48" s="440">
        <v>11647000</v>
      </c>
      <c r="D48" s="441">
        <v>19618040</v>
      </c>
      <c r="E48" s="441">
        <v>9774341</v>
      </c>
      <c r="F48" s="441">
        <v>3247576</v>
      </c>
      <c r="G48" s="441">
        <v>6596123</v>
      </c>
      <c r="H48" s="437">
        <f>ROUND(D48/C48*100,1)</f>
        <v>168.4</v>
      </c>
      <c r="I48" s="440">
        <v>4964000</v>
      </c>
      <c r="J48" s="441">
        <v>5106348</v>
      </c>
      <c r="K48" s="441">
        <v>3711751</v>
      </c>
      <c r="L48" s="441">
        <v>984700</v>
      </c>
      <c r="M48" s="441">
        <v>409897</v>
      </c>
      <c r="N48" s="439">
        <f>ROUND(J48/I48*100,1)</f>
        <v>102.9</v>
      </c>
    </row>
    <row r="49" spans="2:14" s="401" customFormat="1" ht="15" customHeight="1">
      <c r="B49" s="432" t="s">
        <v>201</v>
      </c>
      <c r="C49" s="440">
        <v>25262000</v>
      </c>
      <c r="D49" s="441">
        <v>20154007</v>
      </c>
      <c r="E49" s="441">
        <v>9676016</v>
      </c>
      <c r="F49" s="441">
        <v>4005966</v>
      </c>
      <c r="G49" s="441">
        <v>6472025</v>
      </c>
      <c r="H49" s="437">
        <f>ROUND(D49/C49*100,1)</f>
        <v>79.8</v>
      </c>
      <c r="I49" s="440">
        <v>1688000</v>
      </c>
      <c r="J49" s="441">
        <v>3927532</v>
      </c>
      <c r="K49" s="441">
        <v>3799969</v>
      </c>
      <c r="L49" s="441">
        <v>0</v>
      </c>
      <c r="M49" s="441">
        <v>127563</v>
      </c>
      <c r="N49" s="439">
        <f>ROUND(J49/I49*100,1)</f>
        <v>232.7</v>
      </c>
    </row>
    <row r="50" spans="2:14" s="401" customFormat="1" ht="15" customHeight="1">
      <c r="B50" s="432" t="s">
        <v>202</v>
      </c>
      <c r="C50" s="440">
        <v>23755000</v>
      </c>
      <c r="D50" s="441">
        <v>21742108</v>
      </c>
      <c r="E50" s="441">
        <v>12571529</v>
      </c>
      <c r="F50" s="441">
        <v>3933653</v>
      </c>
      <c r="G50" s="441">
        <v>5236926</v>
      </c>
      <c r="H50" s="437">
        <v>91.5</v>
      </c>
      <c r="I50" s="440">
        <v>825000</v>
      </c>
      <c r="J50" s="441">
        <v>1435345</v>
      </c>
      <c r="K50" s="441">
        <v>1023087</v>
      </c>
      <c r="L50" s="441">
        <v>0</v>
      </c>
      <c r="M50" s="441">
        <v>412258</v>
      </c>
      <c r="N50" s="439">
        <v>173.9</v>
      </c>
    </row>
    <row r="51" spans="2:14" s="401" customFormat="1" ht="15" customHeight="1">
      <c r="B51" s="432" t="s">
        <v>203</v>
      </c>
      <c r="C51" s="440">
        <v>20702000</v>
      </c>
      <c r="D51" s="441">
        <v>21209183</v>
      </c>
      <c r="E51" s="441">
        <v>12256661</v>
      </c>
      <c r="F51" s="441">
        <v>3608872</v>
      </c>
      <c r="G51" s="441">
        <v>5343650</v>
      </c>
      <c r="H51" s="437">
        <v>102.4</v>
      </c>
      <c r="I51" s="440">
        <v>535000</v>
      </c>
      <c r="J51" s="441">
        <v>1238344</v>
      </c>
      <c r="K51" s="441">
        <v>1058644</v>
      </c>
      <c r="L51" s="441">
        <v>0</v>
      </c>
      <c r="M51" s="441">
        <v>179700</v>
      </c>
      <c r="N51" s="439">
        <v>231.5</v>
      </c>
    </row>
    <row r="52" spans="2:14" s="447" customFormat="1" ht="15" customHeight="1">
      <c r="B52" s="442" t="s">
        <v>205</v>
      </c>
      <c r="C52" s="443">
        <v>22053000</v>
      </c>
      <c r="D52" s="444">
        <v>20845757</v>
      </c>
      <c r="E52" s="444">
        <v>12309741</v>
      </c>
      <c r="F52" s="444">
        <v>3285460</v>
      </c>
      <c r="G52" s="444">
        <v>5250556</v>
      </c>
      <c r="H52" s="445">
        <v>94.5</v>
      </c>
      <c r="I52" s="443">
        <v>418000</v>
      </c>
      <c r="J52" s="444">
        <v>1280964</v>
      </c>
      <c r="K52" s="444">
        <v>1052464</v>
      </c>
      <c r="L52" s="444">
        <v>0</v>
      </c>
      <c r="M52" s="444">
        <v>228500</v>
      </c>
      <c r="N52" s="446">
        <v>306.5</v>
      </c>
    </row>
    <row r="53" spans="2:14" s="447" customFormat="1" ht="15" customHeight="1">
      <c r="B53" s="442" t="s">
        <v>206</v>
      </c>
      <c r="C53" s="443">
        <v>21896000</v>
      </c>
      <c r="D53" s="444">
        <v>20918608</v>
      </c>
      <c r="E53" s="444">
        <v>13075328</v>
      </c>
      <c r="F53" s="444">
        <v>3063062</v>
      </c>
      <c r="G53" s="444">
        <v>4780218</v>
      </c>
      <c r="H53" s="445">
        <v>95.5</v>
      </c>
      <c r="I53" s="443">
        <v>342000</v>
      </c>
      <c r="J53" s="444">
        <v>410865</v>
      </c>
      <c r="K53" s="444">
        <v>131400</v>
      </c>
      <c r="L53" s="444">
        <v>0</v>
      </c>
      <c r="M53" s="444">
        <v>279465</v>
      </c>
      <c r="N53" s="446">
        <v>120.1</v>
      </c>
    </row>
    <row r="54" spans="2:14" s="447" customFormat="1" ht="15" customHeight="1">
      <c r="B54" s="448" t="s">
        <v>207</v>
      </c>
      <c r="C54" s="449">
        <v>21915000</v>
      </c>
      <c r="D54" s="450">
        <v>20653027</v>
      </c>
      <c r="E54" s="450">
        <v>13041757</v>
      </c>
      <c r="F54" s="450">
        <v>3019034</v>
      </c>
      <c r="G54" s="450">
        <v>4592236</v>
      </c>
      <c r="H54" s="451">
        <v>94.2</v>
      </c>
      <c r="I54" s="449">
        <v>325000</v>
      </c>
      <c r="J54" s="450">
        <v>302411</v>
      </c>
      <c r="K54" s="450">
        <v>80234</v>
      </c>
      <c r="L54" s="450">
        <v>10000</v>
      </c>
      <c r="M54" s="450">
        <v>212177</v>
      </c>
      <c r="N54" s="452">
        <v>93</v>
      </c>
    </row>
    <row r="55" spans="2:14" s="447" customFormat="1" ht="15" customHeight="1">
      <c r="B55" s="448" t="s">
        <v>208</v>
      </c>
      <c r="C55" s="449">
        <v>20591000</v>
      </c>
      <c r="D55" s="450">
        <v>19701478</v>
      </c>
      <c r="E55" s="450">
        <v>12353925</v>
      </c>
      <c r="F55" s="450">
        <v>2968091</v>
      </c>
      <c r="G55" s="450">
        <v>4379462</v>
      </c>
      <c r="H55" s="451">
        <v>95.7</v>
      </c>
      <c r="I55" s="449">
        <v>396000</v>
      </c>
      <c r="J55" s="450">
        <v>624242</v>
      </c>
      <c r="K55" s="450">
        <v>393350</v>
      </c>
      <c r="L55" s="450">
        <v>0</v>
      </c>
      <c r="M55" s="450">
        <v>230892</v>
      </c>
      <c r="N55" s="452">
        <v>157.6</v>
      </c>
    </row>
    <row r="56" spans="2:14" s="447" customFormat="1" ht="15" customHeight="1">
      <c r="B56" s="448" t="s">
        <v>209</v>
      </c>
      <c r="C56" s="449">
        <v>19860000</v>
      </c>
      <c r="D56" s="450">
        <v>19363836</v>
      </c>
      <c r="E56" s="450">
        <v>12196315</v>
      </c>
      <c r="F56" s="450">
        <v>3010772</v>
      </c>
      <c r="G56" s="450">
        <v>4156749</v>
      </c>
      <c r="H56" s="451">
        <v>97.5</v>
      </c>
      <c r="I56" s="449">
        <v>491000</v>
      </c>
      <c r="J56" s="450">
        <v>579966</v>
      </c>
      <c r="K56" s="450">
        <v>394000</v>
      </c>
      <c r="L56" s="450">
        <v>0</v>
      </c>
      <c r="M56" s="450">
        <v>185966</v>
      </c>
      <c r="N56" s="452">
        <v>118.1</v>
      </c>
    </row>
    <row r="57" spans="2:14" s="447" customFormat="1" ht="15" customHeight="1">
      <c r="B57" s="448" t="s">
        <v>402</v>
      </c>
      <c r="C57" s="449">
        <v>20109000</v>
      </c>
      <c r="D57" s="450">
        <v>19005351</v>
      </c>
      <c r="E57" s="450">
        <v>11992319</v>
      </c>
      <c r="F57" s="450">
        <v>2833691</v>
      </c>
      <c r="G57" s="450">
        <v>4179341</v>
      </c>
      <c r="H57" s="451">
        <v>94.5</v>
      </c>
      <c r="I57" s="449">
        <v>242000</v>
      </c>
      <c r="J57" s="450">
        <v>595867</v>
      </c>
      <c r="K57" s="450">
        <v>394000</v>
      </c>
      <c r="L57" s="450">
        <v>0</v>
      </c>
      <c r="M57" s="450">
        <v>201867</v>
      </c>
      <c r="N57" s="452">
        <v>246.2</v>
      </c>
    </row>
    <row r="58" spans="2:14" ht="15" customHeight="1">
      <c r="N58" s="453" t="s">
        <v>403</v>
      </c>
    </row>
  </sheetData>
  <mergeCells count="4">
    <mergeCell ref="C3:H3"/>
    <mergeCell ref="I3:N3"/>
    <mergeCell ref="D4:G4"/>
    <mergeCell ref="J4:M4"/>
  </mergeCells>
  <phoneticPr fontId="8"/>
  <pageMargins left="0.59055118110236227" right="7.874015748031496E-2" top="0.78740157480314965" bottom="0.78740157480314965" header="0.39370078740157483" footer="0.39370078740157483"/>
  <pageSetup paperSize="9" scale="97" orientation="portrait" r:id="rId1"/>
  <headerFooter alignWithMargins="0">
    <oddHeader>&amp;R14.厚      生</oddHeader>
    <oddFooter>&amp;C-97-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4"/>
  <sheetViews>
    <sheetView showGridLines="0" zoomScaleNormal="100" zoomScaleSheetLayoutView="100" workbookViewId="0"/>
  </sheetViews>
  <sheetFormatPr defaultRowHeight="12"/>
  <cols>
    <col min="1" max="1" width="3.625" style="456" customWidth="1"/>
    <col min="2" max="2" width="6.625" style="454" customWidth="1"/>
    <col min="3" max="3" width="4.625" style="454" customWidth="1"/>
    <col min="4" max="4" width="14.625" style="465" customWidth="1"/>
    <col min="5" max="8" width="6.375" style="456" hidden="1" customWidth="1"/>
    <col min="9" max="9" width="5.375" style="465" hidden="1" customWidth="1"/>
    <col min="10" max="10" width="6" style="456" hidden="1" customWidth="1"/>
    <col min="11" max="16" width="5.125" style="456" hidden="1" customWidth="1"/>
    <col min="17" max="17" width="5.375" style="465" hidden="1" customWidth="1"/>
    <col min="18" max="18" width="5.375" style="456" hidden="1" customWidth="1"/>
    <col min="19" max="24" width="5.125" style="456" hidden="1" customWidth="1"/>
    <col min="25" max="25" width="5.375" style="465" hidden="1" customWidth="1"/>
    <col min="26" max="26" width="5.375" style="456" hidden="1" customWidth="1"/>
    <col min="27" max="32" width="5.125" style="456" hidden="1" customWidth="1"/>
    <col min="33" max="33" width="5.375" style="465" hidden="1" customWidth="1"/>
    <col min="34" max="34" width="5.375" style="456" hidden="1" customWidth="1"/>
    <col min="35" max="40" width="3.625" style="456" hidden="1" customWidth="1"/>
    <col min="41" max="41" width="5.375" style="465" hidden="1" customWidth="1"/>
    <col min="42" max="42" width="5.375" style="456" hidden="1" customWidth="1"/>
    <col min="43" max="48" width="3.625" style="456" hidden="1" customWidth="1"/>
    <col min="49" max="49" width="6.125" style="465" hidden="1" customWidth="1"/>
    <col min="50" max="50" width="6.125" style="456" hidden="1" customWidth="1"/>
    <col min="51" max="55" width="6" style="456" hidden="1" customWidth="1"/>
    <col min="56" max="56" width="14.625" style="456" hidden="1" customWidth="1"/>
    <col min="57" max="57" width="6.125" style="465" customWidth="1"/>
    <col min="58" max="58" width="6.125" style="456" customWidth="1"/>
    <col min="59" max="64" width="3.625" style="456" hidden="1" customWidth="1"/>
    <col min="65" max="66" width="6.125" style="456" customWidth="1"/>
    <col min="67" max="72" width="3.625" style="456" hidden="1" customWidth="1"/>
    <col min="73" max="74" width="6.125" style="456" customWidth="1"/>
    <col min="75" max="80" width="4.625" style="456" customWidth="1"/>
    <col min="81" max="82" width="6.125" style="456" customWidth="1"/>
    <col min="83" max="88" width="4.625" style="456" customWidth="1"/>
    <col min="89" max="16384" width="9" style="456"/>
  </cols>
  <sheetData>
    <row r="1" spans="1:88" ht="30" customHeight="1">
      <c r="A1" s="388" t="s">
        <v>404</v>
      </c>
      <c r="D1" s="455"/>
      <c r="E1" s="390"/>
      <c r="F1" s="390"/>
      <c r="G1" s="390"/>
      <c r="H1" s="390"/>
      <c r="I1" s="455"/>
      <c r="J1" s="390"/>
      <c r="K1" s="390"/>
      <c r="L1" s="390"/>
      <c r="Q1" s="455"/>
      <c r="R1" s="390"/>
      <c r="S1" s="390"/>
      <c r="T1" s="390"/>
      <c r="Y1" s="455"/>
      <c r="Z1" s="390"/>
      <c r="AA1" s="390"/>
      <c r="AB1" s="390"/>
      <c r="AG1" s="455"/>
      <c r="AH1" s="390"/>
      <c r="AI1" s="390"/>
      <c r="AJ1" s="390"/>
      <c r="AO1" s="455"/>
      <c r="AP1" s="390"/>
      <c r="AQ1" s="390"/>
      <c r="AR1" s="390"/>
      <c r="AW1" s="455"/>
      <c r="AX1" s="390"/>
      <c r="AY1" s="390"/>
      <c r="AZ1" s="390"/>
      <c r="BE1" s="455"/>
      <c r="BF1" s="390"/>
      <c r="BG1" s="390"/>
      <c r="BH1" s="390"/>
    </row>
    <row r="2" spans="1:88" ht="18" customHeight="1">
      <c r="A2" s="457"/>
      <c r="B2" s="458" t="s">
        <v>405</v>
      </c>
      <c r="C2" s="458"/>
      <c r="D2" s="455"/>
      <c r="E2" s="390"/>
      <c r="F2" s="390"/>
      <c r="G2" s="390"/>
      <c r="H2" s="390"/>
      <c r="I2" s="455"/>
      <c r="J2" s="390"/>
      <c r="K2" s="390"/>
      <c r="L2" s="390"/>
      <c r="P2" s="459" t="s">
        <v>59</v>
      </c>
      <c r="Q2" s="455"/>
      <c r="R2" s="390"/>
      <c r="S2" s="390"/>
      <c r="T2" s="390"/>
      <c r="X2" s="459"/>
      <c r="Y2" s="455"/>
      <c r="Z2" s="390"/>
      <c r="AA2" s="390"/>
      <c r="AB2" s="390"/>
      <c r="AF2" s="459"/>
      <c r="AG2" s="455"/>
      <c r="AH2" s="390"/>
      <c r="AI2" s="390"/>
      <c r="AJ2" s="390"/>
      <c r="AN2" s="459"/>
      <c r="AO2" s="455"/>
      <c r="AP2" s="390"/>
      <c r="AQ2" s="390"/>
      <c r="AR2" s="390"/>
      <c r="AV2" s="459"/>
      <c r="AW2" s="455"/>
      <c r="AX2" s="390"/>
      <c r="AY2" s="390"/>
      <c r="AZ2" s="390"/>
      <c r="BD2" s="459"/>
      <c r="BE2" s="455"/>
      <c r="BF2" s="390"/>
      <c r="BG2" s="390"/>
      <c r="BH2" s="390"/>
      <c r="CB2" s="459"/>
      <c r="CJ2" s="459" t="s">
        <v>59</v>
      </c>
    </row>
    <row r="3" spans="1:88" ht="15" customHeight="1">
      <c r="B3" s="708" t="s">
        <v>406</v>
      </c>
      <c r="C3" s="709"/>
      <c r="D3" s="691" t="s">
        <v>407</v>
      </c>
      <c r="E3" s="713" t="s">
        <v>335</v>
      </c>
      <c r="F3" s="713"/>
      <c r="G3" s="713" t="s">
        <v>336</v>
      </c>
      <c r="H3" s="713"/>
      <c r="I3" s="704" t="s">
        <v>337</v>
      </c>
      <c r="J3" s="704"/>
      <c r="K3" s="704"/>
      <c r="L3" s="704"/>
      <c r="M3" s="704"/>
      <c r="N3" s="704"/>
      <c r="O3" s="704"/>
      <c r="P3" s="704"/>
      <c r="Q3" s="704" t="s">
        <v>338</v>
      </c>
      <c r="R3" s="704"/>
      <c r="S3" s="704"/>
      <c r="T3" s="704"/>
      <c r="U3" s="704"/>
      <c r="V3" s="704"/>
      <c r="W3" s="704"/>
      <c r="X3" s="704"/>
      <c r="Y3" s="704" t="s">
        <v>339</v>
      </c>
      <c r="Z3" s="704"/>
      <c r="AA3" s="704"/>
      <c r="AB3" s="704"/>
      <c r="AC3" s="704"/>
      <c r="AD3" s="704"/>
      <c r="AE3" s="704"/>
      <c r="AF3" s="704"/>
      <c r="AG3" s="705" t="s">
        <v>340</v>
      </c>
      <c r="AH3" s="706"/>
      <c r="AI3" s="460"/>
      <c r="AJ3" s="460"/>
      <c r="AK3" s="460"/>
      <c r="AL3" s="460"/>
      <c r="AM3" s="460"/>
      <c r="AN3" s="461"/>
      <c r="AO3" s="704" t="s">
        <v>341</v>
      </c>
      <c r="AP3" s="704"/>
      <c r="AQ3" s="704"/>
      <c r="AR3" s="704"/>
      <c r="AS3" s="704"/>
      <c r="AT3" s="704"/>
      <c r="AU3" s="704"/>
      <c r="AV3" s="704"/>
      <c r="AW3" s="704" t="s">
        <v>342</v>
      </c>
      <c r="AX3" s="704"/>
      <c r="AY3" s="704"/>
      <c r="AZ3" s="704"/>
      <c r="BA3" s="704"/>
      <c r="BB3" s="704"/>
      <c r="BC3" s="704"/>
      <c r="BD3" s="704"/>
      <c r="BE3" s="704" t="s">
        <v>343</v>
      </c>
      <c r="BF3" s="704"/>
      <c r="BG3" s="704"/>
      <c r="BH3" s="704"/>
      <c r="BI3" s="704"/>
      <c r="BJ3" s="704"/>
      <c r="BK3" s="704"/>
      <c r="BL3" s="704"/>
      <c r="BM3" s="705" t="s">
        <v>344</v>
      </c>
      <c r="BN3" s="707"/>
      <c r="BO3" s="460"/>
      <c r="BP3" s="460"/>
      <c r="BQ3" s="460"/>
      <c r="BR3" s="460"/>
      <c r="BS3" s="460"/>
      <c r="BT3" s="461"/>
      <c r="BU3" s="704" t="s">
        <v>345</v>
      </c>
      <c r="BV3" s="704"/>
      <c r="BW3" s="704"/>
      <c r="BX3" s="704"/>
      <c r="BY3" s="704"/>
      <c r="BZ3" s="704"/>
      <c r="CA3" s="704"/>
      <c r="CB3" s="704"/>
      <c r="CC3" s="704" t="s">
        <v>346</v>
      </c>
      <c r="CD3" s="704"/>
      <c r="CE3" s="704"/>
      <c r="CF3" s="704"/>
      <c r="CG3" s="704"/>
      <c r="CH3" s="704"/>
      <c r="CI3" s="704"/>
      <c r="CJ3" s="704"/>
    </row>
    <row r="4" spans="1:88" ht="10.5" customHeight="1">
      <c r="B4" s="710"/>
      <c r="C4" s="711"/>
      <c r="D4" s="691"/>
      <c r="E4" s="702" t="s">
        <v>408</v>
      </c>
      <c r="F4" s="702" t="s">
        <v>409</v>
      </c>
      <c r="G4" s="702" t="s">
        <v>408</v>
      </c>
      <c r="H4" s="702" t="s">
        <v>409</v>
      </c>
      <c r="I4" s="702" t="s">
        <v>408</v>
      </c>
      <c r="J4" s="702" t="s">
        <v>409</v>
      </c>
      <c r="K4" s="462"/>
      <c r="L4" s="462"/>
      <c r="M4" s="462"/>
      <c r="N4" s="462"/>
      <c r="O4" s="462"/>
      <c r="P4" s="462"/>
      <c r="Q4" s="702" t="s">
        <v>408</v>
      </c>
      <c r="R4" s="703" t="s">
        <v>409</v>
      </c>
      <c r="S4" s="463"/>
      <c r="T4" s="463"/>
      <c r="U4" s="463"/>
      <c r="V4" s="463"/>
      <c r="W4" s="463"/>
      <c r="X4" s="464"/>
      <c r="Y4" s="702" t="s">
        <v>408</v>
      </c>
      <c r="Z4" s="703" t="s">
        <v>409</v>
      </c>
      <c r="AA4" s="463"/>
      <c r="AB4" s="463"/>
      <c r="AC4" s="463"/>
      <c r="AD4" s="463"/>
      <c r="AE4" s="463"/>
      <c r="AF4" s="464"/>
      <c r="AG4" s="702" t="s">
        <v>408</v>
      </c>
      <c r="AH4" s="703" t="s">
        <v>409</v>
      </c>
      <c r="AI4" s="463"/>
      <c r="AJ4" s="463"/>
      <c r="AK4" s="463"/>
      <c r="AL4" s="463"/>
      <c r="AM4" s="463"/>
      <c r="AN4" s="464"/>
      <c r="AO4" s="702" t="s">
        <v>408</v>
      </c>
      <c r="AP4" s="703" t="s">
        <v>409</v>
      </c>
      <c r="AQ4" s="463"/>
      <c r="AR4" s="463"/>
      <c r="AS4" s="463"/>
      <c r="AT4" s="463"/>
      <c r="AU4" s="463"/>
      <c r="AV4" s="464"/>
      <c r="AW4" s="702" t="s">
        <v>408</v>
      </c>
      <c r="AX4" s="703" t="s">
        <v>409</v>
      </c>
      <c r="AY4" s="463"/>
      <c r="AZ4" s="463"/>
      <c r="BA4" s="463"/>
      <c r="BB4" s="463"/>
      <c r="BC4" s="463"/>
      <c r="BD4" s="464"/>
      <c r="BE4" s="702" t="s">
        <v>408</v>
      </c>
      <c r="BF4" s="703" t="s">
        <v>409</v>
      </c>
      <c r="BG4" s="463"/>
      <c r="BH4" s="463"/>
      <c r="BI4" s="463"/>
      <c r="BJ4" s="463"/>
      <c r="BK4" s="463"/>
      <c r="BL4" s="464"/>
      <c r="BM4" s="702" t="s">
        <v>408</v>
      </c>
      <c r="BN4" s="702" t="s">
        <v>409</v>
      </c>
      <c r="BO4" s="463"/>
      <c r="BP4" s="463"/>
      <c r="BQ4" s="463"/>
      <c r="BR4" s="463"/>
      <c r="BS4" s="463"/>
      <c r="BT4" s="464"/>
      <c r="BU4" s="702" t="s">
        <v>408</v>
      </c>
      <c r="BV4" s="703" t="s">
        <v>169</v>
      </c>
      <c r="BW4" s="463"/>
      <c r="BX4" s="463"/>
      <c r="BY4" s="463"/>
      <c r="BZ4" s="463"/>
      <c r="CA4" s="463"/>
      <c r="CB4" s="464"/>
      <c r="CC4" s="702" t="s">
        <v>408</v>
      </c>
      <c r="CD4" s="703" t="s">
        <v>169</v>
      </c>
      <c r="CE4" s="463"/>
      <c r="CF4" s="463"/>
      <c r="CG4" s="463"/>
      <c r="CH4" s="463"/>
      <c r="CI4" s="463"/>
      <c r="CJ4" s="464"/>
    </row>
    <row r="5" spans="1:88" s="465" customFormat="1" ht="15" customHeight="1">
      <c r="B5" s="710"/>
      <c r="C5" s="711"/>
      <c r="D5" s="712"/>
      <c r="E5" s="702"/>
      <c r="F5" s="702"/>
      <c r="G5" s="702"/>
      <c r="H5" s="702"/>
      <c r="I5" s="702"/>
      <c r="J5" s="702"/>
      <c r="K5" s="466" t="s">
        <v>410</v>
      </c>
      <c r="L5" s="466" t="s">
        <v>411</v>
      </c>
      <c r="M5" s="466" t="s">
        <v>412</v>
      </c>
      <c r="N5" s="466" t="s">
        <v>413</v>
      </c>
      <c r="O5" s="466" t="s">
        <v>414</v>
      </c>
      <c r="P5" s="466" t="s">
        <v>415</v>
      </c>
      <c r="Q5" s="702"/>
      <c r="R5" s="702"/>
      <c r="S5" s="466" t="s">
        <v>410</v>
      </c>
      <c r="T5" s="466" t="s">
        <v>411</v>
      </c>
      <c r="U5" s="466" t="s">
        <v>412</v>
      </c>
      <c r="V5" s="466" t="s">
        <v>413</v>
      </c>
      <c r="W5" s="466" t="s">
        <v>414</v>
      </c>
      <c r="X5" s="466" t="s">
        <v>415</v>
      </c>
      <c r="Y5" s="702"/>
      <c r="Z5" s="702"/>
      <c r="AA5" s="466" t="s">
        <v>410</v>
      </c>
      <c r="AB5" s="466" t="s">
        <v>411</v>
      </c>
      <c r="AC5" s="466" t="s">
        <v>412</v>
      </c>
      <c r="AD5" s="466" t="s">
        <v>413</v>
      </c>
      <c r="AE5" s="466" t="s">
        <v>414</v>
      </c>
      <c r="AF5" s="466" t="s">
        <v>415</v>
      </c>
      <c r="AG5" s="702"/>
      <c r="AH5" s="702"/>
      <c r="AI5" s="466" t="s">
        <v>410</v>
      </c>
      <c r="AJ5" s="466" t="s">
        <v>411</v>
      </c>
      <c r="AK5" s="466" t="s">
        <v>412</v>
      </c>
      <c r="AL5" s="466" t="s">
        <v>413</v>
      </c>
      <c r="AM5" s="466" t="s">
        <v>414</v>
      </c>
      <c r="AN5" s="466" t="s">
        <v>415</v>
      </c>
      <c r="AO5" s="702"/>
      <c r="AP5" s="702"/>
      <c r="AQ5" s="466" t="s">
        <v>410</v>
      </c>
      <c r="AR5" s="466" t="s">
        <v>411</v>
      </c>
      <c r="AS5" s="466" t="s">
        <v>412</v>
      </c>
      <c r="AT5" s="466" t="s">
        <v>413</v>
      </c>
      <c r="AU5" s="466" t="s">
        <v>414</v>
      </c>
      <c r="AV5" s="466" t="s">
        <v>415</v>
      </c>
      <c r="AW5" s="702"/>
      <c r="AX5" s="702"/>
      <c r="AY5" s="466" t="s">
        <v>410</v>
      </c>
      <c r="AZ5" s="466" t="s">
        <v>411</v>
      </c>
      <c r="BA5" s="466" t="s">
        <v>412</v>
      </c>
      <c r="BB5" s="466" t="s">
        <v>413</v>
      </c>
      <c r="BC5" s="466" t="s">
        <v>414</v>
      </c>
      <c r="BD5" s="466" t="s">
        <v>415</v>
      </c>
      <c r="BE5" s="702"/>
      <c r="BF5" s="702"/>
      <c r="BG5" s="466" t="s">
        <v>410</v>
      </c>
      <c r="BH5" s="466" t="s">
        <v>411</v>
      </c>
      <c r="BI5" s="466" t="s">
        <v>412</v>
      </c>
      <c r="BJ5" s="466" t="s">
        <v>413</v>
      </c>
      <c r="BK5" s="466" t="s">
        <v>414</v>
      </c>
      <c r="BL5" s="466" t="s">
        <v>415</v>
      </c>
      <c r="BM5" s="702"/>
      <c r="BN5" s="702"/>
      <c r="BO5" s="467" t="s">
        <v>410</v>
      </c>
      <c r="BP5" s="466" t="s">
        <v>411</v>
      </c>
      <c r="BQ5" s="466" t="s">
        <v>412</v>
      </c>
      <c r="BR5" s="466" t="s">
        <v>413</v>
      </c>
      <c r="BS5" s="466" t="s">
        <v>414</v>
      </c>
      <c r="BT5" s="466" t="s">
        <v>415</v>
      </c>
      <c r="BU5" s="702"/>
      <c r="BV5" s="702"/>
      <c r="BW5" s="466" t="s">
        <v>410</v>
      </c>
      <c r="BX5" s="466" t="s">
        <v>411</v>
      </c>
      <c r="BY5" s="466" t="s">
        <v>412</v>
      </c>
      <c r="BZ5" s="466" t="s">
        <v>413</v>
      </c>
      <c r="CA5" s="466" t="s">
        <v>414</v>
      </c>
      <c r="CB5" s="466" t="s">
        <v>415</v>
      </c>
      <c r="CC5" s="702"/>
      <c r="CD5" s="702"/>
      <c r="CE5" s="466" t="s">
        <v>410</v>
      </c>
      <c r="CF5" s="466" t="s">
        <v>411</v>
      </c>
      <c r="CG5" s="466" t="s">
        <v>412</v>
      </c>
      <c r="CH5" s="466" t="s">
        <v>413</v>
      </c>
      <c r="CI5" s="466" t="s">
        <v>414</v>
      </c>
      <c r="CJ5" s="466" t="s">
        <v>415</v>
      </c>
    </row>
    <row r="6" spans="1:88" s="468" customFormat="1" ht="16.5" customHeight="1">
      <c r="B6" s="696" t="s">
        <v>416</v>
      </c>
      <c r="C6" s="696" t="s">
        <v>417</v>
      </c>
      <c r="D6" s="469" t="s">
        <v>418</v>
      </c>
      <c r="E6" s="470">
        <v>90</v>
      </c>
      <c r="F6" s="470">
        <v>53</v>
      </c>
      <c r="G6" s="470">
        <v>90</v>
      </c>
      <c r="H6" s="470">
        <v>63</v>
      </c>
      <c r="I6" s="470">
        <v>90</v>
      </c>
      <c r="J6" s="471">
        <f t="shared" ref="J6:J13" si="0">SUM(K6:P6)</f>
        <v>68</v>
      </c>
      <c r="K6" s="471"/>
      <c r="L6" s="472">
        <v>12</v>
      </c>
      <c r="M6" s="469">
        <v>13</v>
      </c>
      <c r="N6" s="469">
        <v>22</v>
      </c>
      <c r="O6" s="469">
        <v>20</v>
      </c>
      <c r="P6" s="469">
        <v>1</v>
      </c>
      <c r="Q6" s="470">
        <v>90</v>
      </c>
      <c r="R6" s="471">
        <f t="shared" ref="R6:R13" si="1">SUM(S6:X6)</f>
        <v>66</v>
      </c>
      <c r="S6" s="471">
        <v>1</v>
      </c>
      <c r="T6" s="472">
        <v>9</v>
      </c>
      <c r="U6" s="469">
        <v>20</v>
      </c>
      <c r="V6" s="469">
        <v>14</v>
      </c>
      <c r="W6" s="469">
        <v>21</v>
      </c>
      <c r="X6" s="469">
        <v>1</v>
      </c>
      <c r="Y6" s="470">
        <v>90</v>
      </c>
      <c r="Z6" s="471">
        <f t="shared" ref="Z6:Z13" si="2">SUM(AA6:AF6)</f>
        <v>68</v>
      </c>
      <c r="AA6" s="471">
        <v>1</v>
      </c>
      <c r="AB6" s="472">
        <v>11</v>
      </c>
      <c r="AC6" s="469">
        <v>19</v>
      </c>
      <c r="AD6" s="469">
        <v>19</v>
      </c>
      <c r="AE6" s="469">
        <v>13</v>
      </c>
      <c r="AF6" s="469">
        <v>5</v>
      </c>
      <c r="AG6" s="470">
        <v>90</v>
      </c>
      <c r="AH6" s="471">
        <f>SUM(AI6:AN6)</f>
        <v>72</v>
      </c>
      <c r="AI6" s="471">
        <v>1</v>
      </c>
      <c r="AJ6" s="472">
        <v>11</v>
      </c>
      <c r="AK6" s="469">
        <v>19</v>
      </c>
      <c r="AL6" s="469">
        <v>21</v>
      </c>
      <c r="AM6" s="469">
        <v>20</v>
      </c>
      <c r="AN6" s="469">
        <v>0</v>
      </c>
      <c r="AO6" s="473" t="s">
        <v>419</v>
      </c>
      <c r="AP6" s="474" t="s">
        <v>419</v>
      </c>
      <c r="AQ6" s="474" t="s">
        <v>419</v>
      </c>
      <c r="AR6" s="474" t="s">
        <v>419</v>
      </c>
      <c r="AS6" s="474" t="s">
        <v>419</v>
      </c>
      <c r="AT6" s="474" t="s">
        <v>419</v>
      </c>
      <c r="AU6" s="474" t="s">
        <v>419</v>
      </c>
      <c r="AV6" s="474" t="s">
        <v>419</v>
      </c>
      <c r="AW6" s="473" t="s">
        <v>419</v>
      </c>
      <c r="AX6" s="474" t="s">
        <v>419</v>
      </c>
      <c r="AY6" s="474" t="s">
        <v>419</v>
      </c>
      <c r="AZ6" s="474" t="s">
        <v>419</v>
      </c>
      <c r="BA6" s="474" t="s">
        <v>419</v>
      </c>
      <c r="BB6" s="474" t="s">
        <v>419</v>
      </c>
      <c r="BC6" s="474" t="s">
        <v>419</v>
      </c>
      <c r="BD6" s="474" t="s">
        <v>419</v>
      </c>
      <c r="BE6" s="473" t="s">
        <v>419</v>
      </c>
      <c r="BF6" s="474" t="s">
        <v>419</v>
      </c>
      <c r="BG6" s="474" t="s">
        <v>419</v>
      </c>
      <c r="BH6" s="474" t="s">
        <v>419</v>
      </c>
      <c r="BI6" s="474" t="s">
        <v>419</v>
      </c>
      <c r="BJ6" s="474" t="s">
        <v>419</v>
      </c>
      <c r="BK6" s="474" t="s">
        <v>419</v>
      </c>
      <c r="BL6" s="474" t="s">
        <v>419</v>
      </c>
      <c r="BM6" s="473" t="s">
        <v>419</v>
      </c>
      <c r="BN6" s="474" t="s">
        <v>419</v>
      </c>
      <c r="BO6" s="474" t="s">
        <v>419</v>
      </c>
      <c r="BP6" s="474" t="s">
        <v>419</v>
      </c>
      <c r="BQ6" s="474" t="s">
        <v>419</v>
      </c>
      <c r="BR6" s="474" t="s">
        <v>419</v>
      </c>
      <c r="BS6" s="474" t="s">
        <v>419</v>
      </c>
      <c r="BT6" s="474" t="s">
        <v>419</v>
      </c>
      <c r="BU6" s="475">
        <v>80</v>
      </c>
      <c r="BV6" s="471">
        <f>SUM(BW6:CB6)</f>
        <v>30</v>
      </c>
      <c r="BW6" s="474" t="s">
        <v>419</v>
      </c>
      <c r="BX6" s="474" t="s">
        <v>419</v>
      </c>
      <c r="BY6" s="474" t="s">
        <v>419</v>
      </c>
      <c r="BZ6" s="476">
        <v>9</v>
      </c>
      <c r="CA6" s="476">
        <v>13</v>
      </c>
      <c r="CB6" s="476">
        <v>8</v>
      </c>
      <c r="CC6" s="475">
        <v>80</v>
      </c>
      <c r="CD6" s="471">
        <f>SUM(CE6:CJ6)</f>
        <v>29</v>
      </c>
      <c r="CE6" s="474" t="s">
        <v>419</v>
      </c>
      <c r="CF6" s="474" t="s">
        <v>419</v>
      </c>
      <c r="CG6" s="474" t="s">
        <v>419</v>
      </c>
      <c r="CH6" s="476">
        <v>9</v>
      </c>
      <c r="CI6" s="476">
        <v>4</v>
      </c>
      <c r="CJ6" s="476">
        <v>16</v>
      </c>
    </row>
    <row r="7" spans="1:88" s="468" customFormat="1" ht="16.5" hidden="1" customHeight="1">
      <c r="B7" s="696"/>
      <c r="C7" s="696"/>
      <c r="D7" s="469" t="s">
        <v>420</v>
      </c>
      <c r="E7" s="470">
        <v>80</v>
      </c>
      <c r="F7" s="470">
        <v>53</v>
      </c>
      <c r="G7" s="470">
        <v>80</v>
      </c>
      <c r="H7" s="470">
        <v>45</v>
      </c>
      <c r="I7" s="470">
        <v>80</v>
      </c>
      <c r="J7" s="471">
        <f t="shared" si="0"/>
        <v>37</v>
      </c>
      <c r="K7" s="471"/>
      <c r="L7" s="472">
        <v>2</v>
      </c>
      <c r="M7" s="469">
        <v>9</v>
      </c>
      <c r="N7" s="469">
        <v>19</v>
      </c>
      <c r="O7" s="469">
        <v>7</v>
      </c>
      <c r="P7" s="469"/>
      <c r="Q7" s="470">
        <v>80</v>
      </c>
      <c r="R7" s="471">
        <f t="shared" si="1"/>
        <v>33</v>
      </c>
      <c r="S7" s="471">
        <v>0</v>
      </c>
      <c r="T7" s="472">
        <v>2</v>
      </c>
      <c r="U7" s="469">
        <v>4</v>
      </c>
      <c r="V7" s="469">
        <v>11</v>
      </c>
      <c r="W7" s="469">
        <v>16</v>
      </c>
      <c r="X7" s="469">
        <v>0</v>
      </c>
      <c r="Y7" s="470">
        <v>80</v>
      </c>
      <c r="Z7" s="471">
        <f t="shared" si="2"/>
        <v>32</v>
      </c>
      <c r="AA7" s="471">
        <v>0</v>
      </c>
      <c r="AB7" s="472">
        <v>6</v>
      </c>
      <c r="AC7" s="469">
        <v>7</v>
      </c>
      <c r="AD7" s="469">
        <v>7</v>
      </c>
      <c r="AE7" s="469">
        <v>12</v>
      </c>
      <c r="AF7" s="469">
        <v>0</v>
      </c>
      <c r="AG7" s="470">
        <v>80</v>
      </c>
      <c r="AH7" s="471">
        <f>SUM(AI7:AN7)</f>
        <v>28</v>
      </c>
      <c r="AI7" s="471">
        <v>0</v>
      </c>
      <c r="AJ7" s="472">
        <v>6</v>
      </c>
      <c r="AK7" s="469">
        <v>7</v>
      </c>
      <c r="AL7" s="469">
        <v>7</v>
      </c>
      <c r="AM7" s="469">
        <v>7</v>
      </c>
      <c r="AN7" s="469">
        <v>1</v>
      </c>
      <c r="AO7" s="473" t="s">
        <v>419</v>
      </c>
      <c r="AP7" s="474" t="s">
        <v>419</v>
      </c>
      <c r="AQ7" s="474" t="s">
        <v>419</v>
      </c>
      <c r="AR7" s="474" t="s">
        <v>419</v>
      </c>
      <c r="AS7" s="474" t="s">
        <v>419</v>
      </c>
      <c r="AT7" s="474" t="s">
        <v>419</v>
      </c>
      <c r="AU7" s="474" t="s">
        <v>419</v>
      </c>
      <c r="AV7" s="474" t="s">
        <v>419</v>
      </c>
      <c r="AW7" s="473" t="s">
        <v>419</v>
      </c>
      <c r="AX7" s="474" t="s">
        <v>419</v>
      </c>
      <c r="AY7" s="474" t="s">
        <v>419</v>
      </c>
      <c r="AZ7" s="474" t="s">
        <v>419</v>
      </c>
      <c r="BA7" s="474" t="s">
        <v>419</v>
      </c>
      <c r="BB7" s="474" t="s">
        <v>419</v>
      </c>
      <c r="BC7" s="474" t="s">
        <v>419</v>
      </c>
      <c r="BD7" s="474" t="s">
        <v>419</v>
      </c>
      <c r="BE7" s="473" t="s">
        <v>419</v>
      </c>
      <c r="BF7" s="474" t="s">
        <v>419</v>
      </c>
      <c r="BG7" s="474" t="s">
        <v>419</v>
      </c>
      <c r="BH7" s="474" t="s">
        <v>419</v>
      </c>
      <c r="BI7" s="474" t="s">
        <v>419</v>
      </c>
      <c r="BJ7" s="474" t="s">
        <v>419</v>
      </c>
      <c r="BK7" s="474" t="s">
        <v>419</v>
      </c>
      <c r="BL7" s="474" t="s">
        <v>419</v>
      </c>
      <c r="BM7" s="473" t="s">
        <v>419</v>
      </c>
      <c r="BN7" s="474" t="s">
        <v>419</v>
      </c>
      <c r="BO7" s="474" t="s">
        <v>419</v>
      </c>
      <c r="BP7" s="474" t="s">
        <v>419</v>
      </c>
      <c r="BQ7" s="474" t="s">
        <v>419</v>
      </c>
      <c r="BR7" s="474" t="s">
        <v>419</v>
      </c>
      <c r="BS7" s="474" t="s">
        <v>419</v>
      </c>
      <c r="BT7" s="474" t="s">
        <v>419</v>
      </c>
      <c r="BU7" s="473" t="s">
        <v>419</v>
      </c>
      <c r="BV7" s="473" t="s">
        <v>419</v>
      </c>
      <c r="BW7" s="474" t="s">
        <v>419</v>
      </c>
      <c r="BX7" s="474" t="s">
        <v>419</v>
      </c>
      <c r="BY7" s="474" t="s">
        <v>419</v>
      </c>
      <c r="BZ7" s="474" t="s">
        <v>419</v>
      </c>
      <c r="CA7" s="474" t="s">
        <v>419</v>
      </c>
      <c r="CB7" s="474" t="s">
        <v>419</v>
      </c>
      <c r="CC7" s="473" t="s">
        <v>419</v>
      </c>
      <c r="CD7" s="473" t="s">
        <v>419</v>
      </c>
      <c r="CE7" s="474" t="s">
        <v>419</v>
      </c>
      <c r="CF7" s="474" t="s">
        <v>419</v>
      </c>
      <c r="CG7" s="474" t="s">
        <v>419</v>
      </c>
      <c r="CH7" s="474" t="s">
        <v>419</v>
      </c>
      <c r="CI7" s="474" t="s">
        <v>419</v>
      </c>
      <c r="CJ7" s="474" t="s">
        <v>419</v>
      </c>
    </row>
    <row r="8" spans="1:88" s="468" customFormat="1" ht="16.5" hidden="1" customHeight="1">
      <c r="B8" s="696"/>
      <c r="C8" s="696"/>
      <c r="D8" s="477" t="s">
        <v>421</v>
      </c>
      <c r="E8" s="475" t="s">
        <v>419</v>
      </c>
      <c r="F8" s="475" t="s">
        <v>419</v>
      </c>
      <c r="G8" s="475">
        <v>120</v>
      </c>
      <c r="H8" s="475">
        <v>98</v>
      </c>
      <c r="I8" s="470">
        <v>120</v>
      </c>
      <c r="J8" s="471">
        <f t="shared" si="0"/>
        <v>108</v>
      </c>
      <c r="K8" s="478">
        <v>8</v>
      </c>
      <c r="L8" s="478">
        <v>16</v>
      </c>
      <c r="M8" s="478">
        <v>20</v>
      </c>
      <c r="N8" s="478">
        <v>25</v>
      </c>
      <c r="O8" s="478">
        <v>23</v>
      </c>
      <c r="P8" s="478">
        <v>16</v>
      </c>
      <c r="Q8" s="470">
        <v>120</v>
      </c>
      <c r="R8" s="471">
        <f>SUM(S8:X8)</f>
        <v>125</v>
      </c>
      <c r="S8" s="478">
        <v>9</v>
      </c>
      <c r="T8" s="478">
        <v>22</v>
      </c>
      <c r="U8" s="478">
        <v>24</v>
      </c>
      <c r="V8" s="478">
        <v>23</v>
      </c>
      <c r="W8" s="478">
        <v>25</v>
      </c>
      <c r="X8" s="478">
        <v>22</v>
      </c>
      <c r="Y8" s="473" t="s">
        <v>419</v>
      </c>
      <c r="Z8" s="473" t="s">
        <v>419</v>
      </c>
      <c r="AA8" s="473" t="s">
        <v>419</v>
      </c>
      <c r="AB8" s="473" t="s">
        <v>419</v>
      </c>
      <c r="AC8" s="473" t="s">
        <v>419</v>
      </c>
      <c r="AD8" s="473" t="s">
        <v>419</v>
      </c>
      <c r="AE8" s="473" t="s">
        <v>419</v>
      </c>
      <c r="AF8" s="473" t="s">
        <v>419</v>
      </c>
      <c r="AG8" s="473" t="s">
        <v>419</v>
      </c>
      <c r="AH8" s="473" t="s">
        <v>419</v>
      </c>
      <c r="AI8" s="473" t="s">
        <v>419</v>
      </c>
      <c r="AJ8" s="473" t="s">
        <v>419</v>
      </c>
      <c r="AK8" s="473" t="s">
        <v>419</v>
      </c>
      <c r="AL8" s="473" t="s">
        <v>419</v>
      </c>
      <c r="AM8" s="473" t="s">
        <v>419</v>
      </c>
      <c r="AN8" s="473" t="s">
        <v>419</v>
      </c>
      <c r="AO8" s="473" t="s">
        <v>419</v>
      </c>
      <c r="AP8" s="473" t="s">
        <v>419</v>
      </c>
      <c r="AQ8" s="473" t="s">
        <v>419</v>
      </c>
      <c r="AR8" s="473" t="s">
        <v>419</v>
      </c>
      <c r="AS8" s="473" t="s">
        <v>419</v>
      </c>
      <c r="AT8" s="473" t="s">
        <v>419</v>
      </c>
      <c r="AU8" s="473" t="s">
        <v>419</v>
      </c>
      <c r="AV8" s="473" t="s">
        <v>419</v>
      </c>
      <c r="AW8" s="473" t="s">
        <v>419</v>
      </c>
      <c r="AX8" s="473" t="s">
        <v>419</v>
      </c>
      <c r="AY8" s="473" t="s">
        <v>419</v>
      </c>
      <c r="AZ8" s="473" t="s">
        <v>419</v>
      </c>
      <c r="BA8" s="473" t="s">
        <v>419</v>
      </c>
      <c r="BB8" s="473" t="s">
        <v>419</v>
      </c>
      <c r="BC8" s="473" t="s">
        <v>419</v>
      </c>
      <c r="BD8" s="473" t="s">
        <v>419</v>
      </c>
      <c r="BE8" s="473" t="s">
        <v>419</v>
      </c>
      <c r="BF8" s="473" t="s">
        <v>419</v>
      </c>
      <c r="BG8" s="473" t="s">
        <v>419</v>
      </c>
      <c r="BH8" s="473" t="s">
        <v>419</v>
      </c>
      <c r="BI8" s="473" t="s">
        <v>419</v>
      </c>
      <c r="BJ8" s="473" t="s">
        <v>419</v>
      </c>
      <c r="BK8" s="473" t="s">
        <v>419</v>
      </c>
      <c r="BL8" s="473" t="s">
        <v>419</v>
      </c>
      <c r="BM8" s="473" t="s">
        <v>419</v>
      </c>
      <c r="BN8" s="473" t="s">
        <v>419</v>
      </c>
      <c r="BO8" s="473" t="s">
        <v>419</v>
      </c>
      <c r="BP8" s="473" t="s">
        <v>419</v>
      </c>
      <c r="BQ8" s="473" t="s">
        <v>419</v>
      </c>
      <c r="BR8" s="473" t="s">
        <v>419</v>
      </c>
      <c r="BS8" s="473" t="s">
        <v>419</v>
      </c>
      <c r="BT8" s="473" t="s">
        <v>419</v>
      </c>
      <c r="BU8" s="473" t="s">
        <v>419</v>
      </c>
      <c r="BV8" s="473" t="s">
        <v>419</v>
      </c>
      <c r="BW8" s="473" t="s">
        <v>419</v>
      </c>
      <c r="BX8" s="473" t="s">
        <v>419</v>
      </c>
      <c r="BY8" s="473" t="s">
        <v>419</v>
      </c>
      <c r="BZ8" s="473" t="s">
        <v>419</v>
      </c>
      <c r="CA8" s="473" t="s">
        <v>419</v>
      </c>
      <c r="CB8" s="473" t="s">
        <v>419</v>
      </c>
      <c r="CC8" s="473" t="s">
        <v>419</v>
      </c>
      <c r="CD8" s="473" t="s">
        <v>419</v>
      </c>
      <c r="CE8" s="473" t="s">
        <v>419</v>
      </c>
      <c r="CF8" s="473" t="s">
        <v>419</v>
      </c>
      <c r="CG8" s="473" t="s">
        <v>419</v>
      </c>
      <c r="CH8" s="473" t="s">
        <v>419</v>
      </c>
      <c r="CI8" s="473" t="s">
        <v>419</v>
      </c>
      <c r="CJ8" s="473" t="s">
        <v>419</v>
      </c>
    </row>
    <row r="9" spans="1:88" s="468" customFormat="1" ht="16.5" customHeight="1">
      <c r="B9" s="696"/>
      <c r="C9" s="696"/>
      <c r="D9" s="469" t="s">
        <v>422</v>
      </c>
      <c r="E9" s="470">
        <v>120</v>
      </c>
      <c r="F9" s="470">
        <v>116</v>
      </c>
      <c r="G9" s="470">
        <v>120</v>
      </c>
      <c r="H9" s="470">
        <v>116</v>
      </c>
      <c r="I9" s="470">
        <v>120</v>
      </c>
      <c r="J9" s="471">
        <f t="shared" si="0"/>
        <v>105</v>
      </c>
      <c r="K9" s="471">
        <v>5</v>
      </c>
      <c r="L9" s="472">
        <v>11</v>
      </c>
      <c r="M9" s="469">
        <v>23</v>
      </c>
      <c r="N9" s="469">
        <v>27</v>
      </c>
      <c r="O9" s="469">
        <v>23</v>
      </c>
      <c r="P9" s="469">
        <v>16</v>
      </c>
      <c r="Q9" s="470">
        <v>120</v>
      </c>
      <c r="R9" s="471">
        <f t="shared" si="1"/>
        <v>108</v>
      </c>
      <c r="S9" s="471">
        <v>5</v>
      </c>
      <c r="T9" s="472">
        <v>14</v>
      </c>
      <c r="U9" s="469">
        <v>16</v>
      </c>
      <c r="V9" s="469">
        <v>28</v>
      </c>
      <c r="W9" s="469">
        <v>25</v>
      </c>
      <c r="X9" s="469">
        <v>20</v>
      </c>
      <c r="Y9" s="470">
        <v>120</v>
      </c>
      <c r="Z9" s="471">
        <f t="shared" si="2"/>
        <v>103</v>
      </c>
      <c r="AA9" s="471">
        <v>3</v>
      </c>
      <c r="AB9" s="472">
        <v>14</v>
      </c>
      <c r="AC9" s="469">
        <v>27</v>
      </c>
      <c r="AD9" s="469">
        <v>20</v>
      </c>
      <c r="AE9" s="469">
        <v>25</v>
      </c>
      <c r="AF9" s="469">
        <v>14</v>
      </c>
      <c r="AG9" s="470">
        <v>120</v>
      </c>
      <c r="AH9" s="471">
        <f>SUM(AI9:AN9)</f>
        <v>100</v>
      </c>
      <c r="AI9" s="471">
        <v>4</v>
      </c>
      <c r="AJ9" s="472">
        <v>11</v>
      </c>
      <c r="AK9" s="469">
        <v>23</v>
      </c>
      <c r="AL9" s="469">
        <v>28</v>
      </c>
      <c r="AM9" s="469">
        <v>23</v>
      </c>
      <c r="AN9" s="469">
        <v>11</v>
      </c>
      <c r="AO9" s="470">
        <v>120</v>
      </c>
      <c r="AP9" s="471">
        <f>SUM(AQ9:AV9)</f>
        <v>99</v>
      </c>
      <c r="AQ9" s="471">
        <v>3</v>
      </c>
      <c r="AR9" s="472">
        <v>9</v>
      </c>
      <c r="AS9" s="469">
        <v>24</v>
      </c>
      <c r="AT9" s="469">
        <v>29</v>
      </c>
      <c r="AU9" s="469">
        <v>19</v>
      </c>
      <c r="AV9" s="469">
        <v>15</v>
      </c>
      <c r="AW9" s="470">
        <v>120</v>
      </c>
      <c r="AX9" s="471">
        <f>SUM(AY9:BD9)</f>
        <v>118</v>
      </c>
      <c r="AY9" s="471">
        <v>7</v>
      </c>
      <c r="AZ9" s="472">
        <v>17</v>
      </c>
      <c r="BA9" s="469">
        <v>24</v>
      </c>
      <c r="BB9" s="469">
        <v>31</v>
      </c>
      <c r="BC9" s="469">
        <v>30</v>
      </c>
      <c r="BD9" s="469">
        <v>9</v>
      </c>
      <c r="BE9" s="470">
        <v>150</v>
      </c>
      <c r="BF9" s="471">
        <f>SUM(BG9:BL9)</f>
        <v>129</v>
      </c>
      <c r="BG9" s="471">
        <v>5</v>
      </c>
      <c r="BH9" s="472">
        <v>16</v>
      </c>
      <c r="BI9" s="469">
        <v>28</v>
      </c>
      <c r="BJ9" s="469">
        <v>28</v>
      </c>
      <c r="BK9" s="469">
        <v>26</v>
      </c>
      <c r="BL9" s="469">
        <v>26</v>
      </c>
      <c r="BM9" s="470">
        <v>150</v>
      </c>
      <c r="BN9" s="471">
        <f>SUM(BO9:BT9)</f>
        <v>112</v>
      </c>
      <c r="BO9" s="471">
        <v>1</v>
      </c>
      <c r="BP9" s="472">
        <v>15</v>
      </c>
      <c r="BQ9" s="469">
        <v>24</v>
      </c>
      <c r="BR9" s="469">
        <v>26</v>
      </c>
      <c r="BS9" s="469">
        <v>24</v>
      </c>
      <c r="BT9" s="469">
        <v>22</v>
      </c>
      <c r="BU9" s="470">
        <v>150</v>
      </c>
      <c r="BV9" s="471">
        <f>SUM(BW9:CB9)</f>
        <v>144</v>
      </c>
      <c r="BW9" s="471">
        <v>4</v>
      </c>
      <c r="BX9" s="472">
        <v>22</v>
      </c>
      <c r="BY9" s="469">
        <v>27</v>
      </c>
      <c r="BZ9" s="469">
        <v>25</v>
      </c>
      <c r="CA9" s="469">
        <v>31</v>
      </c>
      <c r="CB9" s="469">
        <v>35</v>
      </c>
      <c r="CC9" s="470">
        <v>150</v>
      </c>
      <c r="CD9" s="471">
        <f>SUM(CE9:CJ9)</f>
        <v>122</v>
      </c>
      <c r="CE9" s="471">
        <v>4</v>
      </c>
      <c r="CF9" s="472">
        <v>21</v>
      </c>
      <c r="CG9" s="469">
        <v>28</v>
      </c>
      <c r="CH9" s="469">
        <v>26</v>
      </c>
      <c r="CI9" s="469">
        <v>20</v>
      </c>
      <c r="CJ9" s="469">
        <v>23</v>
      </c>
    </row>
    <row r="10" spans="1:88" s="468" customFormat="1" ht="16.5" customHeight="1">
      <c r="B10" s="696"/>
      <c r="C10" s="696"/>
      <c r="D10" s="469" t="s">
        <v>423</v>
      </c>
      <c r="E10" s="470">
        <v>120</v>
      </c>
      <c r="F10" s="470">
        <v>94</v>
      </c>
      <c r="G10" s="470">
        <v>120</v>
      </c>
      <c r="H10" s="470">
        <v>82</v>
      </c>
      <c r="I10" s="470">
        <v>120</v>
      </c>
      <c r="J10" s="471">
        <f t="shared" si="0"/>
        <v>88</v>
      </c>
      <c r="K10" s="471"/>
      <c r="L10" s="472">
        <v>8</v>
      </c>
      <c r="M10" s="469">
        <v>19</v>
      </c>
      <c r="N10" s="469">
        <v>23</v>
      </c>
      <c r="O10" s="469">
        <v>26</v>
      </c>
      <c r="P10" s="469">
        <v>12</v>
      </c>
      <c r="Q10" s="470">
        <v>120</v>
      </c>
      <c r="R10" s="471">
        <f t="shared" si="1"/>
        <v>81</v>
      </c>
      <c r="S10" s="471">
        <v>1</v>
      </c>
      <c r="T10" s="472">
        <v>8</v>
      </c>
      <c r="U10" s="469">
        <v>20</v>
      </c>
      <c r="V10" s="469">
        <v>22</v>
      </c>
      <c r="W10" s="469">
        <v>23</v>
      </c>
      <c r="X10" s="469">
        <v>7</v>
      </c>
      <c r="Y10" s="470">
        <v>120</v>
      </c>
      <c r="Z10" s="471">
        <f t="shared" si="2"/>
        <v>89</v>
      </c>
      <c r="AA10" s="471">
        <v>0</v>
      </c>
      <c r="AB10" s="472">
        <v>11</v>
      </c>
      <c r="AC10" s="469">
        <v>16</v>
      </c>
      <c r="AD10" s="469">
        <v>24</v>
      </c>
      <c r="AE10" s="469">
        <v>23</v>
      </c>
      <c r="AF10" s="469">
        <v>15</v>
      </c>
      <c r="AG10" s="470">
        <v>120</v>
      </c>
      <c r="AH10" s="471">
        <f>SUM(AI10:AN10)</f>
        <v>78</v>
      </c>
      <c r="AI10" s="471">
        <v>0</v>
      </c>
      <c r="AJ10" s="472">
        <v>8</v>
      </c>
      <c r="AK10" s="469">
        <v>24</v>
      </c>
      <c r="AL10" s="469">
        <v>16</v>
      </c>
      <c r="AM10" s="469">
        <v>22</v>
      </c>
      <c r="AN10" s="469">
        <v>8</v>
      </c>
      <c r="AO10" s="470">
        <v>120</v>
      </c>
      <c r="AP10" s="471">
        <f>SUM(AQ10:AV10)</f>
        <v>76</v>
      </c>
      <c r="AQ10" s="471">
        <v>1</v>
      </c>
      <c r="AR10" s="472">
        <v>6</v>
      </c>
      <c r="AS10" s="469">
        <v>17</v>
      </c>
      <c r="AT10" s="469">
        <v>29</v>
      </c>
      <c r="AU10" s="469">
        <v>15</v>
      </c>
      <c r="AV10" s="469">
        <v>8</v>
      </c>
      <c r="AW10" s="470">
        <v>120</v>
      </c>
      <c r="AX10" s="471">
        <f>SUM(AY10:BD10)</f>
        <v>73</v>
      </c>
      <c r="AY10" s="471">
        <v>0</v>
      </c>
      <c r="AZ10" s="472">
        <v>11</v>
      </c>
      <c r="BA10" s="469">
        <v>13</v>
      </c>
      <c r="BB10" s="469">
        <v>20</v>
      </c>
      <c r="BC10" s="469">
        <v>25</v>
      </c>
      <c r="BD10" s="469">
        <v>4</v>
      </c>
      <c r="BE10" s="470">
        <v>120</v>
      </c>
      <c r="BF10" s="471">
        <f>SUM(BG10:BL10)</f>
        <v>98</v>
      </c>
      <c r="BG10" s="471">
        <v>2</v>
      </c>
      <c r="BH10" s="472">
        <v>13</v>
      </c>
      <c r="BI10" s="469">
        <v>21</v>
      </c>
      <c r="BJ10" s="469">
        <v>17</v>
      </c>
      <c r="BK10" s="469">
        <v>20</v>
      </c>
      <c r="BL10" s="469">
        <v>25</v>
      </c>
      <c r="BM10" s="470">
        <v>120</v>
      </c>
      <c r="BN10" s="471">
        <f>SUM(BO10:BT10)</f>
        <v>90</v>
      </c>
      <c r="BO10" s="471">
        <v>2</v>
      </c>
      <c r="BP10" s="472">
        <v>11</v>
      </c>
      <c r="BQ10" s="469">
        <v>18</v>
      </c>
      <c r="BR10" s="469">
        <v>24</v>
      </c>
      <c r="BS10" s="469">
        <v>15</v>
      </c>
      <c r="BT10" s="469">
        <v>20</v>
      </c>
      <c r="BU10" s="470">
        <v>120</v>
      </c>
      <c r="BV10" s="471">
        <f>SUM(BW10:CB10)</f>
        <v>99</v>
      </c>
      <c r="BW10" s="471">
        <v>6</v>
      </c>
      <c r="BX10" s="472">
        <v>15</v>
      </c>
      <c r="BY10" s="469">
        <v>17</v>
      </c>
      <c r="BZ10" s="469">
        <v>20</v>
      </c>
      <c r="CA10" s="469">
        <v>26</v>
      </c>
      <c r="CB10" s="469">
        <v>15</v>
      </c>
      <c r="CC10" s="470">
        <v>120</v>
      </c>
      <c r="CD10" s="471">
        <f>SUM(CE10:CJ10)</f>
        <v>100</v>
      </c>
      <c r="CE10" s="471">
        <v>3</v>
      </c>
      <c r="CF10" s="472">
        <v>15</v>
      </c>
      <c r="CG10" s="469">
        <v>23</v>
      </c>
      <c r="CH10" s="469">
        <v>19</v>
      </c>
      <c r="CI10" s="469">
        <v>18</v>
      </c>
      <c r="CJ10" s="469">
        <v>22</v>
      </c>
    </row>
    <row r="11" spans="1:88" s="468" customFormat="1" ht="16.5" customHeight="1">
      <c r="B11" s="696"/>
      <c r="C11" s="696"/>
      <c r="D11" s="469" t="s">
        <v>424</v>
      </c>
      <c r="E11" s="470">
        <v>70</v>
      </c>
      <c r="F11" s="470">
        <v>50</v>
      </c>
      <c r="G11" s="470">
        <v>70</v>
      </c>
      <c r="H11" s="470">
        <v>55</v>
      </c>
      <c r="I11" s="470">
        <v>70</v>
      </c>
      <c r="J11" s="471">
        <f t="shared" si="0"/>
        <v>49</v>
      </c>
      <c r="K11" s="471"/>
      <c r="L11" s="472">
        <v>3</v>
      </c>
      <c r="M11" s="469">
        <v>9</v>
      </c>
      <c r="N11" s="469">
        <v>17</v>
      </c>
      <c r="O11" s="469">
        <v>13</v>
      </c>
      <c r="P11" s="469">
        <v>7</v>
      </c>
      <c r="Q11" s="470">
        <v>70</v>
      </c>
      <c r="R11" s="471">
        <f t="shared" si="1"/>
        <v>55</v>
      </c>
      <c r="S11" s="471">
        <v>0</v>
      </c>
      <c r="T11" s="472">
        <v>7</v>
      </c>
      <c r="U11" s="469">
        <v>12</v>
      </c>
      <c r="V11" s="469">
        <v>12</v>
      </c>
      <c r="W11" s="469">
        <v>18</v>
      </c>
      <c r="X11" s="469">
        <v>6</v>
      </c>
      <c r="Y11" s="470">
        <v>70</v>
      </c>
      <c r="Z11" s="471">
        <f t="shared" si="2"/>
        <v>49</v>
      </c>
      <c r="AA11" s="471">
        <v>0</v>
      </c>
      <c r="AB11" s="472">
        <v>6</v>
      </c>
      <c r="AC11" s="469">
        <v>13</v>
      </c>
      <c r="AD11" s="469">
        <v>15</v>
      </c>
      <c r="AE11" s="469">
        <v>12</v>
      </c>
      <c r="AF11" s="469">
        <v>3</v>
      </c>
      <c r="AG11" s="470">
        <v>70</v>
      </c>
      <c r="AH11" s="471">
        <f>SUM(AI11:AN11)</f>
        <v>49</v>
      </c>
      <c r="AI11" s="471">
        <v>0</v>
      </c>
      <c r="AJ11" s="472">
        <v>6</v>
      </c>
      <c r="AK11" s="469">
        <v>13</v>
      </c>
      <c r="AL11" s="469">
        <v>11</v>
      </c>
      <c r="AM11" s="469">
        <v>16</v>
      </c>
      <c r="AN11" s="469">
        <v>3</v>
      </c>
      <c r="AO11" s="470">
        <v>70</v>
      </c>
      <c r="AP11" s="471">
        <f>SUM(AQ11:AV11)</f>
        <v>47</v>
      </c>
      <c r="AQ11" s="471">
        <v>0</v>
      </c>
      <c r="AR11" s="472">
        <v>5</v>
      </c>
      <c r="AS11" s="469">
        <v>9</v>
      </c>
      <c r="AT11" s="469">
        <v>15</v>
      </c>
      <c r="AU11" s="469">
        <v>11</v>
      </c>
      <c r="AV11" s="469">
        <v>7</v>
      </c>
      <c r="AW11" s="470">
        <v>70</v>
      </c>
      <c r="AX11" s="471">
        <f>SUM(AY11:BD11)</f>
        <v>40</v>
      </c>
      <c r="AY11" s="471">
        <v>0</v>
      </c>
      <c r="AZ11" s="472">
        <v>6</v>
      </c>
      <c r="BA11" s="469">
        <v>8</v>
      </c>
      <c r="BB11" s="469">
        <v>10</v>
      </c>
      <c r="BC11" s="469">
        <v>11</v>
      </c>
      <c r="BD11" s="469">
        <v>5</v>
      </c>
      <c r="BE11" s="470">
        <v>70</v>
      </c>
      <c r="BF11" s="471">
        <f>SUM(BG11:BL11)</f>
        <v>47</v>
      </c>
      <c r="BG11" s="471">
        <v>1</v>
      </c>
      <c r="BH11" s="472">
        <v>11</v>
      </c>
      <c r="BI11" s="469">
        <v>8</v>
      </c>
      <c r="BJ11" s="469">
        <v>8</v>
      </c>
      <c r="BK11" s="469">
        <v>9</v>
      </c>
      <c r="BL11" s="469">
        <v>10</v>
      </c>
      <c r="BM11" s="470">
        <v>70</v>
      </c>
      <c r="BN11" s="471">
        <f>SUM(BO11:BT11)</f>
        <v>49</v>
      </c>
      <c r="BO11" s="471">
        <v>1</v>
      </c>
      <c r="BP11" s="472">
        <v>8</v>
      </c>
      <c r="BQ11" s="469">
        <v>14</v>
      </c>
      <c r="BR11" s="469">
        <v>8</v>
      </c>
      <c r="BS11" s="469">
        <v>8</v>
      </c>
      <c r="BT11" s="469">
        <v>10</v>
      </c>
      <c r="BU11" s="470">
        <v>70</v>
      </c>
      <c r="BV11" s="471">
        <f>SUM(BW11:CB11)</f>
        <v>51</v>
      </c>
      <c r="BW11" s="471">
        <v>1</v>
      </c>
      <c r="BX11" s="472">
        <v>6</v>
      </c>
      <c r="BY11" s="469">
        <v>10</v>
      </c>
      <c r="BZ11" s="469">
        <v>17</v>
      </c>
      <c r="CA11" s="469">
        <v>9</v>
      </c>
      <c r="CB11" s="469">
        <v>8</v>
      </c>
      <c r="CC11" s="470">
        <v>70</v>
      </c>
      <c r="CD11" s="471">
        <f>SUM(CE11:CJ11)</f>
        <v>59</v>
      </c>
      <c r="CE11" s="471">
        <v>1</v>
      </c>
      <c r="CF11" s="472">
        <v>14</v>
      </c>
      <c r="CG11" s="469">
        <v>7</v>
      </c>
      <c r="CH11" s="469">
        <v>12</v>
      </c>
      <c r="CI11" s="469">
        <v>17</v>
      </c>
      <c r="CJ11" s="469">
        <v>8</v>
      </c>
    </row>
    <row r="12" spans="1:88" s="468" customFormat="1" ht="16.5" customHeight="1">
      <c r="B12" s="696"/>
      <c r="C12" s="696"/>
      <c r="D12" s="469" t="s">
        <v>425</v>
      </c>
      <c r="E12" s="470">
        <v>100</v>
      </c>
      <c r="F12" s="470">
        <v>82</v>
      </c>
      <c r="G12" s="470">
        <v>100</v>
      </c>
      <c r="H12" s="470">
        <v>77</v>
      </c>
      <c r="I12" s="470">
        <v>100</v>
      </c>
      <c r="J12" s="471">
        <f t="shared" si="0"/>
        <v>78</v>
      </c>
      <c r="K12" s="471">
        <v>3</v>
      </c>
      <c r="L12" s="472">
        <v>6</v>
      </c>
      <c r="M12" s="469">
        <v>18</v>
      </c>
      <c r="N12" s="469">
        <v>24</v>
      </c>
      <c r="O12" s="469">
        <v>20</v>
      </c>
      <c r="P12" s="469">
        <v>7</v>
      </c>
      <c r="Q12" s="470">
        <v>100</v>
      </c>
      <c r="R12" s="471">
        <f t="shared" si="1"/>
        <v>84</v>
      </c>
      <c r="S12" s="471">
        <v>1</v>
      </c>
      <c r="T12" s="472">
        <v>10</v>
      </c>
      <c r="U12" s="469">
        <v>26</v>
      </c>
      <c r="V12" s="469">
        <v>22</v>
      </c>
      <c r="W12" s="469">
        <v>24</v>
      </c>
      <c r="X12" s="469">
        <v>1</v>
      </c>
      <c r="Y12" s="470">
        <v>100</v>
      </c>
      <c r="Z12" s="471">
        <f t="shared" si="2"/>
        <v>80</v>
      </c>
      <c r="AA12" s="471">
        <v>2</v>
      </c>
      <c r="AB12" s="472">
        <v>10</v>
      </c>
      <c r="AC12" s="469">
        <v>16</v>
      </c>
      <c r="AD12" s="469">
        <v>28</v>
      </c>
      <c r="AE12" s="469">
        <v>21</v>
      </c>
      <c r="AF12" s="469">
        <v>3</v>
      </c>
      <c r="AG12" s="470">
        <v>100</v>
      </c>
      <c r="AH12" s="471">
        <f>SUM(AI12:AN12)</f>
        <v>78</v>
      </c>
      <c r="AI12" s="471">
        <v>1</v>
      </c>
      <c r="AJ12" s="472">
        <v>7</v>
      </c>
      <c r="AK12" s="469">
        <v>18</v>
      </c>
      <c r="AL12" s="469">
        <v>19</v>
      </c>
      <c r="AM12" s="469">
        <v>28</v>
      </c>
      <c r="AN12" s="469">
        <v>5</v>
      </c>
      <c r="AO12" s="470">
        <v>100</v>
      </c>
      <c r="AP12" s="471">
        <f>SUM(AQ12:AV12)</f>
        <v>65</v>
      </c>
      <c r="AQ12" s="471">
        <v>2</v>
      </c>
      <c r="AR12" s="472">
        <v>12</v>
      </c>
      <c r="AS12" s="469">
        <v>12</v>
      </c>
      <c r="AT12" s="469">
        <v>18</v>
      </c>
      <c r="AU12" s="469">
        <v>18</v>
      </c>
      <c r="AV12" s="469">
        <v>3</v>
      </c>
      <c r="AW12" s="470">
        <v>100</v>
      </c>
      <c r="AX12" s="471">
        <f>SUM(AY12:BD12)</f>
        <v>63</v>
      </c>
      <c r="AY12" s="471">
        <v>3</v>
      </c>
      <c r="AZ12" s="472">
        <v>10</v>
      </c>
      <c r="BA12" s="469">
        <v>16</v>
      </c>
      <c r="BB12" s="469">
        <v>13</v>
      </c>
      <c r="BC12" s="469">
        <v>19</v>
      </c>
      <c r="BD12" s="469">
        <v>2</v>
      </c>
      <c r="BE12" s="470">
        <v>100</v>
      </c>
      <c r="BF12" s="471">
        <f>SUM(BG12:BL12)</f>
        <v>70</v>
      </c>
      <c r="BG12" s="471">
        <v>3</v>
      </c>
      <c r="BH12" s="472">
        <v>7</v>
      </c>
      <c r="BI12" s="469">
        <v>17</v>
      </c>
      <c r="BJ12" s="469">
        <v>16</v>
      </c>
      <c r="BK12" s="469">
        <v>10</v>
      </c>
      <c r="BL12" s="469">
        <v>17</v>
      </c>
      <c r="BM12" s="470">
        <v>100</v>
      </c>
      <c r="BN12" s="471">
        <f>SUM(BO12:BT12)</f>
        <v>70</v>
      </c>
      <c r="BO12" s="471">
        <v>3</v>
      </c>
      <c r="BP12" s="472">
        <v>11</v>
      </c>
      <c r="BQ12" s="469">
        <v>9</v>
      </c>
      <c r="BR12" s="469">
        <v>19</v>
      </c>
      <c r="BS12" s="469">
        <v>18</v>
      </c>
      <c r="BT12" s="469">
        <v>10</v>
      </c>
      <c r="BU12" s="470">
        <v>100</v>
      </c>
      <c r="BV12" s="471">
        <f>SUM(BW12:CB12)</f>
        <v>81</v>
      </c>
      <c r="BW12" s="471">
        <v>1</v>
      </c>
      <c r="BX12" s="472">
        <v>11</v>
      </c>
      <c r="BY12" s="469">
        <v>15</v>
      </c>
      <c r="BZ12" s="469">
        <v>12</v>
      </c>
      <c r="CA12" s="469">
        <v>20</v>
      </c>
      <c r="CB12" s="469">
        <v>22</v>
      </c>
      <c r="CC12" s="470">
        <v>100</v>
      </c>
      <c r="CD12" s="471">
        <f>SUM(CE12:CJ12)</f>
        <v>69</v>
      </c>
      <c r="CE12" s="471">
        <v>2</v>
      </c>
      <c r="CF12" s="472">
        <v>9</v>
      </c>
      <c r="CG12" s="469">
        <v>15</v>
      </c>
      <c r="CH12" s="469">
        <v>15</v>
      </c>
      <c r="CI12" s="469">
        <v>11</v>
      </c>
      <c r="CJ12" s="469">
        <v>17</v>
      </c>
    </row>
    <row r="13" spans="1:88" s="468" customFormat="1" ht="16.5" hidden="1" customHeight="1">
      <c r="B13" s="696"/>
      <c r="C13" s="696"/>
      <c r="D13" s="469" t="s">
        <v>426</v>
      </c>
      <c r="E13" s="470">
        <v>40</v>
      </c>
      <c r="F13" s="470">
        <v>32</v>
      </c>
      <c r="G13" s="470">
        <v>40</v>
      </c>
      <c r="H13" s="470">
        <v>34</v>
      </c>
      <c r="I13" s="470">
        <v>40</v>
      </c>
      <c r="J13" s="471">
        <f t="shared" si="0"/>
        <v>26</v>
      </c>
      <c r="K13" s="471"/>
      <c r="L13" s="472"/>
      <c r="M13" s="469">
        <v>6</v>
      </c>
      <c r="N13" s="469">
        <v>8</v>
      </c>
      <c r="O13" s="469">
        <v>12</v>
      </c>
      <c r="P13" s="469"/>
      <c r="Q13" s="470">
        <v>40</v>
      </c>
      <c r="R13" s="471">
        <f t="shared" si="1"/>
        <v>20</v>
      </c>
      <c r="S13" s="471">
        <v>0</v>
      </c>
      <c r="T13" s="472">
        <v>0</v>
      </c>
      <c r="U13" s="469">
        <v>5</v>
      </c>
      <c r="V13" s="469">
        <v>6</v>
      </c>
      <c r="W13" s="469">
        <v>9</v>
      </c>
      <c r="X13" s="469">
        <v>0</v>
      </c>
      <c r="Y13" s="470">
        <v>40</v>
      </c>
      <c r="Z13" s="471">
        <f t="shared" si="2"/>
        <v>21</v>
      </c>
      <c r="AA13" s="471">
        <v>0</v>
      </c>
      <c r="AB13" s="472">
        <v>0</v>
      </c>
      <c r="AC13" s="469">
        <v>10</v>
      </c>
      <c r="AD13" s="469">
        <v>5</v>
      </c>
      <c r="AE13" s="469">
        <v>5</v>
      </c>
      <c r="AF13" s="469">
        <v>1</v>
      </c>
      <c r="AG13" s="470">
        <v>40</v>
      </c>
      <c r="AH13" s="471">
        <f>SUM(AI13:AN13)</f>
        <v>20</v>
      </c>
      <c r="AI13" s="471">
        <v>0</v>
      </c>
      <c r="AJ13" s="472">
        <v>0</v>
      </c>
      <c r="AK13" s="469">
        <v>5</v>
      </c>
      <c r="AL13" s="469">
        <v>12</v>
      </c>
      <c r="AM13" s="469">
        <v>3</v>
      </c>
      <c r="AN13" s="469">
        <v>0</v>
      </c>
      <c r="AO13" s="473" t="s">
        <v>419</v>
      </c>
      <c r="AP13" s="474" t="s">
        <v>419</v>
      </c>
      <c r="AQ13" s="474" t="s">
        <v>419</v>
      </c>
      <c r="AR13" s="474" t="s">
        <v>419</v>
      </c>
      <c r="AS13" s="474" t="s">
        <v>419</v>
      </c>
      <c r="AT13" s="474" t="s">
        <v>419</v>
      </c>
      <c r="AU13" s="474" t="s">
        <v>419</v>
      </c>
      <c r="AV13" s="474" t="s">
        <v>419</v>
      </c>
      <c r="AW13" s="473" t="s">
        <v>419</v>
      </c>
      <c r="AX13" s="474" t="s">
        <v>419</v>
      </c>
      <c r="AY13" s="474" t="s">
        <v>419</v>
      </c>
      <c r="AZ13" s="474" t="s">
        <v>419</v>
      </c>
      <c r="BA13" s="474" t="s">
        <v>419</v>
      </c>
      <c r="BB13" s="474" t="s">
        <v>419</v>
      </c>
      <c r="BC13" s="474" t="s">
        <v>419</v>
      </c>
      <c r="BD13" s="474" t="s">
        <v>419</v>
      </c>
      <c r="BE13" s="473" t="s">
        <v>419</v>
      </c>
      <c r="BF13" s="474" t="s">
        <v>419</v>
      </c>
      <c r="BG13" s="474" t="s">
        <v>419</v>
      </c>
      <c r="BH13" s="474" t="s">
        <v>419</v>
      </c>
      <c r="BI13" s="474" t="s">
        <v>419</v>
      </c>
      <c r="BJ13" s="474" t="s">
        <v>419</v>
      </c>
      <c r="BK13" s="474" t="s">
        <v>419</v>
      </c>
      <c r="BL13" s="474" t="s">
        <v>419</v>
      </c>
      <c r="BM13" s="473" t="s">
        <v>419</v>
      </c>
      <c r="BN13" s="474" t="s">
        <v>419</v>
      </c>
      <c r="BO13" s="474" t="s">
        <v>419</v>
      </c>
      <c r="BP13" s="474" t="s">
        <v>419</v>
      </c>
      <c r="BQ13" s="474" t="s">
        <v>419</v>
      </c>
      <c r="BR13" s="474" t="s">
        <v>419</v>
      </c>
      <c r="BS13" s="474" t="s">
        <v>419</v>
      </c>
      <c r="BT13" s="474" t="s">
        <v>419</v>
      </c>
      <c r="BU13" s="474" t="s">
        <v>419</v>
      </c>
      <c r="BV13" s="474" t="s">
        <v>419</v>
      </c>
      <c r="BW13" s="474" t="s">
        <v>419</v>
      </c>
      <c r="BX13" s="474" t="s">
        <v>419</v>
      </c>
      <c r="BY13" s="474" t="s">
        <v>419</v>
      </c>
      <c r="BZ13" s="474" t="s">
        <v>419</v>
      </c>
      <c r="CA13" s="474" t="s">
        <v>419</v>
      </c>
      <c r="CB13" s="474" t="s">
        <v>419</v>
      </c>
      <c r="CC13" s="474" t="s">
        <v>419</v>
      </c>
      <c r="CD13" s="474" t="s">
        <v>419</v>
      </c>
      <c r="CE13" s="474" t="s">
        <v>419</v>
      </c>
      <c r="CF13" s="474" t="s">
        <v>419</v>
      </c>
      <c r="CG13" s="474" t="s">
        <v>419</v>
      </c>
      <c r="CH13" s="474" t="s">
        <v>419</v>
      </c>
      <c r="CI13" s="474" t="s">
        <v>419</v>
      </c>
      <c r="CJ13" s="474" t="s">
        <v>419</v>
      </c>
    </row>
    <row r="14" spans="1:88" s="468" customFormat="1" ht="16.5" customHeight="1">
      <c r="B14" s="696"/>
      <c r="C14" s="696"/>
      <c r="D14" s="479" t="s">
        <v>427</v>
      </c>
      <c r="E14" s="470"/>
      <c r="F14" s="470"/>
      <c r="G14" s="470"/>
      <c r="H14" s="470"/>
      <c r="I14" s="470"/>
      <c r="J14" s="471"/>
      <c r="K14" s="471"/>
      <c r="L14" s="472"/>
      <c r="M14" s="469"/>
      <c r="N14" s="469"/>
      <c r="O14" s="469"/>
      <c r="P14" s="469"/>
      <c r="Q14" s="470"/>
      <c r="R14" s="471"/>
      <c r="S14" s="471"/>
      <c r="T14" s="472"/>
      <c r="U14" s="469"/>
      <c r="V14" s="469"/>
      <c r="W14" s="469"/>
      <c r="X14" s="469"/>
      <c r="Y14" s="470"/>
      <c r="Z14" s="471"/>
      <c r="AA14" s="471"/>
      <c r="AB14" s="472"/>
      <c r="AC14" s="469"/>
      <c r="AD14" s="469"/>
      <c r="AE14" s="469"/>
      <c r="AF14" s="469"/>
      <c r="AG14" s="470"/>
      <c r="AH14" s="471"/>
      <c r="AI14" s="471"/>
      <c r="AJ14" s="472"/>
      <c r="AK14" s="469"/>
      <c r="AL14" s="469"/>
      <c r="AM14" s="469"/>
      <c r="AN14" s="469"/>
      <c r="AO14" s="473"/>
      <c r="AP14" s="474"/>
      <c r="AQ14" s="474"/>
      <c r="AR14" s="474"/>
      <c r="AS14" s="474"/>
      <c r="AT14" s="474"/>
      <c r="AU14" s="474"/>
      <c r="AV14" s="474"/>
      <c r="AW14" s="475">
        <f>SUM(AW6:AW13)</f>
        <v>410</v>
      </c>
      <c r="AX14" s="475">
        <f t="shared" ref="AX14:CJ14" si="3">SUM(AX6:AX13)</f>
        <v>294</v>
      </c>
      <c r="AY14" s="475">
        <f t="shared" si="3"/>
        <v>10</v>
      </c>
      <c r="AZ14" s="475">
        <f t="shared" si="3"/>
        <v>44</v>
      </c>
      <c r="BA14" s="475">
        <f t="shared" si="3"/>
        <v>61</v>
      </c>
      <c r="BB14" s="475">
        <f t="shared" si="3"/>
        <v>74</v>
      </c>
      <c r="BC14" s="475">
        <f t="shared" si="3"/>
        <v>85</v>
      </c>
      <c r="BD14" s="475">
        <f t="shared" si="3"/>
        <v>20</v>
      </c>
      <c r="BE14" s="475">
        <f t="shared" si="3"/>
        <v>440</v>
      </c>
      <c r="BF14" s="475">
        <f t="shared" si="3"/>
        <v>344</v>
      </c>
      <c r="BG14" s="475">
        <f t="shared" si="3"/>
        <v>11</v>
      </c>
      <c r="BH14" s="475">
        <f t="shared" si="3"/>
        <v>47</v>
      </c>
      <c r="BI14" s="475">
        <f t="shared" si="3"/>
        <v>74</v>
      </c>
      <c r="BJ14" s="475">
        <f t="shared" si="3"/>
        <v>69</v>
      </c>
      <c r="BK14" s="475">
        <f t="shared" si="3"/>
        <v>65</v>
      </c>
      <c r="BL14" s="475">
        <f t="shared" si="3"/>
        <v>78</v>
      </c>
      <c r="BM14" s="475">
        <f t="shared" si="3"/>
        <v>440</v>
      </c>
      <c r="BN14" s="475">
        <f t="shared" si="3"/>
        <v>321</v>
      </c>
      <c r="BO14" s="475">
        <f t="shared" si="3"/>
        <v>7</v>
      </c>
      <c r="BP14" s="475">
        <f t="shared" si="3"/>
        <v>45</v>
      </c>
      <c r="BQ14" s="475">
        <f t="shared" si="3"/>
        <v>65</v>
      </c>
      <c r="BR14" s="475">
        <f t="shared" si="3"/>
        <v>77</v>
      </c>
      <c r="BS14" s="475">
        <f t="shared" si="3"/>
        <v>65</v>
      </c>
      <c r="BT14" s="475">
        <f t="shared" si="3"/>
        <v>62</v>
      </c>
      <c r="BU14" s="475">
        <f t="shared" si="3"/>
        <v>520</v>
      </c>
      <c r="BV14" s="475">
        <f t="shared" si="3"/>
        <v>405</v>
      </c>
      <c r="BW14" s="475">
        <f t="shared" si="3"/>
        <v>12</v>
      </c>
      <c r="BX14" s="475">
        <f t="shared" si="3"/>
        <v>54</v>
      </c>
      <c r="BY14" s="475">
        <f t="shared" si="3"/>
        <v>69</v>
      </c>
      <c r="BZ14" s="475">
        <f t="shared" si="3"/>
        <v>83</v>
      </c>
      <c r="CA14" s="475">
        <f t="shared" si="3"/>
        <v>99</v>
      </c>
      <c r="CB14" s="475">
        <f t="shared" si="3"/>
        <v>88</v>
      </c>
      <c r="CC14" s="475">
        <f t="shared" si="3"/>
        <v>520</v>
      </c>
      <c r="CD14" s="475">
        <f t="shared" si="3"/>
        <v>379</v>
      </c>
      <c r="CE14" s="475">
        <f t="shared" si="3"/>
        <v>10</v>
      </c>
      <c r="CF14" s="475">
        <f t="shared" si="3"/>
        <v>59</v>
      </c>
      <c r="CG14" s="475">
        <f t="shared" si="3"/>
        <v>73</v>
      </c>
      <c r="CH14" s="475">
        <f t="shared" si="3"/>
        <v>81</v>
      </c>
      <c r="CI14" s="475">
        <f t="shared" si="3"/>
        <v>70</v>
      </c>
      <c r="CJ14" s="475">
        <f t="shared" si="3"/>
        <v>86</v>
      </c>
    </row>
    <row r="15" spans="1:88" s="468" customFormat="1" ht="16.5" customHeight="1">
      <c r="B15" s="696"/>
      <c r="C15" s="696" t="s">
        <v>428</v>
      </c>
      <c r="D15" s="477" t="s">
        <v>429</v>
      </c>
      <c r="E15" s="470">
        <v>120</v>
      </c>
      <c r="F15" s="470">
        <v>73</v>
      </c>
      <c r="G15" s="470">
        <v>120</v>
      </c>
      <c r="H15" s="470">
        <v>79</v>
      </c>
      <c r="I15" s="470">
        <v>90</v>
      </c>
      <c r="J15" s="471">
        <f>SUM(K15:P15)</f>
        <v>82</v>
      </c>
      <c r="K15" s="478">
        <v>3</v>
      </c>
      <c r="L15" s="478">
        <v>14</v>
      </c>
      <c r="M15" s="478">
        <v>15</v>
      </c>
      <c r="N15" s="478">
        <v>18</v>
      </c>
      <c r="O15" s="478">
        <v>14</v>
      </c>
      <c r="P15" s="478">
        <v>18</v>
      </c>
      <c r="Q15" s="470">
        <v>90</v>
      </c>
      <c r="R15" s="471">
        <f>SUM(S15:X15)</f>
        <v>63</v>
      </c>
      <c r="S15" s="478">
        <v>4</v>
      </c>
      <c r="T15" s="478">
        <v>6</v>
      </c>
      <c r="U15" s="478">
        <v>19</v>
      </c>
      <c r="V15" s="478">
        <v>16</v>
      </c>
      <c r="W15" s="478">
        <v>17</v>
      </c>
      <c r="X15" s="478">
        <v>1</v>
      </c>
      <c r="Y15" s="470">
        <v>90</v>
      </c>
      <c r="Z15" s="471">
        <f>SUM(AA15:AF15)</f>
        <v>73</v>
      </c>
      <c r="AA15" s="478">
        <v>3</v>
      </c>
      <c r="AB15" s="478">
        <v>10</v>
      </c>
      <c r="AC15" s="478">
        <v>10</v>
      </c>
      <c r="AD15" s="478">
        <v>21</v>
      </c>
      <c r="AE15" s="478">
        <v>13</v>
      </c>
      <c r="AF15" s="478">
        <v>16</v>
      </c>
      <c r="AG15" s="470" t="s">
        <v>430</v>
      </c>
      <c r="AH15" s="471">
        <f>SUM(AI15:AN15)</f>
        <v>72</v>
      </c>
      <c r="AI15" s="478">
        <v>3</v>
      </c>
      <c r="AJ15" s="478">
        <v>6</v>
      </c>
      <c r="AK15" s="478">
        <v>17</v>
      </c>
      <c r="AL15" s="478">
        <v>12</v>
      </c>
      <c r="AM15" s="478">
        <v>20</v>
      </c>
      <c r="AN15" s="478">
        <v>14</v>
      </c>
      <c r="AO15" s="470">
        <v>90</v>
      </c>
      <c r="AP15" s="471">
        <f>SUM(AQ15:AV15)</f>
        <v>78</v>
      </c>
      <c r="AQ15" s="478">
        <v>3</v>
      </c>
      <c r="AR15" s="478">
        <v>12</v>
      </c>
      <c r="AS15" s="478">
        <v>12</v>
      </c>
      <c r="AT15" s="478">
        <v>20</v>
      </c>
      <c r="AU15" s="478">
        <v>11</v>
      </c>
      <c r="AV15" s="478">
        <v>20</v>
      </c>
      <c r="AW15" s="470">
        <v>90</v>
      </c>
      <c r="AX15" s="471">
        <f>SUM(AY15:BD15)</f>
        <v>74</v>
      </c>
      <c r="AY15" s="478">
        <v>0</v>
      </c>
      <c r="AZ15" s="478">
        <v>15</v>
      </c>
      <c r="BA15" s="478">
        <v>16</v>
      </c>
      <c r="BB15" s="478">
        <v>13</v>
      </c>
      <c r="BC15" s="478">
        <v>20</v>
      </c>
      <c r="BD15" s="478">
        <v>10</v>
      </c>
      <c r="BE15" s="470">
        <v>90</v>
      </c>
      <c r="BF15" s="471">
        <f>SUM(BG15:BL15)</f>
        <v>78</v>
      </c>
      <c r="BG15" s="478">
        <v>0</v>
      </c>
      <c r="BH15" s="478">
        <v>7</v>
      </c>
      <c r="BI15" s="478">
        <v>19</v>
      </c>
      <c r="BJ15" s="478">
        <v>18</v>
      </c>
      <c r="BK15" s="478">
        <v>14</v>
      </c>
      <c r="BL15" s="478">
        <v>20</v>
      </c>
      <c r="BM15" s="470">
        <v>90</v>
      </c>
      <c r="BN15" s="471">
        <f>SUM(BO15:BT15)</f>
        <v>77</v>
      </c>
      <c r="BO15" s="478">
        <v>3</v>
      </c>
      <c r="BP15" s="478">
        <v>10</v>
      </c>
      <c r="BQ15" s="478">
        <v>10</v>
      </c>
      <c r="BR15" s="478">
        <v>20</v>
      </c>
      <c r="BS15" s="478">
        <v>19</v>
      </c>
      <c r="BT15" s="478">
        <v>15</v>
      </c>
      <c r="BU15" s="470">
        <v>80</v>
      </c>
      <c r="BV15" s="471">
        <f>SUM(BW15:CB15)</f>
        <v>74</v>
      </c>
      <c r="BW15" s="478">
        <v>1</v>
      </c>
      <c r="BX15" s="478">
        <v>7</v>
      </c>
      <c r="BY15" s="478">
        <v>13</v>
      </c>
      <c r="BZ15" s="478">
        <v>13</v>
      </c>
      <c r="CA15" s="478">
        <v>21</v>
      </c>
      <c r="CB15" s="478">
        <v>19</v>
      </c>
      <c r="CC15" s="470">
        <v>70</v>
      </c>
      <c r="CD15" s="471">
        <f>SUM(CE15:CJ15)</f>
        <v>65</v>
      </c>
      <c r="CE15" s="478">
        <v>5</v>
      </c>
      <c r="CF15" s="478">
        <v>6</v>
      </c>
      <c r="CG15" s="478">
        <v>9</v>
      </c>
      <c r="CH15" s="478">
        <v>13</v>
      </c>
      <c r="CI15" s="478">
        <v>14</v>
      </c>
      <c r="CJ15" s="478">
        <v>18</v>
      </c>
    </row>
    <row r="16" spans="1:88" s="468" customFormat="1" ht="16.5" customHeight="1">
      <c r="B16" s="696"/>
      <c r="C16" s="696"/>
      <c r="D16" s="477" t="s">
        <v>431</v>
      </c>
      <c r="E16" s="480"/>
      <c r="F16" s="480"/>
      <c r="G16" s="481" t="s">
        <v>419</v>
      </c>
      <c r="H16" s="481" t="s">
        <v>419</v>
      </c>
      <c r="I16" s="481" t="s">
        <v>419</v>
      </c>
      <c r="J16" s="482" t="s">
        <v>419</v>
      </c>
      <c r="K16" s="483"/>
      <c r="L16" s="483"/>
      <c r="M16" s="483"/>
      <c r="N16" s="483"/>
      <c r="O16" s="483"/>
      <c r="P16" s="483"/>
      <c r="Q16" s="481" t="s">
        <v>419</v>
      </c>
      <c r="R16" s="482" t="s">
        <v>419</v>
      </c>
      <c r="S16" s="483" t="s">
        <v>419</v>
      </c>
      <c r="T16" s="483" t="s">
        <v>419</v>
      </c>
      <c r="U16" s="483" t="s">
        <v>419</v>
      </c>
      <c r="V16" s="483" t="s">
        <v>419</v>
      </c>
      <c r="W16" s="483" t="s">
        <v>419</v>
      </c>
      <c r="X16" s="483" t="s">
        <v>419</v>
      </c>
      <c r="Y16" s="484">
        <v>120</v>
      </c>
      <c r="Z16" s="485">
        <f>SUM(AA16:AF16)</f>
        <v>124</v>
      </c>
      <c r="AA16" s="486">
        <v>6</v>
      </c>
      <c r="AB16" s="486">
        <v>18</v>
      </c>
      <c r="AC16" s="486">
        <v>28</v>
      </c>
      <c r="AD16" s="486">
        <v>28</v>
      </c>
      <c r="AE16" s="486">
        <v>21</v>
      </c>
      <c r="AF16" s="486">
        <v>23</v>
      </c>
      <c r="AG16" s="484">
        <v>120</v>
      </c>
      <c r="AH16" s="485">
        <f>SUM(AI16:AN16)</f>
        <v>121</v>
      </c>
      <c r="AI16" s="486">
        <v>5</v>
      </c>
      <c r="AJ16" s="486">
        <v>20</v>
      </c>
      <c r="AK16" s="486">
        <v>26</v>
      </c>
      <c r="AL16" s="486">
        <v>30</v>
      </c>
      <c r="AM16" s="486">
        <v>23</v>
      </c>
      <c r="AN16" s="486">
        <v>17</v>
      </c>
      <c r="AO16" s="484">
        <v>120</v>
      </c>
      <c r="AP16" s="485">
        <f>SUM(AQ16:AV16)</f>
        <v>138</v>
      </c>
      <c r="AQ16" s="486">
        <v>8</v>
      </c>
      <c r="AR16" s="486">
        <v>21</v>
      </c>
      <c r="AS16" s="486">
        <v>28</v>
      </c>
      <c r="AT16" s="486">
        <v>30</v>
      </c>
      <c r="AU16" s="486">
        <v>28</v>
      </c>
      <c r="AV16" s="486">
        <v>23</v>
      </c>
      <c r="AW16" s="484">
        <v>120</v>
      </c>
      <c r="AX16" s="485">
        <f>SUM(AY16:BD16)</f>
        <v>140</v>
      </c>
      <c r="AY16" s="486">
        <v>3</v>
      </c>
      <c r="AZ16" s="486">
        <v>24</v>
      </c>
      <c r="BA16" s="486">
        <v>27</v>
      </c>
      <c r="BB16" s="486">
        <v>28</v>
      </c>
      <c r="BC16" s="486">
        <v>31</v>
      </c>
      <c r="BD16" s="486">
        <v>27</v>
      </c>
      <c r="BE16" s="484">
        <v>120</v>
      </c>
      <c r="BF16" s="485">
        <f>SUM(BG16:BL16)</f>
        <v>137</v>
      </c>
      <c r="BG16" s="486">
        <v>6</v>
      </c>
      <c r="BH16" s="486">
        <v>15</v>
      </c>
      <c r="BI16" s="486">
        <v>32</v>
      </c>
      <c r="BJ16" s="486">
        <v>27</v>
      </c>
      <c r="BK16" s="486">
        <v>26</v>
      </c>
      <c r="BL16" s="486">
        <v>31</v>
      </c>
      <c r="BM16" s="484">
        <v>120</v>
      </c>
      <c r="BN16" s="485">
        <f>SUM(BO16:BT16)</f>
        <v>137</v>
      </c>
      <c r="BO16" s="486">
        <v>3</v>
      </c>
      <c r="BP16" s="486">
        <v>29</v>
      </c>
      <c r="BQ16" s="486">
        <v>19</v>
      </c>
      <c r="BR16" s="486">
        <v>34</v>
      </c>
      <c r="BS16" s="486">
        <v>27</v>
      </c>
      <c r="BT16" s="486">
        <v>25</v>
      </c>
      <c r="BU16" s="484">
        <v>120</v>
      </c>
      <c r="BV16" s="485">
        <f>SUM(BW16:CB16)</f>
        <v>135</v>
      </c>
      <c r="BW16" s="486">
        <v>4</v>
      </c>
      <c r="BX16" s="486">
        <v>17</v>
      </c>
      <c r="BY16" s="486">
        <v>33</v>
      </c>
      <c r="BZ16" s="486">
        <v>20</v>
      </c>
      <c r="CA16" s="486">
        <v>34</v>
      </c>
      <c r="CB16" s="486">
        <v>27</v>
      </c>
      <c r="CC16" s="484">
        <v>120</v>
      </c>
      <c r="CD16" s="485">
        <f>SUM(CE16:CJ16)</f>
        <v>133</v>
      </c>
      <c r="CE16" s="486">
        <v>4</v>
      </c>
      <c r="CF16" s="486">
        <v>21</v>
      </c>
      <c r="CG16" s="486">
        <v>19</v>
      </c>
      <c r="CH16" s="486">
        <v>34</v>
      </c>
      <c r="CI16" s="486">
        <v>22</v>
      </c>
      <c r="CJ16" s="486">
        <v>33</v>
      </c>
    </row>
    <row r="17" spans="2:91" s="468" customFormat="1" ht="16.5" customHeight="1">
      <c r="B17" s="696"/>
      <c r="C17" s="696"/>
      <c r="D17" s="477" t="s">
        <v>432</v>
      </c>
      <c r="E17" s="470"/>
      <c r="F17" s="470"/>
      <c r="G17" s="470"/>
      <c r="H17" s="470"/>
      <c r="I17" s="487" t="s">
        <v>419</v>
      </c>
      <c r="J17" s="488" t="s">
        <v>419</v>
      </c>
      <c r="K17" s="489"/>
      <c r="L17" s="489"/>
      <c r="M17" s="489"/>
      <c r="N17" s="489"/>
      <c r="O17" s="489"/>
      <c r="P17" s="489"/>
      <c r="Q17" s="487" t="s">
        <v>419</v>
      </c>
      <c r="R17" s="488" t="s">
        <v>419</v>
      </c>
      <c r="S17" s="478"/>
      <c r="T17" s="478"/>
      <c r="U17" s="478"/>
      <c r="V17" s="478"/>
      <c r="W17" s="478"/>
      <c r="X17" s="478"/>
      <c r="Y17" s="490" t="s">
        <v>419</v>
      </c>
      <c r="Z17" s="490" t="s">
        <v>419</v>
      </c>
      <c r="AA17" s="490" t="s">
        <v>419</v>
      </c>
      <c r="AB17" s="490" t="s">
        <v>419</v>
      </c>
      <c r="AC17" s="490" t="s">
        <v>419</v>
      </c>
      <c r="AD17" s="490" t="s">
        <v>419</v>
      </c>
      <c r="AE17" s="490" t="s">
        <v>419</v>
      </c>
      <c r="AF17" s="490" t="s">
        <v>419</v>
      </c>
      <c r="AG17" s="490" t="s">
        <v>419</v>
      </c>
      <c r="AH17" s="490" t="s">
        <v>419</v>
      </c>
      <c r="AI17" s="490" t="s">
        <v>419</v>
      </c>
      <c r="AJ17" s="490" t="s">
        <v>419</v>
      </c>
      <c r="AK17" s="490" t="s">
        <v>419</v>
      </c>
      <c r="AL17" s="490" t="s">
        <v>419</v>
      </c>
      <c r="AM17" s="490" t="s">
        <v>419</v>
      </c>
      <c r="AN17" s="490" t="s">
        <v>419</v>
      </c>
      <c r="AO17" s="491">
        <v>120</v>
      </c>
      <c r="AP17" s="471">
        <f>SUM(AQ17:AV17)</f>
        <v>116</v>
      </c>
      <c r="AQ17" s="478">
        <v>5</v>
      </c>
      <c r="AR17" s="478">
        <v>17</v>
      </c>
      <c r="AS17" s="478">
        <v>32</v>
      </c>
      <c r="AT17" s="478">
        <v>33</v>
      </c>
      <c r="AU17" s="478">
        <v>26</v>
      </c>
      <c r="AV17" s="478">
        <v>3</v>
      </c>
      <c r="AW17" s="491">
        <v>120</v>
      </c>
      <c r="AX17" s="471">
        <f>SUM(AY17:BD17)</f>
        <v>129</v>
      </c>
      <c r="AY17" s="478">
        <v>3</v>
      </c>
      <c r="AZ17" s="478">
        <v>14</v>
      </c>
      <c r="BA17" s="478">
        <v>30</v>
      </c>
      <c r="BB17" s="478">
        <v>31</v>
      </c>
      <c r="BC17" s="478">
        <v>34</v>
      </c>
      <c r="BD17" s="478">
        <v>17</v>
      </c>
      <c r="BE17" s="491">
        <v>120</v>
      </c>
      <c r="BF17" s="471">
        <f>SUM(BG17:BL17)</f>
        <v>139</v>
      </c>
      <c r="BG17" s="478">
        <v>8</v>
      </c>
      <c r="BH17" s="478">
        <v>20</v>
      </c>
      <c r="BI17" s="478">
        <v>20</v>
      </c>
      <c r="BJ17" s="478">
        <v>29</v>
      </c>
      <c r="BK17" s="478">
        <v>30</v>
      </c>
      <c r="BL17" s="478">
        <v>32</v>
      </c>
      <c r="BM17" s="491">
        <v>120</v>
      </c>
      <c r="BN17" s="471">
        <f>SUM(BO17:BT17)</f>
        <v>127</v>
      </c>
      <c r="BO17" s="478">
        <v>4</v>
      </c>
      <c r="BP17" s="478">
        <v>18</v>
      </c>
      <c r="BQ17" s="478">
        <v>28</v>
      </c>
      <c r="BR17" s="478">
        <v>23</v>
      </c>
      <c r="BS17" s="478">
        <v>28</v>
      </c>
      <c r="BT17" s="478">
        <v>26</v>
      </c>
      <c r="BU17" s="491">
        <v>120</v>
      </c>
      <c r="BV17" s="471">
        <f>SUM(BW17:CB17)</f>
        <v>125</v>
      </c>
      <c r="BW17" s="478">
        <v>4</v>
      </c>
      <c r="BX17" s="478">
        <v>16</v>
      </c>
      <c r="BY17" s="478">
        <v>29</v>
      </c>
      <c r="BZ17" s="478">
        <v>29</v>
      </c>
      <c r="CA17" s="478">
        <v>21</v>
      </c>
      <c r="CB17" s="478">
        <v>26</v>
      </c>
      <c r="CC17" s="491">
        <v>120</v>
      </c>
      <c r="CD17" s="471">
        <f>SUM(CE17:CJ17)</f>
        <v>112</v>
      </c>
      <c r="CE17" s="478">
        <v>4</v>
      </c>
      <c r="CF17" s="478">
        <v>15</v>
      </c>
      <c r="CG17" s="478">
        <v>19</v>
      </c>
      <c r="CH17" s="478">
        <v>29</v>
      </c>
      <c r="CI17" s="478">
        <v>28</v>
      </c>
      <c r="CJ17" s="478">
        <v>17</v>
      </c>
    </row>
    <row r="18" spans="2:91" s="468" customFormat="1" ht="16.5" customHeight="1">
      <c r="B18" s="696"/>
      <c r="C18" s="696"/>
      <c r="D18" s="479" t="s">
        <v>427</v>
      </c>
      <c r="E18" s="470"/>
      <c r="F18" s="470"/>
      <c r="G18" s="470"/>
      <c r="H18" s="470"/>
      <c r="I18" s="481"/>
      <c r="J18" s="482"/>
      <c r="K18" s="483"/>
      <c r="L18" s="483"/>
      <c r="M18" s="483"/>
      <c r="N18" s="483"/>
      <c r="O18" s="483"/>
      <c r="P18" s="483"/>
      <c r="Q18" s="481"/>
      <c r="R18" s="482"/>
      <c r="S18" s="478"/>
      <c r="T18" s="478"/>
      <c r="U18" s="478"/>
      <c r="V18" s="478"/>
      <c r="W18" s="478"/>
      <c r="X18" s="478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490"/>
      <c r="AL18" s="490"/>
      <c r="AM18" s="490"/>
      <c r="AN18" s="490"/>
      <c r="AO18" s="491"/>
      <c r="AP18" s="471"/>
      <c r="AQ18" s="478"/>
      <c r="AR18" s="478"/>
      <c r="AS18" s="478"/>
      <c r="AT18" s="478"/>
      <c r="AU18" s="478"/>
      <c r="AV18" s="478"/>
      <c r="AW18" s="491">
        <f>SUM(AW15:AW17)</f>
        <v>330</v>
      </c>
      <c r="AX18" s="491">
        <f t="shared" ref="AX18:CJ18" si="4">SUM(AX15:AX17)</f>
        <v>343</v>
      </c>
      <c r="AY18" s="491">
        <f t="shared" si="4"/>
        <v>6</v>
      </c>
      <c r="AZ18" s="491">
        <f t="shared" si="4"/>
        <v>53</v>
      </c>
      <c r="BA18" s="491">
        <f t="shared" si="4"/>
        <v>73</v>
      </c>
      <c r="BB18" s="491">
        <f t="shared" si="4"/>
        <v>72</v>
      </c>
      <c r="BC18" s="491">
        <f t="shared" si="4"/>
        <v>85</v>
      </c>
      <c r="BD18" s="491">
        <f t="shared" si="4"/>
        <v>54</v>
      </c>
      <c r="BE18" s="491">
        <f t="shared" si="4"/>
        <v>330</v>
      </c>
      <c r="BF18" s="491">
        <f t="shared" si="4"/>
        <v>354</v>
      </c>
      <c r="BG18" s="491">
        <f t="shared" si="4"/>
        <v>14</v>
      </c>
      <c r="BH18" s="491">
        <f t="shared" si="4"/>
        <v>42</v>
      </c>
      <c r="BI18" s="491">
        <f t="shared" si="4"/>
        <v>71</v>
      </c>
      <c r="BJ18" s="491">
        <f t="shared" si="4"/>
        <v>74</v>
      </c>
      <c r="BK18" s="491">
        <f t="shared" si="4"/>
        <v>70</v>
      </c>
      <c r="BL18" s="491">
        <f t="shared" si="4"/>
        <v>83</v>
      </c>
      <c r="BM18" s="491">
        <f t="shared" si="4"/>
        <v>330</v>
      </c>
      <c r="BN18" s="491">
        <f t="shared" si="4"/>
        <v>341</v>
      </c>
      <c r="BO18" s="491">
        <f t="shared" si="4"/>
        <v>10</v>
      </c>
      <c r="BP18" s="491">
        <f t="shared" si="4"/>
        <v>57</v>
      </c>
      <c r="BQ18" s="491">
        <f t="shared" si="4"/>
        <v>57</v>
      </c>
      <c r="BR18" s="491">
        <f t="shared" si="4"/>
        <v>77</v>
      </c>
      <c r="BS18" s="491">
        <f t="shared" si="4"/>
        <v>74</v>
      </c>
      <c r="BT18" s="491">
        <f t="shared" si="4"/>
        <v>66</v>
      </c>
      <c r="BU18" s="491">
        <f t="shared" si="4"/>
        <v>320</v>
      </c>
      <c r="BV18" s="491">
        <f t="shared" si="4"/>
        <v>334</v>
      </c>
      <c r="BW18" s="491">
        <f t="shared" si="4"/>
        <v>9</v>
      </c>
      <c r="BX18" s="491">
        <f t="shared" si="4"/>
        <v>40</v>
      </c>
      <c r="BY18" s="491">
        <f t="shared" si="4"/>
        <v>75</v>
      </c>
      <c r="BZ18" s="491">
        <f t="shared" si="4"/>
        <v>62</v>
      </c>
      <c r="CA18" s="491">
        <f t="shared" si="4"/>
        <v>76</v>
      </c>
      <c r="CB18" s="491">
        <f t="shared" si="4"/>
        <v>72</v>
      </c>
      <c r="CC18" s="491">
        <f t="shared" si="4"/>
        <v>310</v>
      </c>
      <c r="CD18" s="491">
        <f t="shared" si="4"/>
        <v>310</v>
      </c>
      <c r="CE18" s="491">
        <f t="shared" si="4"/>
        <v>13</v>
      </c>
      <c r="CF18" s="491">
        <f t="shared" si="4"/>
        <v>42</v>
      </c>
      <c r="CG18" s="491">
        <f t="shared" si="4"/>
        <v>47</v>
      </c>
      <c r="CH18" s="491">
        <f t="shared" si="4"/>
        <v>76</v>
      </c>
      <c r="CI18" s="491">
        <f t="shared" si="4"/>
        <v>64</v>
      </c>
      <c r="CJ18" s="491">
        <f t="shared" si="4"/>
        <v>68</v>
      </c>
    </row>
    <row r="19" spans="2:91" s="468" customFormat="1" ht="16.5" customHeight="1">
      <c r="B19" s="696"/>
      <c r="C19" s="701" t="s">
        <v>433</v>
      </c>
      <c r="D19" s="701"/>
      <c r="E19" s="470"/>
      <c r="F19" s="470"/>
      <c r="G19" s="470"/>
      <c r="H19" s="470"/>
      <c r="I19" s="481"/>
      <c r="J19" s="482"/>
      <c r="K19" s="483"/>
      <c r="L19" s="483"/>
      <c r="M19" s="483"/>
      <c r="N19" s="483"/>
      <c r="O19" s="483"/>
      <c r="P19" s="483"/>
      <c r="Q19" s="481"/>
      <c r="R19" s="482"/>
      <c r="S19" s="478"/>
      <c r="T19" s="478"/>
      <c r="U19" s="478"/>
      <c r="V19" s="478"/>
      <c r="W19" s="478"/>
      <c r="X19" s="478"/>
      <c r="Y19" s="490"/>
      <c r="Z19" s="490"/>
      <c r="AA19" s="490"/>
      <c r="AB19" s="490"/>
      <c r="AC19" s="490"/>
      <c r="AD19" s="490"/>
      <c r="AE19" s="490"/>
      <c r="AF19" s="490"/>
      <c r="AG19" s="490"/>
      <c r="AH19" s="490"/>
      <c r="AI19" s="490"/>
      <c r="AJ19" s="490"/>
      <c r="AK19" s="490"/>
      <c r="AL19" s="490"/>
      <c r="AM19" s="490"/>
      <c r="AN19" s="490"/>
      <c r="AO19" s="491"/>
      <c r="AP19" s="471"/>
      <c r="AQ19" s="478"/>
      <c r="AR19" s="478"/>
      <c r="AS19" s="478"/>
      <c r="AT19" s="478"/>
      <c r="AU19" s="478"/>
      <c r="AV19" s="478"/>
      <c r="AW19" s="491">
        <f>SUM(AW18,AW14)</f>
        <v>740</v>
      </c>
      <c r="AX19" s="491">
        <f t="shared" ref="AX19:CJ19" si="5">SUM(AX18,AX14)</f>
        <v>637</v>
      </c>
      <c r="AY19" s="491">
        <f t="shared" si="5"/>
        <v>16</v>
      </c>
      <c r="AZ19" s="491">
        <f t="shared" si="5"/>
        <v>97</v>
      </c>
      <c r="BA19" s="491">
        <f t="shared" si="5"/>
        <v>134</v>
      </c>
      <c r="BB19" s="491">
        <f t="shared" si="5"/>
        <v>146</v>
      </c>
      <c r="BC19" s="491">
        <f t="shared" si="5"/>
        <v>170</v>
      </c>
      <c r="BD19" s="491">
        <f t="shared" si="5"/>
        <v>74</v>
      </c>
      <c r="BE19" s="491">
        <f t="shared" si="5"/>
        <v>770</v>
      </c>
      <c r="BF19" s="491">
        <f t="shared" si="5"/>
        <v>698</v>
      </c>
      <c r="BG19" s="491">
        <f t="shared" si="5"/>
        <v>25</v>
      </c>
      <c r="BH19" s="491">
        <f t="shared" si="5"/>
        <v>89</v>
      </c>
      <c r="BI19" s="491">
        <f t="shared" si="5"/>
        <v>145</v>
      </c>
      <c r="BJ19" s="491">
        <f t="shared" si="5"/>
        <v>143</v>
      </c>
      <c r="BK19" s="491">
        <f t="shared" si="5"/>
        <v>135</v>
      </c>
      <c r="BL19" s="491">
        <f t="shared" si="5"/>
        <v>161</v>
      </c>
      <c r="BM19" s="491">
        <f t="shared" si="5"/>
        <v>770</v>
      </c>
      <c r="BN19" s="491">
        <f t="shared" si="5"/>
        <v>662</v>
      </c>
      <c r="BO19" s="491">
        <f t="shared" si="5"/>
        <v>17</v>
      </c>
      <c r="BP19" s="491">
        <f t="shared" si="5"/>
        <v>102</v>
      </c>
      <c r="BQ19" s="491">
        <f t="shared" si="5"/>
        <v>122</v>
      </c>
      <c r="BR19" s="491">
        <f t="shared" si="5"/>
        <v>154</v>
      </c>
      <c r="BS19" s="491">
        <f t="shared" si="5"/>
        <v>139</v>
      </c>
      <c r="BT19" s="491">
        <f t="shared" si="5"/>
        <v>128</v>
      </c>
      <c r="BU19" s="491">
        <f t="shared" si="5"/>
        <v>840</v>
      </c>
      <c r="BV19" s="491">
        <f t="shared" si="5"/>
        <v>739</v>
      </c>
      <c r="BW19" s="491">
        <f t="shared" si="5"/>
        <v>21</v>
      </c>
      <c r="BX19" s="491">
        <f t="shared" si="5"/>
        <v>94</v>
      </c>
      <c r="BY19" s="491">
        <f t="shared" si="5"/>
        <v>144</v>
      </c>
      <c r="BZ19" s="491">
        <f t="shared" si="5"/>
        <v>145</v>
      </c>
      <c r="CA19" s="491">
        <f t="shared" si="5"/>
        <v>175</v>
      </c>
      <c r="CB19" s="491">
        <f t="shared" si="5"/>
        <v>160</v>
      </c>
      <c r="CC19" s="491">
        <f t="shared" si="5"/>
        <v>830</v>
      </c>
      <c r="CD19" s="491">
        <f t="shared" si="5"/>
        <v>689</v>
      </c>
      <c r="CE19" s="491">
        <f t="shared" si="5"/>
        <v>23</v>
      </c>
      <c r="CF19" s="491">
        <f t="shared" si="5"/>
        <v>101</v>
      </c>
      <c r="CG19" s="491">
        <f t="shared" si="5"/>
        <v>120</v>
      </c>
      <c r="CH19" s="491">
        <f t="shared" si="5"/>
        <v>157</v>
      </c>
      <c r="CI19" s="491">
        <f t="shared" si="5"/>
        <v>134</v>
      </c>
      <c r="CJ19" s="491">
        <f t="shared" si="5"/>
        <v>154</v>
      </c>
    </row>
    <row r="20" spans="2:91" s="468" customFormat="1" ht="16.5" customHeight="1">
      <c r="B20" s="696" t="s">
        <v>434</v>
      </c>
      <c r="C20" s="696" t="s">
        <v>417</v>
      </c>
      <c r="D20" s="469" t="s">
        <v>435</v>
      </c>
      <c r="E20" s="470">
        <v>110</v>
      </c>
      <c r="F20" s="470">
        <v>90</v>
      </c>
      <c r="G20" s="470">
        <v>110</v>
      </c>
      <c r="H20" s="470">
        <v>95</v>
      </c>
      <c r="I20" s="470">
        <v>110</v>
      </c>
      <c r="J20" s="471">
        <f>SUM(K20:P20)</f>
        <v>84</v>
      </c>
      <c r="K20" s="478">
        <v>1</v>
      </c>
      <c r="L20" s="478">
        <v>4</v>
      </c>
      <c r="M20" s="478">
        <v>21</v>
      </c>
      <c r="N20" s="478">
        <v>16</v>
      </c>
      <c r="O20" s="478">
        <v>26</v>
      </c>
      <c r="P20" s="478">
        <v>16</v>
      </c>
      <c r="Q20" s="470">
        <v>110</v>
      </c>
      <c r="R20" s="471">
        <f>SUM(S20:X20)</f>
        <v>94</v>
      </c>
      <c r="S20" s="478">
        <v>0</v>
      </c>
      <c r="T20" s="478">
        <v>15</v>
      </c>
      <c r="U20" s="478">
        <v>11</v>
      </c>
      <c r="V20" s="478">
        <v>27</v>
      </c>
      <c r="W20" s="478">
        <v>15</v>
      </c>
      <c r="X20" s="478">
        <v>26</v>
      </c>
      <c r="Y20" s="470">
        <v>110</v>
      </c>
      <c r="Z20" s="471">
        <f>SUM(AA20:AF20)</f>
        <v>80</v>
      </c>
      <c r="AA20" s="478">
        <v>0</v>
      </c>
      <c r="AB20" s="478">
        <v>10</v>
      </c>
      <c r="AC20" s="478">
        <v>20</v>
      </c>
      <c r="AD20" s="478">
        <v>12</v>
      </c>
      <c r="AE20" s="478">
        <v>26</v>
      </c>
      <c r="AF20" s="478">
        <v>12</v>
      </c>
      <c r="AG20" s="470">
        <v>110</v>
      </c>
      <c r="AH20" s="471">
        <f>SUM(AI20:AN20)</f>
        <v>89</v>
      </c>
      <c r="AI20" s="478">
        <v>0</v>
      </c>
      <c r="AJ20" s="478">
        <v>17</v>
      </c>
      <c r="AK20" s="478">
        <v>17</v>
      </c>
      <c r="AL20" s="478">
        <v>18</v>
      </c>
      <c r="AM20" s="478">
        <v>13</v>
      </c>
      <c r="AN20" s="478">
        <v>24</v>
      </c>
      <c r="AO20" s="470">
        <v>110</v>
      </c>
      <c r="AP20" s="471">
        <f>SUM(AQ20:AV20)</f>
        <v>87</v>
      </c>
      <c r="AQ20" s="478">
        <v>0</v>
      </c>
      <c r="AR20" s="478">
        <v>15</v>
      </c>
      <c r="AS20" s="478">
        <v>21</v>
      </c>
      <c r="AT20" s="478">
        <v>21</v>
      </c>
      <c r="AU20" s="478">
        <v>20</v>
      </c>
      <c r="AV20" s="478">
        <v>10</v>
      </c>
      <c r="AW20" s="470">
        <v>110</v>
      </c>
      <c r="AX20" s="471">
        <f>SUM(AY20:BD20)</f>
        <v>86</v>
      </c>
      <c r="AY20" s="478">
        <v>0</v>
      </c>
      <c r="AZ20" s="478">
        <v>8</v>
      </c>
      <c r="BA20" s="478">
        <v>14</v>
      </c>
      <c r="BB20" s="478">
        <v>23</v>
      </c>
      <c r="BC20" s="478">
        <v>22</v>
      </c>
      <c r="BD20" s="478">
        <v>19</v>
      </c>
      <c r="BE20" s="470">
        <v>110</v>
      </c>
      <c r="BF20" s="471">
        <f>SUM(BG20:BL20)</f>
        <v>91</v>
      </c>
      <c r="BG20" s="478">
        <v>1</v>
      </c>
      <c r="BH20" s="478">
        <v>11</v>
      </c>
      <c r="BI20" s="478">
        <v>18</v>
      </c>
      <c r="BJ20" s="478">
        <v>16</v>
      </c>
      <c r="BK20" s="478">
        <v>23</v>
      </c>
      <c r="BL20" s="478">
        <v>22</v>
      </c>
      <c r="BM20" s="470">
        <v>140</v>
      </c>
      <c r="BN20" s="471">
        <f t="shared" ref="BN20:BN26" si="6">SUM(BO20:BT20)</f>
        <v>98</v>
      </c>
      <c r="BO20" s="478">
        <v>2</v>
      </c>
      <c r="BP20" s="478">
        <v>19</v>
      </c>
      <c r="BQ20" s="478">
        <v>20</v>
      </c>
      <c r="BR20" s="478">
        <v>18</v>
      </c>
      <c r="BS20" s="478">
        <v>13</v>
      </c>
      <c r="BT20" s="478">
        <v>26</v>
      </c>
      <c r="BU20" s="470">
        <v>140</v>
      </c>
      <c r="BV20" s="471">
        <f t="shared" ref="BV20:BV26" si="7">SUM(BW20:CB20)</f>
        <v>120</v>
      </c>
      <c r="BW20" s="478">
        <v>3</v>
      </c>
      <c r="BX20" s="478">
        <v>17</v>
      </c>
      <c r="BY20" s="478">
        <v>37</v>
      </c>
      <c r="BZ20" s="478">
        <v>23</v>
      </c>
      <c r="CA20" s="478">
        <v>21</v>
      </c>
      <c r="CB20" s="478">
        <v>19</v>
      </c>
      <c r="CC20" s="470">
        <v>140</v>
      </c>
      <c r="CD20" s="471">
        <f t="shared" ref="CD20:CD26" si="8">SUM(CE20:CJ20)</f>
        <v>116</v>
      </c>
      <c r="CE20" s="478">
        <v>4</v>
      </c>
      <c r="CF20" s="478">
        <v>14</v>
      </c>
      <c r="CG20" s="478">
        <v>18</v>
      </c>
      <c r="CH20" s="478">
        <v>36</v>
      </c>
      <c r="CI20" s="478">
        <v>22</v>
      </c>
      <c r="CJ20" s="478">
        <v>22</v>
      </c>
    </row>
    <row r="21" spans="2:91" s="468" customFormat="1" ht="16.5" customHeight="1">
      <c r="B21" s="696"/>
      <c r="C21" s="696"/>
      <c r="D21" s="469" t="s">
        <v>436</v>
      </c>
      <c r="E21" s="470">
        <v>160</v>
      </c>
      <c r="F21" s="470">
        <v>158</v>
      </c>
      <c r="G21" s="470">
        <v>160</v>
      </c>
      <c r="H21" s="470">
        <v>159</v>
      </c>
      <c r="I21" s="470">
        <v>160</v>
      </c>
      <c r="J21" s="471">
        <f>SUM(K21:P21)</f>
        <v>147</v>
      </c>
      <c r="K21" s="478"/>
      <c r="L21" s="478">
        <v>16</v>
      </c>
      <c r="M21" s="478">
        <v>34</v>
      </c>
      <c r="N21" s="478">
        <v>30</v>
      </c>
      <c r="O21" s="478">
        <v>29</v>
      </c>
      <c r="P21" s="478">
        <v>38</v>
      </c>
      <c r="Q21" s="470">
        <v>160</v>
      </c>
      <c r="R21" s="471">
        <f>SUM(S21:X21)</f>
        <v>135</v>
      </c>
      <c r="S21" s="478">
        <v>1</v>
      </c>
      <c r="T21" s="478">
        <v>15</v>
      </c>
      <c r="U21" s="478">
        <v>23</v>
      </c>
      <c r="V21" s="478">
        <v>37</v>
      </c>
      <c r="W21" s="478">
        <v>29</v>
      </c>
      <c r="X21" s="478">
        <v>30</v>
      </c>
      <c r="Y21" s="470">
        <v>160</v>
      </c>
      <c r="Z21" s="471">
        <f>SUM(AA21:AF21)</f>
        <v>133</v>
      </c>
      <c r="AA21" s="478">
        <v>0</v>
      </c>
      <c r="AB21" s="478">
        <v>22</v>
      </c>
      <c r="AC21" s="478">
        <v>22</v>
      </c>
      <c r="AD21" s="478">
        <v>26</v>
      </c>
      <c r="AE21" s="478">
        <v>34</v>
      </c>
      <c r="AF21" s="478">
        <v>29</v>
      </c>
      <c r="AG21" s="470">
        <v>160</v>
      </c>
      <c r="AH21" s="471">
        <f>SUM(AI21:AN21)</f>
        <v>141</v>
      </c>
      <c r="AI21" s="471">
        <v>0</v>
      </c>
      <c r="AJ21" s="472">
        <v>19</v>
      </c>
      <c r="AK21" s="469">
        <v>32</v>
      </c>
      <c r="AL21" s="469">
        <v>27</v>
      </c>
      <c r="AM21" s="469">
        <v>28</v>
      </c>
      <c r="AN21" s="469">
        <v>35</v>
      </c>
      <c r="AO21" s="470">
        <v>160</v>
      </c>
      <c r="AP21" s="471">
        <f>SUM(AQ21:AV21)</f>
        <v>139</v>
      </c>
      <c r="AQ21" s="471">
        <v>0</v>
      </c>
      <c r="AR21" s="472">
        <v>22</v>
      </c>
      <c r="AS21" s="469">
        <v>29</v>
      </c>
      <c r="AT21" s="469">
        <v>31</v>
      </c>
      <c r="AU21" s="469">
        <v>30</v>
      </c>
      <c r="AV21" s="469">
        <v>27</v>
      </c>
      <c r="AW21" s="470">
        <v>160</v>
      </c>
      <c r="AX21" s="471">
        <f>SUM(AY21:BD21)</f>
        <v>146</v>
      </c>
      <c r="AY21" s="471">
        <v>0</v>
      </c>
      <c r="AZ21" s="472">
        <v>17</v>
      </c>
      <c r="BA21" s="469">
        <v>36</v>
      </c>
      <c r="BB21" s="469">
        <v>32</v>
      </c>
      <c r="BC21" s="469">
        <v>30</v>
      </c>
      <c r="BD21" s="469">
        <v>31</v>
      </c>
      <c r="BE21" s="470">
        <v>160</v>
      </c>
      <c r="BF21" s="471">
        <f>SUM(BG21:BL21)</f>
        <v>143</v>
      </c>
      <c r="BG21" s="471">
        <v>3</v>
      </c>
      <c r="BH21" s="472">
        <v>15</v>
      </c>
      <c r="BI21" s="469">
        <v>26</v>
      </c>
      <c r="BJ21" s="469">
        <v>37</v>
      </c>
      <c r="BK21" s="469">
        <v>33</v>
      </c>
      <c r="BL21" s="469">
        <v>29</v>
      </c>
      <c r="BM21" s="470">
        <v>160</v>
      </c>
      <c r="BN21" s="471">
        <f t="shared" si="6"/>
        <v>137</v>
      </c>
      <c r="BO21" s="471">
        <v>1</v>
      </c>
      <c r="BP21" s="472">
        <v>25</v>
      </c>
      <c r="BQ21" s="469">
        <v>23</v>
      </c>
      <c r="BR21" s="469">
        <v>23</v>
      </c>
      <c r="BS21" s="469">
        <v>33</v>
      </c>
      <c r="BT21" s="469">
        <v>32</v>
      </c>
      <c r="BU21" s="470">
        <v>160</v>
      </c>
      <c r="BV21" s="471">
        <f t="shared" si="7"/>
        <v>117</v>
      </c>
      <c r="BW21" s="471">
        <v>2</v>
      </c>
      <c r="BX21" s="472">
        <v>15</v>
      </c>
      <c r="BY21" s="469">
        <v>24</v>
      </c>
      <c r="BZ21" s="469">
        <v>21</v>
      </c>
      <c r="CA21" s="469">
        <v>22</v>
      </c>
      <c r="CB21" s="469">
        <v>33</v>
      </c>
      <c r="CC21" s="470">
        <v>160</v>
      </c>
      <c r="CD21" s="471">
        <f t="shared" si="8"/>
        <v>123</v>
      </c>
      <c r="CE21" s="471">
        <v>2</v>
      </c>
      <c r="CF21" s="472">
        <v>24</v>
      </c>
      <c r="CG21" s="469">
        <v>20</v>
      </c>
      <c r="CH21" s="469">
        <v>33</v>
      </c>
      <c r="CI21" s="469">
        <v>21</v>
      </c>
      <c r="CJ21" s="469">
        <v>23</v>
      </c>
    </row>
    <row r="22" spans="2:91" s="468" customFormat="1" ht="16.5" customHeight="1">
      <c r="B22" s="696"/>
      <c r="C22" s="696"/>
      <c r="D22" s="469" t="s">
        <v>437</v>
      </c>
      <c r="E22" s="470">
        <v>110</v>
      </c>
      <c r="F22" s="470">
        <v>106</v>
      </c>
      <c r="G22" s="470">
        <v>110</v>
      </c>
      <c r="H22" s="470">
        <v>110</v>
      </c>
      <c r="I22" s="470">
        <v>110</v>
      </c>
      <c r="J22" s="471">
        <f>SUM(K22:P22)</f>
        <v>103</v>
      </c>
      <c r="K22" s="471"/>
      <c r="L22" s="472">
        <v>11</v>
      </c>
      <c r="M22" s="469">
        <v>19</v>
      </c>
      <c r="N22" s="469">
        <v>19</v>
      </c>
      <c r="O22" s="469">
        <v>37</v>
      </c>
      <c r="P22" s="469">
        <v>17</v>
      </c>
      <c r="Q22" s="470">
        <v>110</v>
      </c>
      <c r="R22" s="471">
        <f>SUM(S22:X22)</f>
        <v>101</v>
      </c>
      <c r="S22" s="471">
        <v>0</v>
      </c>
      <c r="T22" s="472">
        <v>10</v>
      </c>
      <c r="U22" s="469">
        <v>17</v>
      </c>
      <c r="V22" s="469">
        <v>20</v>
      </c>
      <c r="W22" s="469">
        <v>20</v>
      </c>
      <c r="X22" s="469">
        <v>34</v>
      </c>
      <c r="Y22" s="470">
        <v>110</v>
      </c>
      <c r="Z22" s="471">
        <f>SUM(AA22:AF22)</f>
        <v>91</v>
      </c>
      <c r="AA22" s="471">
        <v>0</v>
      </c>
      <c r="AB22" s="472">
        <v>12</v>
      </c>
      <c r="AC22" s="469">
        <v>18</v>
      </c>
      <c r="AD22" s="469">
        <v>22</v>
      </c>
      <c r="AE22" s="469">
        <v>20</v>
      </c>
      <c r="AF22" s="469">
        <v>19</v>
      </c>
      <c r="AG22" s="470">
        <v>110</v>
      </c>
      <c r="AH22" s="471">
        <f>SUM(AI22:AN22)</f>
        <v>101</v>
      </c>
      <c r="AI22" s="471">
        <v>0</v>
      </c>
      <c r="AJ22" s="472">
        <v>12</v>
      </c>
      <c r="AK22" s="469">
        <v>21</v>
      </c>
      <c r="AL22" s="469">
        <v>21</v>
      </c>
      <c r="AM22" s="469">
        <v>25</v>
      </c>
      <c r="AN22" s="469">
        <v>22</v>
      </c>
      <c r="AO22" s="470">
        <v>110</v>
      </c>
      <c r="AP22" s="471">
        <f>SUM(AQ22:AV22)</f>
        <v>114</v>
      </c>
      <c r="AQ22" s="471">
        <v>0</v>
      </c>
      <c r="AR22" s="472">
        <v>17</v>
      </c>
      <c r="AS22" s="469">
        <v>25</v>
      </c>
      <c r="AT22" s="469">
        <v>26</v>
      </c>
      <c r="AU22" s="469">
        <v>22</v>
      </c>
      <c r="AV22" s="469">
        <v>24</v>
      </c>
      <c r="AW22" s="470">
        <v>110</v>
      </c>
      <c r="AX22" s="471">
        <f>SUM(AY22:BD22)</f>
        <v>129</v>
      </c>
      <c r="AY22" s="471">
        <v>0</v>
      </c>
      <c r="AZ22" s="472">
        <v>15</v>
      </c>
      <c r="BA22" s="469">
        <v>34</v>
      </c>
      <c r="BB22" s="469">
        <v>28</v>
      </c>
      <c r="BC22" s="469">
        <v>28</v>
      </c>
      <c r="BD22" s="469">
        <v>24</v>
      </c>
      <c r="BE22" s="470">
        <v>140</v>
      </c>
      <c r="BF22" s="471">
        <f>SUM(BG22:BL22)</f>
        <v>137</v>
      </c>
      <c r="BG22" s="471">
        <v>2</v>
      </c>
      <c r="BH22" s="472">
        <v>22</v>
      </c>
      <c r="BI22" s="469">
        <v>20</v>
      </c>
      <c r="BJ22" s="469">
        <v>36</v>
      </c>
      <c r="BK22" s="469">
        <v>29</v>
      </c>
      <c r="BL22" s="469">
        <v>28</v>
      </c>
      <c r="BM22" s="470">
        <v>140</v>
      </c>
      <c r="BN22" s="471">
        <f t="shared" si="6"/>
        <v>145</v>
      </c>
      <c r="BO22" s="471">
        <v>3</v>
      </c>
      <c r="BP22" s="472">
        <v>25</v>
      </c>
      <c r="BQ22" s="469">
        <v>32</v>
      </c>
      <c r="BR22" s="469">
        <v>23</v>
      </c>
      <c r="BS22" s="469">
        <v>34</v>
      </c>
      <c r="BT22" s="469">
        <v>28</v>
      </c>
      <c r="BU22" s="470">
        <v>140</v>
      </c>
      <c r="BV22" s="471">
        <f t="shared" si="7"/>
        <v>141</v>
      </c>
      <c r="BW22" s="471">
        <v>4</v>
      </c>
      <c r="BX22" s="472">
        <v>15</v>
      </c>
      <c r="BY22" s="469">
        <v>32</v>
      </c>
      <c r="BZ22" s="469">
        <v>33</v>
      </c>
      <c r="CA22" s="469">
        <v>23</v>
      </c>
      <c r="CB22" s="469">
        <v>34</v>
      </c>
      <c r="CC22" s="470">
        <v>140</v>
      </c>
      <c r="CD22" s="471">
        <f t="shared" si="8"/>
        <v>136</v>
      </c>
      <c r="CE22" s="471">
        <v>6</v>
      </c>
      <c r="CF22" s="472">
        <v>18</v>
      </c>
      <c r="CG22" s="469">
        <v>19</v>
      </c>
      <c r="CH22" s="469">
        <v>35</v>
      </c>
      <c r="CI22" s="469">
        <v>34</v>
      </c>
      <c r="CJ22" s="469">
        <v>24</v>
      </c>
    </row>
    <row r="23" spans="2:91" s="468" customFormat="1" ht="16.5" customHeight="1">
      <c r="B23" s="696"/>
      <c r="C23" s="696"/>
      <c r="D23" s="469" t="s">
        <v>438</v>
      </c>
      <c r="E23" s="470">
        <v>100</v>
      </c>
      <c r="F23" s="470">
        <v>88</v>
      </c>
      <c r="G23" s="470">
        <v>100</v>
      </c>
      <c r="H23" s="470">
        <v>91</v>
      </c>
      <c r="I23" s="470">
        <v>100</v>
      </c>
      <c r="J23" s="471">
        <f>SUM(K23:P23)</f>
        <v>89</v>
      </c>
      <c r="K23" s="471">
        <v>2</v>
      </c>
      <c r="L23" s="472">
        <v>11</v>
      </c>
      <c r="M23" s="469">
        <v>19</v>
      </c>
      <c r="N23" s="469">
        <v>21</v>
      </c>
      <c r="O23" s="469">
        <v>15</v>
      </c>
      <c r="P23" s="469">
        <v>21</v>
      </c>
      <c r="Q23" s="470">
        <v>100</v>
      </c>
      <c r="R23" s="471">
        <f>SUM(S23:X23)</f>
        <v>81</v>
      </c>
      <c r="S23" s="471">
        <v>2</v>
      </c>
      <c r="T23" s="472">
        <v>9</v>
      </c>
      <c r="U23" s="469">
        <v>12</v>
      </c>
      <c r="V23" s="469">
        <v>24</v>
      </c>
      <c r="W23" s="469">
        <v>18</v>
      </c>
      <c r="X23" s="469">
        <v>16</v>
      </c>
      <c r="Y23" s="470">
        <v>100</v>
      </c>
      <c r="Z23" s="471">
        <f>SUM(AA23:AF23)</f>
        <v>76</v>
      </c>
      <c r="AA23" s="471">
        <v>0</v>
      </c>
      <c r="AB23" s="472">
        <v>7</v>
      </c>
      <c r="AC23" s="469">
        <v>15</v>
      </c>
      <c r="AD23" s="469">
        <v>13</v>
      </c>
      <c r="AE23" s="469">
        <v>24</v>
      </c>
      <c r="AF23" s="469">
        <v>17</v>
      </c>
      <c r="AG23" s="470">
        <v>100</v>
      </c>
      <c r="AH23" s="471">
        <f>SUM(AI23:AN23)</f>
        <v>75</v>
      </c>
      <c r="AI23" s="471">
        <v>2</v>
      </c>
      <c r="AJ23" s="472">
        <v>9</v>
      </c>
      <c r="AK23" s="469">
        <v>14</v>
      </c>
      <c r="AL23" s="469">
        <v>14</v>
      </c>
      <c r="AM23" s="469">
        <v>13</v>
      </c>
      <c r="AN23" s="469">
        <v>23</v>
      </c>
      <c r="AO23" s="470">
        <v>100</v>
      </c>
      <c r="AP23" s="471">
        <f>SUM(AQ23:AV23)</f>
        <v>77</v>
      </c>
      <c r="AQ23" s="471">
        <v>4</v>
      </c>
      <c r="AR23" s="472">
        <v>9</v>
      </c>
      <c r="AS23" s="469">
        <v>15</v>
      </c>
      <c r="AT23" s="469">
        <v>17</v>
      </c>
      <c r="AU23" s="469">
        <v>17</v>
      </c>
      <c r="AV23" s="469">
        <v>15</v>
      </c>
      <c r="AW23" s="470">
        <v>100</v>
      </c>
      <c r="AX23" s="471">
        <f>SUM(AY23:BD23)</f>
        <v>84</v>
      </c>
      <c r="AY23" s="471">
        <v>3</v>
      </c>
      <c r="AZ23" s="472">
        <v>14</v>
      </c>
      <c r="BA23" s="469">
        <v>14</v>
      </c>
      <c r="BB23" s="469">
        <v>13</v>
      </c>
      <c r="BC23" s="469">
        <v>21</v>
      </c>
      <c r="BD23" s="469">
        <v>19</v>
      </c>
      <c r="BE23" s="470">
        <v>100</v>
      </c>
      <c r="BF23" s="471">
        <f>SUM(BG23:BL23)</f>
        <v>75</v>
      </c>
      <c r="BG23" s="471">
        <v>3</v>
      </c>
      <c r="BH23" s="472">
        <v>8</v>
      </c>
      <c r="BI23" s="469">
        <v>15</v>
      </c>
      <c r="BJ23" s="469">
        <v>16</v>
      </c>
      <c r="BK23" s="469">
        <v>13</v>
      </c>
      <c r="BL23" s="469">
        <v>20</v>
      </c>
      <c r="BM23" s="470">
        <v>100</v>
      </c>
      <c r="BN23" s="471">
        <f t="shared" si="6"/>
        <v>68</v>
      </c>
      <c r="BO23" s="471">
        <v>1</v>
      </c>
      <c r="BP23" s="472">
        <v>14</v>
      </c>
      <c r="BQ23" s="469">
        <v>13</v>
      </c>
      <c r="BR23" s="469">
        <v>15</v>
      </c>
      <c r="BS23" s="469">
        <v>12</v>
      </c>
      <c r="BT23" s="469">
        <v>13</v>
      </c>
      <c r="BU23" s="470">
        <v>100</v>
      </c>
      <c r="BV23" s="471">
        <f t="shared" si="7"/>
        <v>72</v>
      </c>
      <c r="BW23" s="471">
        <v>0</v>
      </c>
      <c r="BX23" s="472">
        <v>11</v>
      </c>
      <c r="BY23" s="469">
        <v>19</v>
      </c>
      <c r="BZ23" s="469">
        <v>15</v>
      </c>
      <c r="CA23" s="469">
        <v>16</v>
      </c>
      <c r="CB23" s="469">
        <v>11</v>
      </c>
      <c r="CC23" s="470">
        <v>100</v>
      </c>
      <c r="CD23" s="471">
        <f t="shared" si="8"/>
        <v>72</v>
      </c>
      <c r="CE23" s="471">
        <v>2</v>
      </c>
      <c r="CF23" s="472">
        <v>5</v>
      </c>
      <c r="CG23" s="469">
        <v>13</v>
      </c>
      <c r="CH23" s="469">
        <v>19</v>
      </c>
      <c r="CI23" s="469">
        <v>18</v>
      </c>
      <c r="CJ23" s="469">
        <v>15</v>
      </c>
    </row>
    <row r="24" spans="2:91" s="468" customFormat="1" ht="16.5" customHeight="1">
      <c r="B24" s="696"/>
      <c r="C24" s="696"/>
      <c r="D24" s="469" t="s">
        <v>439</v>
      </c>
      <c r="E24" s="470">
        <v>120</v>
      </c>
      <c r="F24" s="470">
        <v>110</v>
      </c>
      <c r="G24" s="470">
        <v>120</v>
      </c>
      <c r="H24" s="470">
        <v>123</v>
      </c>
      <c r="I24" s="470">
        <v>120</v>
      </c>
      <c r="J24" s="471">
        <f>SUM(K24:P24)</f>
        <v>108</v>
      </c>
      <c r="K24" s="471">
        <v>1</v>
      </c>
      <c r="L24" s="472">
        <v>8</v>
      </c>
      <c r="M24" s="469">
        <v>17</v>
      </c>
      <c r="N24" s="469">
        <v>30</v>
      </c>
      <c r="O24" s="469">
        <v>28</v>
      </c>
      <c r="P24" s="469">
        <v>24</v>
      </c>
      <c r="Q24" s="470">
        <v>120</v>
      </c>
      <c r="R24" s="471">
        <f>SUM(S24:X24)</f>
        <v>116</v>
      </c>
      <c r="S24" s="471">
        <v>0</v>
      </c>
      <c r="T24" s="472">
        <v>19</v>
      </c>
      <c r="U24" s="469">
        <v>17</v>
      </c>
      <c r="V24" s="469">
        <v>20</v>
      </c>
      <c r="W24" s="469">
        <v>30</v>
      </c>
      <c r="X24" s="469">
        <v>30</v>
      </c>
      <c r="Y24" s="470">
        <v>120</v>
      </c>
      <c r="Z24" s="471">
        <f>SUM(AA24:AF24)</f>
        <v>102</v>
      </c>
      <c r="AA24" s="471">
        <v>0</v>
      </c>
      <c r="AB24" s="472">
        <v>9</v>
      </c>
      <c r="AC24" s="469">
        <v>27</v>
      </c>
      <c r="AD24" s="469">
        <v>18</v>
      </c>
      <c r="AE24" s="469">
        <v>19</v>
      </c>
      <c r="AF24" s="469">
        <v>29</v>
      </c>
      <c r="AG24" s="470">
        <v>120</v>
      </c>
      <c r="AH24" s="471">
        <f>SUM(AI24:AN24)</f>
        <v>105</v>
      </c>
      <c r="AI24" s="471">
        <v>0</v>
      </c>
      <c r="AJ24" s="472">
        <v>13</v>
      </c>
      <c r="AK24" s="469">
        <v>20</v>
      </c>
      <c r="AL24" s="469">
        <v>29</v>
      </c>
      <c r="AM24" s="469">
        <v>22</v>
      </c>
      <c r="AN24" s="469">
        <v>21</v>
      </c>
      <c r="AO24" s="470">
        <v>120</v>
      </c>
      <c r="AP24" s="471">
        <f>SUM(AQ24:AV24)</f>
        <v>113</v>
      </c>
      <c r="AQ24" s="471">
        <v>0</v>
      </c>
      <c r="AR24" s="472">
        <v>15</v>
      </c>
      <c r="AS24" s="469">
        <v>23</v>
      </c>
      <c r="AT24" s="469">
        <v>23</v>
      </c>
      <c r="AU24" s="469">
        <v>29</v>
      </c>
      <c r="AV24" s="469">
        <v>23</v>
      </c>
      <c r="AW24" s="470">
        <v>120</v>
      </c>
      <c r="AX24" s="471">
        <f>SUM(AY24:BD24)</f>
        <v>124</v>
      </c>
      <c r="AY24" s="471">
        <v>0</v>
      </c>
      <c r="AZ24" s="472">
        <v>17</v>
      </c>
      <c r="BA24" s="469">
        <v>25</v>
      </c>
      <c r="BB24" s="469">
        <v>27</v>
      </c>
      <c r="BC24" s="469">
        <v>25</v>
      </c>
      <c r="BD24" s="469">
        <v>30</v>
      </c>
      <c r="BE24" s="470">
        <v>120</v>
      </c>
      <c r="BF24" s="471">
        <f>SUM(BG24:BL24)</f>
        <v>125</v>
      </c>
      <c r="BG24" s="471">
        <v>1</v>
      </c>
      <c r="BH24" s="472">
        <v>20</v>
      </c>
      <c r="BI24" s="469">
        <v>23</v>
      </c>
      <c r="BJ24" s="469">
        <v>29</v>
      </c>
      <c r="BK24" s="469">
        <v>27</v>
      </c>
      <c r="BL24" s="469">
        <v>25</v>
      </c>
      <c r="BM24" s="470">
        <v>120</v>
      </c>
      <c r="BN24" s="471">
        <f t="shared" si="6"/>
        <v>131</v>
      </c>
      <c r="BO24" s="471">
        <v>2</v>
      </c>
      <c r="BP24" s="472">
        <v>22</v>
      </c>
      <c r="BQ24" s="469">
        <v>24</v>
      </c>
      <c r="BR24" s="469">
        <v>27</v>
      </c>
      <c r="BS24" s="469">
        <v>29</v>
      </c>
      <c r="BT24" s="469">
        <v>27</v>
      </c>
      <c r="BU24" s="470">
        <v>120</v>
      </c>
      <c r="BV24" s="471">
        <f t="shared" si="7"/>
        <v>134</v>
      </c>
      <c r="BW24" s="471">
        <v>4</v>
      </c>
      <c r="BX24" s="472">
        <v>20</v>
      </c>
      <c r="BY24" s="469">
        <v>29</v>
      </c>
      <c r="BZ24" s="469">
        <v>26</v>
      </c>
      <c r="CA24" s="469">
        <v>27</v>
      </c>
      <c r="CB24" s="469">
        <v>28</v>
      </c>
      <c r="CC24" s="473" t="s">
        <v>440</v>
      </c>
      <c r="CD24" s="474" t="s">
        <v>419</v>
      </c>
      <c r="CE24" s="474" t="s">
        <v>419</v>
      </c>
      <c r="CF24" s="474" t="s">
        <v>419</v>
      </c>
      <c r="CG24" s="474" t="s">
        <v>419</v>
      </c>
      <c r="CH24" s="474" t="s">
        <v>419</v>
      </c>
      <c r="CI24" s="474" t="s">
        <v>419</v>
      </c>
      <c r="CJ24" s="474" t="s">
        <v>419</v>
      </c>
    </row>
    <row r="25" spans="2:91" s="468" customFormat="1" ht="16.5" customHeight="1">
      <c r="B25" s="696"/>
      <c r="C25" s="696"/>
      <c r="D25" s="469" t="s">
        <v>441</v>
      </c>
      <c r="E25" s="470"/>
      <c r="F25" s="470"/>
      <c r="G25" s="470"/>
      <c r="H25" s="470"/>
      <c r="I25" s="470"/>
      <c r="J25" s="471"/>
      <c r="K25" s="471"/>
      <c r="L25" s="472"/>
      <c r="M25" s="469"/>
      <c r="N25" s="469"/>
      <c r="O25" s="469"/>
      <c r="P25" s="469"/>
      <c r="Q25" s="470"/>
      <c r="R25" s="471"/>
      <c r="S25" s="471"/>
      <c r="T25" s="472"/>
      <c r="U25" s="469"/>
      <c r="V25" s="469"/>
      <c r="W25" s="469"/>
      <c r="X25" s="469"/>
      <c r="Y25" s="470"/>
      <c r="Z25" s="471"/>
      <c r="AA25" s="471"/>
      <c r="AB25" s="472"/>
      <c r="AC25" s="469"/>
      <c r="AD25" s="469"/>
      <c r="AE25" s="469"/>
      <c r="AF25" s="469"/>
      <c r="AG25" s="473" t="s">
        <v>419</v>
      </c>
      <c r="AH25" s="474" t="s">
        <v>419</v>
      </c>
      <c r="AI25" s="492"/>
      <c r="AJ25" s="492"/>
      <c r="AK25" s="492"/>
      <c r="AL25" s="492"/>
      <c r="AM25" s="492"/>
      <c r="AN25" s="492"/>
      <c r="AO25" s="473" t="s">
        <v>419</v>
      </c>
      <c r="AP25" s="474" t="s">
        <v>419</v>
      </c>
      <c r="AQ25" s="492"/>
      <c r="AR25" s="492"/>
      <c r="AS25" s="492"/>
      <c r="AT25" s="492"/>
      <c r="AU25" s="492"/>
      <c r="AV25" s="492"/>
      <c r="AW25" s="473" t="s">
        <v>419</v>
      </c>
      <c r="AX25" s="474" t="s">
        <v>419</v>
      </c>
      <c r="AY25" s="492"/>
      <c r="AZ25" s="492"/>
      <c r="BA25" s="492"/>
      <c r="BB25" s="492"/>
      <c r="BC25" s="492"/>
      <c r="BD25" s="492"/>
      <c r="BE25" s="473" t="s">
        <v>419</v>
      </c>
      <c r="BF25" s="474" t="s">
        <v>419</v>
      </c>
      <c r="BG25" s="492" t="s">
        <v>419</v>
      </c>
      <c r="BH25" s="492" t="s">
        <v>419</v>
      </c>
      <c r="BI25" s="492" t="s">
        <v>419</v>
      </c>
      <c r="BJ25" s="492" t="s">
        <v>419</v>
      </c>
      <c r="BK25" s="492" t="s">
        <v>419</v>
      </c>
      <c r="BL25" s="492" t="s">
        <v>419</v>
      </c>
      <c r="BM25" s="470">
        <v>80</v>
      </c>
      <c r="BN25" s="471">
        <f t="shared" si="6"/>
        <v>18</v>
      </c>
      <c r="BO25" s="474" t="s">
        <v>419</v>
      </c>
      <c r="BP25" s="474" t="s">
        <v>419</v>
      </c>
      <c r="BQ25" s="474" t="s">
        <v>419</v>
      </c>
      <c r="BR25" s="469">
        <v>5</v>
      </c>
      <c r="BS25" s="469">
        <v>4</v>
      </c>
      <c r="BT25" s="469">
        <v>9</v>
      </c>
      <c r="BU25" s="470">
        <v>80</v>
      </c>
      <c r="BV25" s="471">
        <f t="shared" si="7"/>
        <v>35</v>
      </c>
      <c r="BW25" s="474" t="s">
        <v>419</v>
      </c>
      <c r="BX25" s="474" t="s">
        <v>419</v>
      </c>
      <c r="BY25" s="474" t="s">
        <v>419</v>
      </c>
      <c r="BZ25" s="469">
        <v>9</v>
      </c>
      <c r="CA25" s="469">
        <v>10</v>
      </c>
      <c r="CB25" s="469">
        <v>16</v>
      </c>
      <c r="CC25" s="470">
        <v>80</v>
      </c>
      <c r="CD25" s="471">
        <f t="shared" si="8"/>
        <v>23</v>
      </c>
      <c r="CE25" s="474" t="s">
        <v>419</v>
      </c>
      <c r="CF25" s="474" t="s">
        <v>419</v>
      </c>
      <c r="CG25" s="474" t="s">
        <v>419</v>
      </c>
      <c r="CH25" s="469">
        <v>6</v>
      </c>
      <c r="CI25" s="469">
        <v>8</v>
      </c>
      <c r="CJ25" s="469">
        <v>9</v>
      </c>
    </row>
    <row r="26" spans="2:91" s="468" customFormat="1" ht="16.5" customHeight="1">
      <c r="B26" s="696"/>
      <c r="C26" s="696"/>
      <c r="D26" s="469" t="s">
        <v>442</v>
      </c>
      <c r="E26" s="470"/>
      <c r="F26" s="470"/>
      <c r="G26" s="470"/>
      <c r="H26" s="470"/>
      <c r="I26" s="470"/>
      <c r="J26" s="471"/>
      <c r="K26" s="471"/>
      <c r="L26" s="472"/>
      <c r="M26" s="469"/>
      <c r="N26" s="469"/>
      <c r="O26" s="469"/>
      <c r="P26" s="469"/>
      <c r="Q26" s="470"/>
      <c r="R26" s="471"/>
      <c r="S26" s="471"/>
      <c r="T26" s="472"/>
      <c r="U26" s="469"/>
      <c r="V26" s="469"/>
      <c r="W26" s="469"/>
      <c r="X26" s="469"/>
      <c r="Y26" s="470"/>
      <c r="Z26" s="471"/>
      <c r="AA26" s="471"/>
      <c r="AB26" s="472"/>
      <c r="AC26" s="469"/>
      <c r="AD26" s="469"/>
      <c r="AE26" s="469"/>
      <c r="AF26" s="469"/>
      <c r="AG26" s="473" t="s">
        <v>419</v>
      </c>
      <c r="AH26" s="474" t="s">
        <v>419</v>
      </c>
      <c r="AI26" s="492"/>
      <c r="AJ26" s="492"/>
      <c r="AK26" s="492"/>
      <c r="AL26" s="492"/>
      <c r="AM26" s="492"/>
      <c r="AN26" s="492"/>
      <c r="AO26" s="473" t="s">
        <v>419</v>
      </c>
      <c r="AP26" s="474" t="s">
        <v>419</v>
      </c>
      <c r="AQ26" s="492"/>
      <c r="AR26" s="492"/>
      <c r="AS26" s="492"/>
      <c r="AT26" s="492"/>
      <c r="AU26" s="492"/>
      <c r="AV26" s="492"/>
      <c r="AW26" s="473" t="s">
        <v>419</v>
      </c>
      <c r="AX26" s="474" t="s">
        <v>419</v>
      </c>
      <c r="AY26" s="492"/>
      <c r="AZ26" s="492"/>
      <c r="BA26" s="492"/>
      <c r="BB26" s="492"/>
      <c r="BC26" s="492"/>
      <c r="BD26" s="492"/>
      <c r="BE26" s="473" t="s">
        <v>419</v>
      </c>
      <c r="BF26" s="474" t="s">
        <v>419</v>
      </c>
      <c r="BG26" s="492" t="s">
        <v>419</v>
      </c>
      <c r="BH26" s="492" t="s">
        <v>419</v>
      </c>
      <c r="BI26" s="492" t="s">
        <v>419</v>
      </c>
      <c r="BJ26" s="492" t="s">
        <v>419</v>
      </c>
      <c r="BK26" s="492" t="s">
        <v>419</v>
      </c>
      <c r="BL26" s="492" t="s">
        <v>419</v>
      </c>
      <c r="BM26" s="470">
        <v>80</v>
      </c>
      <c r="BN26" s="471">
        <f t="shared" si="6"/>
        <v>20</v>
      </c>
      <c r="BO26" s="474" t="s">
        <v>419</v>
      </c>
      <c r="BP26" s="474" t="s">
        <v>419</v>
      </c>
      <c r="BQ26" s="474" t="s">
        <v>419</v>
      </c>
      <c r="BR26" s="469">
        <v>3</v>
      </c>
      <c r="BS26" s="469">
        <v>7</v>
      </c>
      <c r="BT26" s="469">
        <v>10</v>
      </c>
      <c r="BU26" s="470">
        <v>80</v>
      </c>
      <c r="BV26" s="471">
        <f t="shared" si="7"/>
        <v>28</v>
      </c>
      <c r="BW26" s="474" t="s">
        <v>419</v>
      </c>
      <c r="BX26" s="474" t="s">
        <v>419</v>
      </c>
      <c r="BY26" s="474" t="s">
        <v>419</v>
      </c>
      <c r="BZ26" s="469">
        <v>11</v>
      </c>
      <c r="CA26" s="469">
        <v>7</v>
      </c>
      <c r="CB26" s="469">
        <v>10</v>
      </c>
      <c r="CC26" s="470">
        <v>80</v>
      </c>
      <c r="CD26" s="471">
        <f t="shared" si="8"/>
        <v>16</v>
      </c>
      <c r="CE26" s="474" t="s">
        <v>419</v>
      </c>
      <c r="CF26" s="474" t="s">
        <v>419</v>
      </c>
      <c r="CG26" s="474" t="s">
        <v>419</v>
      </c>
      <c r="CH26" s="469">
        <v>3</v>
      </c>
      <c r="CI26" s="469">
        <v>8</v>
      </c>
      <c r="CJ26" s="469">
        <v>5</v>
      </c>
      <c r="CM26" s="493"/>
    </row>
    <row r="27" spans="2:91" s="468" customFormat="1" ht="16.5" hidden="1" customHeight="1">
      <c r="B27" s="696"/>
      <c r="C27" s="696"/>
      <c r="D27" s="469" t="s">
        <v>443</v>
      </c>
      <c r="E27" s="470">
        <v>110</v>
      </c>
      <c r="F27" s="470">
        <v>91</v>
      </c>
      <c r="G27" s="470">
        <v>110</v>
      </c>
      <c r="H27" s="470">
        <v>99</v>
      </c>
      <c r="I27" s="470">
        <v>110</v>
      </c>
      <c r="J27" s="471">
        <f>SUM(K27:P27)</f>
        <v>99</v>
      </c>
      <c r="K27" s="478">
        <v>5</v>
      </c>
      <c r="L27" s="478">
        <v>12</v>
      </c>
      <c r="M27" s="478">
        <v>22</v>
      </c>
      <c r="N27" s="478">
        <v>16</v>
      </c>
      <c r="O27" s="478">
        <v>29</v>
      </c>
      <c r="P27" s="478">
        <v>15</v>
      </c>
      <c r="Q27" s="470">
        <v>110</v>
      </c>
      <c r="R27" s="471">
        <f>SUM(S27:X27)</f>
        <v>99</v>
      </c>
      <c r="S27" s="478">
        <v>3</v>
      </c>
      <c r="T27" s="478">
        <v>13</v>
      </c>
      <c r="U27" s="478">
        <v>14</v>
      </c>
      <c r="V27" s="478">
        <v>26</v>
      </c>
      <c r="W27" s="478">
        <v>15</v>
      </c>
      <c r="X27" s="478">
        <v>28</v>
      </c>
      <c r="Y27" s="470">
        <v>110</v>
      </c>
      <c r="Z27" s="471">
        <f>SUM(AA27:AF27)</f>
        <v>104</v>
      </c>
      <c r="AA27" s="478">
        <v>5</v>
      </c>
      <c r="AB27" s="478">
        <v>16</v>
      </c>
      <c r="AC27" s="478">
        <v>21</v>
      </c>
      <c r="AD27" s="478">
        <v>18</v>
      </c>
      <c r="AE27" s="478">
        <v>29</v>
      </c>
      <c r="AF27" s="478">
        <v>15</v>
      </c>
      <c r="AG27" s="470">
        <v>110</v>
      </c>
      <c r="AH27" s="471">
        <f>SUM(AI27:AN27)</f>
        <v>107</v>
      </c>
      <c r="AI27" s="478">
        <v>4</v>
      </c>
      <c r="AJ27" s="478">
        <v>13</v>
      </c>
      <c r="AK27" s="478">
        <v>20</v>
      </c>
      <c r="AL27" s="478">
        <v>22</v>
      </c>
      <c r="AM27" s="478">
        <v>18</v>
      </c>
      <c r="AN27" s="478">
        <v>30</v>
      </c>
      <c r="AO27" s="470">
        <v>110</v>
      </c>
      <c r="AP27" s="471">
        <f>SUM(AQ27:AV27)</f>
        <v>94</v>
      </c>
      <c r="AQ27" s="478">
        <v>3</v>
      </c>
      <c r="AR27" s="478">
        <v>10</v>
      </c>
      <c r="AS27" s="478">
        <v>20</v>
      </c>
      <c r="AT27" s="478">
        <v>18</v>
      </c>
      <c r="AU27" s="478">
        <v>22</v>
      </c>
      <c r="AV27" s="478">
        <v>21</v>
      </c>
      <c r="AW27" s="473" t="s">
        <v>419</v>
      </c>
      <c r="AX27" s="474" t="s">
        <v>419</v>
      </c>
      <c r="AY27" s="474" t="s">
        <v>419</v>
      </c>
      <c r="AZ27" s="474" t="s">
        <v>419</v>
      </c>
      <c r="BA27" s="474" t="s">
        <v>419</v>
      </c>
      <c r="BB27" s="474" t="s">
        <v>419</v>
      </c>
      <c r="BC27" s="474" t="s">
        <v>419</v>
      </c>
      <c r="BD27" s="474" t="s">
        <v>419</v>
      </c>
      <c r="BE27" s="473" t="s">
        <v>419</v>
      </c>
      <c r="BF27" s="474" t="s">
        <v>419</v>
      </c>
      <c r="BG27" s="474" t="s">
        <v>419</v>
      </c>
      <c r="BH27" s="474" t="s">
        <v>419</v>
      </c>
      <c r="BI27" s="474" t="s">
        <v>419</v>
      </c>
      <c r="BJ27" s="474" t="s">
        <v>419</v>
      </c>
      <c r="BK27" s="474" t="s">
        <v>419</v>
      </c>
      <c r="BL27" s="474" t="s">
        <v>419</v>
      </c>
      <c r="BM27" s="473" t="s">
        <v>419</v>
      </c>
      <c r="BN27" s="474" t="s">
        <v>419</v>
      </c>
      <c r="BO27" s="474" t="s">
        <v>419</v>
      </c>
      <c r="BP27" s="474" t="s">
        <v>419</v>
      </c>
      <c r="BQ27" s="474" t="s">
        <v>419</v>
      </c>
      <c r="BR27" s="474" t="s">
        <v>419</v>
      </c>
      <c r="BS27" s="474" t="s">
        <v>419</v>
      </c>
      <c r="BT27" s="474" t="s">
        <v>419</v>
      </c>
      <c r="BU27" s="474" t="s">
        <v>419</v>
      </c>
      <c r="BV27" s="474" t="s">
        <v>419</v>
      </c>
      <c r="BW27" s="474" t="s">
        <v>419</v>
      </c>
      <c r="BX27" s="474" t="s">
        <v>419</v>
      </c>
      <c r="BY27" s="474" t="s">
        <v>419</v>
      </c>
      <c r="BZ27" s="474" t="s">
        <v>419</v>
      </c>
      <c r="CA27" s="474" t="s">
        <v>419</v>
      </c>
      <c r="CB27" s="474" t="s">
        <v>419</v>
      </c>
      <c r="CC27" s="474" t="s">
        <v>419</v>
      </c>
      <c r="CD27" s="474" t="s">
        <v>419</v>
      </c>
      <c r="CE27" s="474" t="s">
        <v>419</v>
      </c>
      <c r="CF27" s="474" t="s">
        <v>419</v>
      </c>
      <c r="CG27" s="474" t="s">
        <v>419</v>
      </c>
      <c r="CH27" s="474" t="s">
        <v>419</v>
      </c>
      <c r="CI27" s="474" t="s">
        <v>419</v>
      </c>
      <c r="CJ27" s="474" t="s">
        <v>419</v>
      </c>
      <c r="CM27" s="494"/>
    </row>
    <row r="28" spans="2:91" s="468" customFormat="1" ht="16.5" customHeight="1">
      <c r="B28" s="696"/>
      <c r="C28" s="696"/>
      <c r="D28" s="479" t="s">
        <v>427</v>
      </c>
      <c r="E28" s="470"/>
      <c r="F28" s="470"/>
      <c r="G28" s="470"/>
      <c r="H28" s="470"/>
      <c r="I28" s="470"/>
      <c r="J28" s="471"/>
      <c r="K28" s="478"/>
      <c r="L28" s="478"/>
      <c r="M28" s="478"/>
      <c r="N28" s="478"/>
      <c r="O28" s="478"/>
      <c r="P28" s="478"/>
      <c r="Q28" s="470"/>
      <c r="R28" s="471"/>
      <c r="S28" s="478"/>
      <c r="T28" s="478"/>
      <c r="U28" s="478"/>
      <c r="V28" s="478"/>
      <c r="W28" s="478"/>
      <c r="X28" s="478"/>
      <c r="Y28" s="470"/>
      <c r="Z28" s="471"/>
      <c r="AA28" s="478"/>
      <c r="AB28" s="478"/>
      <c r="AC28" s="478"/>
      <c r="AD28" s="478"/>
      <c r="AE28" s="478"/>
      <c r="AF28" s="478"/>
      <c r="AG28" s="470"/>
      <c r="AH28" s="471"/>
      <c r="AI28" s="478"/>
      <c r="AJ28" s="478"/>
      <c r="AK28" s="478"/>
      <c r="AL28" s="478"/>
      <c r="AM28" s="478"/>
      <c r="AN28" s="478"/>
      <c r="AO28" s="470"/>
      <c r="AP28" s="471"/>
      <c r="AQ28" s="478"/>
      <c r="AR28" s="478"/>
      <c r="AS28" s="478"/>
      <c r="AT28" s="478"/>
      <c r="AU28" s="478"/>
      <c r="AV28" s="478"/>
      <c r="AW28" s="475">
        <f>SUM(AW20:AW27)</f>
        <v>600</v>
      </c>
      <c r="AX28" s="475">
        <f t="shared" ref="AX28:CJ28" si="9">SUM(AX20:AX27)</f>
        <v>569</v>
      </c>
      <c r="AY28" s="475">
        <f t="shared" si="9"/>
        <v>3</v>
      </c>
      <c r="AZ28" s="475">
        <f t="shared" si="9"/>
        <v>71</v>
      </c>
      <c r="BA28" s="475">
        <f t="shared" si="9"/>
        <v>123</v>
      </c>
      <c r="BB28" s="475">
        <f t="shared" si="9"/>
        <v>123</v>
      </c>
      <c r="BC28" s="475">
        <f t="shared" si="9"/>
        <v>126</v>
      </c>
      <c r="BD28" s="475">
        <f t="shared" si="9"/>
        <v>123</v>
      </c>
      <c r="BE28" s="475">
        <f t="shared" si="9"/>
        <v>630</v>
      </c>
      <c r="BF28" s="475">
        <f t="shared" si="9"/>
        <v>571</v>
      </c>
      <c r="BG28" s="475">
        <f t="shared" si="9"/>
        <v>10</v>
      </c>
      <c r="BH28" s="475">
        <f t="shared" si="9"/>
        <v>76</v>
      </c>
      <c r="BI28" s="475">
        <f t="shared" si="9"/>
        <v>102</v>
      </c>
      <c r="BJ28" s="475">
        <f t="shared" si="9"/>
        <v>134</v>
      </c>
      <c r="BK28" s="475">
        <f t="shared" si="9"/>
        <v>125</v>
      </c>
      <c r="BL28" s="475">
        <f t="shared" si="9"/>
        <v>124</v>
      </c>
      <c r="BM28" s="475">
        <f t="shared" si="9"/>
        <v>820</v>
      </c>
      <c r="BN28" s="475">
        <f t="shared" si="9"/>
        <v>617</v>
      </c>
      <c r="BO28" s="475">
        <f t="shared" si="9"/>
        <v>9</v>
      </c>
      <c r="BP28" s="475">
        <f t="shared" si="9"/>
        <v>105</v>
      </c>
      <c r="BQ28" s="475">
        <f t="shared" si="9"/>
        <v>112</v>
      </c>
      <c r="BR28" s="475">
        <f t="shared" si="9"/>
        <v>114</v>
      </c>
      <c r="BS28" s="475">
        <f t="shared" si="9"/>
        <v>132</v>
      </c>
      <c r="BT28" s="475">
        <f t="shared" si="9"/>
        <v>145</v>
      </c>
      <c r="BU28" s="475">
        <f t="shared" si="9"/>
        <v>820</v>
      </c>
      <c r="BV28" s="475">
        <f t="shared" si="9"/>
        <v>647</v>
      </c>
      <c r="BW28" s="475">
        <f t="shared" si="9"/>
        <v>13</v>
      </c>
      <c r="BX28" s="475">
        <f t="shared" si="9"/>
        <v>78</v>
      </c>
      <c r="BY28" s="475">
        <f t="shared" si="9"/>
        <v>141</v>
      </c>
      <c r="BZ28" s="475">
        <f t="shared" si="9"/>
        <v>138</v>
      </c>
      <c r="CA28" s="475">
        <f t="shared" si="9"/>
        <v>126</v>
      </c>
      <c r="CB28" s="475">
        <f t="shared" si="9"/>
        <v>151</v>
      </c>
      <c r="CC28" s="475">
        <f t="shared" si="9"/>
        <v>700</v>
      </c>
      <c r="CD28" s="475">
        <f t="shared" si="9"/>
        <v>486</v>
      </c>
      <c r="CE28" s="475">
        <f t="shared" si="9"/>
        <v>14</v>
      </c>
      <c r="CF28" s="475">
        <f t="shared" si="9"/>
        <v>61</v>
      </c>
      <c r="CG28" s="475">
        <f t="shared" si="9"/>
        <v>70</v>
      </c>
      <c r="CH28" s="475">
        <f t="shared" si="9"/>
        <v>132</v>
      </c>
      <c r="CI28" s="475">
        <f t="shared" si="9"/>
        <v>111</v>
      </c>
      <c r="CJ28" s="475">
        <f t="shared" si="9"/>
        <v>98</v>
      </c>
      <c r="CM28" s="494"/>
    </row>
    <row r="29" spans="2:91" s="468" customFormat="1" ht="16.5" customHeight="1">
      <c r="B29" s="696"/>
      <c r="C29" s="696" t="s">
        <v>428</v>
      </c>
      <c r="D29" s="477" t="s">
        <v>444</v>
      </c>
      <c r="E29" s="470">
        <v>180</v>
      </c>
      <c r="F29" s="470">
        <v>192</v>
      </c>
      <c r="G29" s="470">
        <v>180</v>
      </c>
      <c r="H29" s="470">
        <v>194</v>
      </c>
      <c r="I29" s="470">
        <v>180</v>
      </c>
      <c r="J29" s="471">
        <f>SUM(K29:P29)</f>
        <v>194</v>
      </c>
      <c r="K29" s="478">
        <v>13</v>
      </c>
      <c r="L29" s="478">
        <v>15</v>
      </c>
      <c r="M29" s="478">
        <v>35</v>
      </c>
      <c r="N29" s="478">
        <v>42</v>
      </c>
      <c r="O29" s="478">
        <v>45</v>
      </c>
      <c r="P29" s="478">
        <v>44</v>
      </c>
      <c r="Q29" s="470">
        <v>180</v>
      </c>
      <c r="R29" s="471">
        <f>SUM(S29:X29)</f>
        <v>197</v>
      </c>
      <c r="S29" s="478">
        <v>5</v>
      </c>
      <c r="T29" s="478">
        <v>35</v>
      </c>
      <c r="U29" s="478">
        <v>29</v>
      </c>
      <c r="V29" s="478">
        <v>45</v>
      </c>
      <c r="W29" s="478">
        <v>41</v>
      </c>
      <c r="X29" s="478">
        <v>42</v>
      </c>
      <c r="Y29" s="470">
        <v>210</v>
      </c>
      <c r="Z29" s="471">
        <f>SUM(AA29:AF29)</f>
        <v>216</v>
      </c>
      <c r="AA29" s="478">
        <v>7</v>
      </c>
      <c r="AB29" s="478">
        <v>31</v>
      </c>
      <c r="AC29" s="478">
        <v>55</v>
      </c>
      <c r="AD29" s="478">
        <v>37</v>
      </c>
      <c r="AE29" s="478">
        <v>43</v>
      </c>
      <c r="AF29" s="478">
        <v>43</v>
      </c>
      <c r="AG29" s="470">
        <v>210</v>
      </c>
      <c r="AH29" s="471">
        <f>SUM(AI29:AN29)</f>
        <v>210</v>
      </c>
      <c r="AI29" s="478">
        <v>11</v>
      </c>
      <c r="AJ29" s="478">
        <v>23</v>
      </c>
      <c r="AK29" s="478">
        <v>40</v>
      </c>
      <c r="AL29" s="478">
        <v>58</v>
      </c>
      <c r="AM29" s="478">
        <v>36</v>
      </c>
      <c r="AN29" s="478">
        <v>42</v>
      </c>
      <c r="AO29" s="470">
        <v>210</v>
      </c>
      <c r="AP29" s="471">
        <f>SUM(AQ29:AV29)</f>
        <v>205</v>
      </c>
      <c r="AQ29" s="478">
        <v>6</v>
      </c>
      <c r="AR29" s="478">
        <v>31</v>
      </c>
      <c r="AS29" s="478">
        <v>34</v>
      </c>
      <c r="AT29" s="478">
        <v>44</v>
      </c>
      <c r="AU29" s="478">
        <v>55</v>
      </c>
      <c r="AV29" s="478">
        <v>35</v>
      </c>
      <c r="AW29" s="470">
        <v>210</v>
      </c>
      <c r="AX29" s="471">
        <f>SUM(AY29:BD29)</f>
        <v>202</v>
      </c>
      <c r="AY29" s="478">
        <v>14</v>
      </c>
      <c r="AZ29" s="478">
        <v>19</v>
      </c>
      <c r="BA29" s="478">
        <v>37</v>
      </c>
      <c r="BB29" s="478">
        <v>34</v>
      </c>
      <c r="BC29" s="478">
        <v>44</v>
      </c>
      <c r="BD29" s="478">
        <v>54</v>
      </c>
      <c r="BE29" s="470">
        <v>210</v>
      </c>
      <c r="BF29" s="471">
        <f>SUM(BG29:BL29)</f>
        <v>190</v>
      </c>
      <c r="BG29" s="478">
        <v>7</v>
      </c>
      <c r="BH29" s="478">
        <v>32</v>
      </c>
      <c r="BI29" s="478">
        <v>30</v>
      </c>
      <c r="BJ29" s="478">
        <v>43</v>
      </c>
      <c r="BK29" s="478">
        <v>33</v>
      </c>
      <c r="BL29" s="478">
        <v>45</v>
      </c>
      <c r="BM29" s="470">
        <v>210</v>
      </c>
      <c r="BN29" s="471">
        <f>SUM(BO29:BT29)</f>
        <v>183</v>
      </c>
      <c r="BO29" s="478">
        <v>7</v>
      </c>
      <c r="BP29" s="478">
        <v>29</v>
      </c>
      <c r="BQ29" s="478">
        <v>38</v>
      </c>
      <c r="BR29" s="478">
        <v>30</v>
      </c>
      <c r="BS29" s="478">
        <v>44</v>
      </c>
      <c r="BT29" s="478">
        <v>35</v>
      </c>
      <c r="BU29" s="470">
        <v>210</v>
      </c>
      <c r="BV29" s="471">
        <f>SUM(BW29:CB29)</f>
        <v>168</v>
      </c>
      <c r="BW29" s="478">
        <v>5</v>
      </c>
      <c r="BX29" s="478">
        <v>19</v>
      </c>
      <c r="BY29" s="478">
        <v>37</v>
      </c>
      <c r="BZ29" s="478">
        <v>37</v>
      </c>
      <c r="CA29" s="478">
        <v>26</v>
      </c>
      <c r="CB29" s="478">
        <v>44</v>
      </c>
      <c r="CC29" s="470">
        <v>210</v>
      </c>
      <c r="CD29" s="471">
        <f t="shared" ref="CD29:CD34" si="10">SUM(CE29:CJ29)</f>
        <v>158</v>
      </c>
      <c r="CE29" s="478">
        <v>6</v>
      </c>
      <c r="CF29" s="478">
        <v>22</v>
      </c>
      <c r="CG29" s="478">
        <v>25</v>
      </c>
      <c r="CH29" s="478">
        <v>40</v>
      </c>
      <c r="CI29" s="478">
        <v>38</v>
      </c>
      <c r="CJ29" s="478">
        <v>27</v>
      </c>
    </row>
    <row r="30" spans="2:91" s="468" customFormat="1" ht="16.5" customHeight="1">
      <c r="B30" s="696"/>
      <c r="C30" s="696"/>
      <c r="D30" s="477" t="s">
        <v>445</v>
      </c>
      <c r="E30" s="470">
        <v>110</v>
      </c>
      <c r="F30" s="470">
        <v>103</v>
      </c>
      <c r="G30" s="470">
        <v>110</v>
      </c>
      <c r="H30" s="470">
        <v>94</v>
      </c>
      <c r="I30" s="470">
        <v>110</v>
      </c>
      <c r="J30" s="471">
        <f>SUM(K30:P30)</f>
        <v>96</v>
      </c>
      <c r="K30" s="478">
        <v>1</v>
      </c>
      <c r="L30" s="478">
        <v>16</v>
      </c>
      <c r="M30" s="478">
        <v>24</v>
      </c>
      <c r="N30" s="478">
        <v>18</v>
      </c>
      <c r="O30" s="478">
        <v>22</v>
      </c>
      <c r="P30" s="478">
        <v>15</v>
      </c>
      <c r="Q30" s="470">
        <v>110</v>
      </c>
      <c r="R30" s="471">
        <f>SUM(S30:X30)</f>
        <v>108</v>
      </c>
      <c r="S30" s="478">
        <v>6</v>
      </c>
      <c r="T30" s="478">
        <v>10</v>
      </c>
      <c r="U30" s="478">
        <v>21</v>
      </c>
      <c r="V30" s="478">
        <v>26</v>
      </c>
      <c r="W30" s="478">
        <v>20</v>
      </c>
      <c r="X30" s="478">
        <v>25</v>
      </c>
      <c r="Y30" s="470">
        <v>110</v>
      </c>
      <c r="Z30" s="471">
        <f>SUM(AA30:AF30)</f>
        <v>105</v>
      </c>
      <c r="AA30" s="478">
        <v>4</v>
      </c>
      <c r="AB30" s="478">
        <v>15</v>
      </c>
      <c r="AC30" s="478">
        <v>16</v>
      </c>
      <c r="AD30" s="478">
        <v>22</v>
      </c>
      <c r="AE30" s="478">
        <v>27</v>
      </c>
      <c r="AF30" s="478">
        <v>21</v>
      </c>
      <c r="AG30" s="470">
        <v>110</v>
      </c>
      <c r="AH30" s="471">
        <f>SUM(AI30:AN30)</f>
        <v>103</v>
      </c>
      <c r="AI30" s="478">
        <v>3</v>
      </c>
      <c r="AJ30" s="478">
        <v>15</v>
      </c>
      <c r="AK30" s="478">
        <v>17</v>
      </c>
      <c r="AL30" s="478">
        <v>17</v>
      </c>
      <c r="AM30" s="478">
        <v>23</v>
      </c>
      <c r="AN30" s="478">
        <v>28</v>
      </c>
      <c r="AO30" s="470">
        <v>110</v>
      </c>
      <c r="AP30" s="471">
        <f>SUM(AQ30:AV30)</f>
        <v>96</v>
      </c>
      <c r="AQ30" s="478">
        <v>1</v>
      </c>
      <c r="AR30" s="478">
        <v>13</v>
      </c>
      <c r="AS30" s="478">
        <v>21</v>
      </c>
      <c r="AT30" s="478">
        <v>18</v>
      </c>
      <c r="AU30" s="478">
        <v>18</v>
      </c>
      <c r="AV30" s="478">
        <v>25</v>
      </c>
      <c r="AW30" s="470">
        <v>110</v>
      </c>
      <c r="AX30" s="471">
        <f>SUM(AY30:BD30)</f>
        <v>97</v>
      </c>
      <c r="AY30" s="478">
        <v>4</v>
      </c>
      <c r="AZ30" s="478">
        <v>14</v>
      </c>
      <c r="BA30" s="478">
        <v>19</v>
      </c>
      <c r="BB30" s="478">
        <v>22</v>
      </c>
      <c r="BC30" s="478">
        <v>19</v>
      </c>
      <c r="BD30" s="478">
        <v>19</v>
      </c>
      <c r="BE30" s="470">
        <v>110</v>
      </c>
      <c r="BF30" s="471">
        <f>SUM(BG30:BL30)</f>
        <v>91</v>
      </c>
      <c r="BG30" s="478">
        <v>3</v>
      </c>
      <c r="BH30" s="478">
        <v>13</v>
      </c>
      <c r="BI30" s="478">
        <v>18</v>
      </c>
      <c r="BJ30" s="478">
        <v>16</v>
      </c>
      <c r="BK30" s="478">
        <v>22</v>
      </c>
      <c r="BL30" s="478">
        <v>19</v>
      </c>
      <c r="BM30" s="470">
        <v>100</v>
      </c>
      <c r="BN30" s="471">
        <f>SUM(BO30:BT30)</f>
        <v>83</v>
      </c>
      <c r="BO30" s="478">
        <v>1</v>
      </c>
      <c r="BP30" s="478">
        <v>8</v>
      </c>
      <c r="BQ30" s="478">
        <v>16</v>
      </c>
      <c r="BR30" s="478">
        <v>20</v>
      </c>
      <c r="BS30" s="478">
        <v>17</v>
      </c>
      <c r="BT30" s="478">
        <v>21</v>
      </c>
      <c r="BU30" s="470">
        <v>90</v>
      </c>
      <c r="BV30" s="471">
        <f>SUM(BW30:CB30)</f>
        <v>82</v>
      </c>
      <c r="BW30" s="478">
        <v>3</v>
      </c>
      <c r="BX30" s="478">
        <v>9</v>
      </c>
      <c r="BY30" s="478">
        <v>14</v>
      </c>
      <c r="BZ30" s="478">
        <v>21</v>
      </c>
      <c r="CA30" s="478">
        <v>18</v>
      </c>
      <c r="CB30" s="478">
        <v>17</v>
      </c>
      <c r="CC30" s="470">
        <v>80</v>
      </c>
      <c r="CD30" s="471">
        <f t="shared" si="10"/>
        <v>69</v>
      </c>
      <c r="CE30" s="478">
        <v>1</v>
      </c>
      <c r="CF30" s="478">
        <v>7</v>
      </c>
      <c r="CG30" s="478">
        <v>11</v>
      </c>
      <c r="CH30" s="478">
        <v>14</v>
      </c>
      <c r="CI30" s="478">
        <v>18</v>
      </c>
      <c r="CJ30" s="478">
        <v>18</v>
      </c>
    </row>
    <row r="31" spans="2:91" s="468" customFormat="1" ht="16.5" customHeight="1">
      <c r="B31" s="696"/>
      <c r="C31" s="696"/>
      <c r="D31" s="477" t="s">
        <v>446</v>
      </c>
      <c r="E31" s="470">
        <v>80</v>
      </c>
      <c r="F31" s="470">
        <v>89</v>
      </c>
      <c r="G31" s="470">
        <v>90</v>
      </c>
      <c r="H31" s="470">
        <v>100</v>
      </c>
      <c r="I31" s="470">
        <v>90</v>
      </c>
      <c r="J31" s="471">
        <f>SUM(K31:P31)</f>
        <v>100</v>
      </c>
      <c r="K31" s="478">
        <v>6</v>
      </c>
      <c r="L31" s="478">
        <v>18</v>
      </c>
      <c r="M31" s="478">
        <v>17</v>
      </c>
      <c r="N31" s="478">
        <v>21</v>
      </c>
      <c r="O31" s="478">
        <v>18</v>
      </c>
      <c r="P31" s="478">
        <v>20</v>
      </c>
      <c r="Q31" s="470">
        <v>90</v>
      </c>
      <c r="R31" s="471">
        <f>SUM(S31:X31)</f>
        <v>101</v>
      </c>
      <c r="S31" s="478">
        <v>8</v>
      </c>
      <c r="T31" s="478">
        <v>17</v>
      </c>
      <c r="U31" s="478">
        <v>21</v>
      </c>
      <c r="V31" s="478">
        <v>20</v>
      </c>
      <c r="W31" s="478">
        <v>19</v>
      </c>
      <c r="X31" s="478">
        <v>16</v>
      </c>
      <c r="Y31" s="470">
        <v>90</v>
      </c>
      <c r="Z31" s="471">
        <f>SUM(AA31:AF31)</f>
        <v>108</v>
      </c>
      <c r="AA31" s="478">
        <v>4</v>
      </c>
      <c r="AB31" s="478">
        <v>19</v>
      </c>
      <c r="AC31" s="478">
        <v>23</v>
      </c>
      <c r="AD31" s="478">
        <v>23</v>
      </c>
      <c r="AE31" s="478">
        <v>20</v>
      </c>
      <c r="AF31" s="478">
        <v>19</v>
      </c>
      <c r="AG31" s="470">
        <v>90</v>
      </c>
      <c r="AH31" s="471">
        <f>SUM(AI31:AN31)</f>
        <v>99</v>
      </c>
      <c r="AI31" s="478">
        <v>4</v>
      </c>
      <c r="AJ31" s="478">
        <v>11</v>
      </c>
      <c r="AK31" s="478">
        <v>19</v>
      </c>
      <c r="AL31" s="478">
        <v>24</v>
      </c>
      <c r="AM31" s="478">
        <v>22</v>
      </c>
      <c r="AN31" s="478">
        <v>19</v>
      </c>
      <c r="AO31" s="470">
        <v>90</v>
      </c>
      <c r="AP31" s="471">
        <f>SUM(AQ31:AV31)</f>
        <v>110</v>
      </c>
      <c r="AQ31" s="478">
        <v>2</v>
      </c>
      <c r="AR31" s="478">
        <v>15</v>
      </c>
      <c r="AS31" s="478">
        <v>23</v>
      </c>
      <c r="AT31" s="478">
        <v>23</v>
      </c>
      <c r="AU31" s="478">
        <v>24</v>
      </c>
      <c r="AV31" s="478">
        <v>23</v>
      </c>
      <c r="AW31" s="470">
        <v>110</v>
      </c>
      <c r="AX31" s="471">
        <f>SUM(AY31:BD31)</f>
        <v>110</v>
      </c>
      <c r="AY31" s="478">
        <v>4</v>
      </c>
      <c r="AZ31" s="478">
        <v>15</v>
      </c>
      <c r="BA31" s="478">
        <v>22</v>
      </c>
      <c r="BB31" s="478">
        <v>23</v>
      </c>
      <c r="BC31" s="478">
        <v>23</v>
      </c>
      <c r="BD31" s="478">
        <v>23</v>
      </c>
      <c r="BE31" s="470">
        <v>110</v>
      </c>
      <c r="BF31" s="471">
        <f>SUM(BG31:BL31)</f>
        <v>112</v>
      </c>
      <c r="BG31" s="478">
        <v>7</v>
      </c>
      <c r="BH31" s="478">
        <v>18</v>
      </c>
      <c r="BI31" s="478">
        <v>18</v>
      </c>
      <c r="BJ31" s="478">
        <v>23</v>
      </c>
      <c r="BK31" s="478">
        <v>23</v>
      </c>
      <c r="BL31" s="478">
        <v>23</v>
      </c>
      <c r="BM31" s="470">
        <v>110</v>
      </c>
      <c r="BN31" s="471">
        <f>SUM(BO31:BT31)</f>
        <v>115</v>
      </c>
      <c r="BO31" s="478">
        <v>6</v>
      </c>
      <c r="BP31" s="478">
        <v>21</v>
      </c>
      <c r="BQ31" s="478">
        <v>22</v>
      </c>
      <c r="BR31" s="478">
        <v>22</v>
      </c>
      <c r="BS31" s="478">
        <v>21</v>
      </c>
      <c r="BT31" s="478">
        <v>23</v>
      </c>
      <c r="BU31" s="470">
        <v>110</v>
      </c>
      <c r="BV31" s="471">
        <f>SUM(BW31:CB31)</f>
        <v>105</v>
      </c>
      <c r="BW31" s="478">
        <v>1</v>
      </c>
      <c r="BX31" s="478">
        <v>17</v>
      </c>
      <c r="BY31" s="478">
        <v>23</v>
      </c>
      <c r="BZ31" s="478">
        <v>22</v>
      </c>
      <c r="CA31" s="478">
        <v>21</v>
      </c>
      <c r="CB31" s="478">
        <v>21</v>
      </c>
      <c r="CC31" s="470">
        <v>110</v>
      </c>
      <c r="CD31" s="471">
        <f t="shared" si="10"/>
        <v>105</v>
      </c>
      <c r="CE31" s="478">
        <v>2</v>
      </c>
      <c r="CF31" s="478">
        <v>18</v>
      </c>
      <c r="CG31" s="478">
        <v>20</v>
      </c>
      <c r="CH31" s="478">
        <v>24</v>
      </c>
      <c r="CI31" s="478">
        <v>21</v>
      </c>
      <c r="CJ31" s="478">
        <v>20</v>
      </c>
    </row>
    <row r="32" spans="2:91" s="468" customFormat="1" ht="16.5" customHeight="1">
      <c r="B32" s="696"/>
      <c r="C32" s="696"/>
      <c r="D32" s="477" t="s">
        <v>447</v>
      </c>
      <c r="E32" s="470">
        <v>90</v>
      </c>
      <c r="F32" s="470">
        <v>100</v>
      </c>
      <c r="G32" s="470">
        <v>90</v>
      </c>
      <c r="H32" s="470">
        <v>102</v>
      </c>
      <c r="I32" s="470">
        <v>90</v>
      </c>
      <c r="J32" s="471">
        <f>SUM(K32:P32)</f>
        <v>103</v>
      </c>
      <c r="K32" s="478">
        <v>3</v>
      </c>
      <c r="L32" s="478">
        <v>15</v>
      </c>
      <c r="M32" s="478">
        <v>13</v>
      </c>
      <c r="N32" s="478">
        <v>21</v>
      </c>
      <c r="O32" s="478">
        <v>28</v>
      </c>
      <c r="P32" s="478">
        <v>23</v>
      </c>
      <c r="Q32" s="470">
        <v>90</v>
      </c>
      <c r="R32" s="471">
        <f>SUM(S32:X32)</f>
        <v>103</v>
      </c>
      <c r="S32" s="478">
        <v>3</v>
      </c>
      <c r="T32" s="478">
        <v>14</v>
      </c>
      <c r="U32" s="478">
        <v>20</v>
      </c>
      <c r="V32" s="478">
        <v>17</v>
      </c>
      <c r="W32" s="478">
        <v>22</v>
      </c>
      <c r="X32" s="478">
        <v>27</v>
      </c>
      <c r="Y32" s="470">
        <v>90</v>
      </c>
      <c r="Z32" s="471">
        <f>SUM(AA32:AF32)</f>
        <v>100</v>
      </c>
      <c r="AA32" s="478">
        <v>4</v>
      </c>
      <c r="AB32" s="478">
        <v>12</v>
      </c>
      <c r="AC32" s="478">
        <v>26</v>
      </c>
      <c r="AD32" s="478">
        <v>18</v>
      </c>
      <c r="AE32" s="478">
        <v>18</v>
      </c>
      <c r="AF32" s="478">
        <v>22</v>
      </c>
      <c r="AG32" s="470">
        <v>90</v>
      </c>
      <c r="AH32" s="471">
        <f>SUM(AI32:AN32)</f>
        <v>102</v>
      </c>
      <c r="AI32" s="478">
        <v>6</v>
      </c>
      <c r="AJ32" s="478">
        <v>14</v>
      </c>
      <c r="AK32" s="478">
        <v>19</v>
      </c>
      <c r="AL32" s="478">
        <v>28</v>
      </c>
      <c r="AM32" s="478">
        <v>18</v>
      </c>
      <c r="AN32" s="478">
        <v>17</v>
      </c>
      <c r="AO32" s="470">
        <v>90</v>
      </c>
      <c r="AP32" s="471">
        <f>SUM(AQ32:AV32)</f>
        <v>104</v>
      </c>
      <c r="AQ32" s="478">
        <v>3</v>
      </c>
      <c r="AR32" s="478">
        <v>15</v>
      </c>
      <c r="AS32" s="478">
        <v>21</v>
      </c>
      <c r="AT32" s="478">
        <v>19</v>
      </c>
      <c r="AU32" s="478">
        <v>28</v>
      </c>
      <c r="AV32" s="478">
        <v>18</v>
      </c>
      <c r="AW32" s="470">
        <v>90</v>
      </c>
      <c r="AX32" s="471">
        <f>SUM(AY32:BD32)</f>
        <v>107</v>
      </c>
      <c r="AY32" s="478">
        <v>5</v>
      </c>
      <c r="AZ32" s="478">
        <v>14</v>
      </c>
      <c r="BA32" s="478">
        <v>17</v>
      </c>
      <c r="BB32" s="478">
        <v>25</v>
      </c>
      <c r="BC32" s="478">
        <v>18</v>
      </c>
      <c r="BD32" s="478">
        <v>28</v>
      </c>
      <c r="BE32" s="470">
        <v>90</v>
      </c>
      <c r="BF32" s="471">
        <f>SUM(BG32:BL32)</f>
        <v>103</v>
      </c>
      <c r="BG32" s="478">
        <v>2</v>
      </c>
      <c r="BH32" s="478">
        <v>22</v>
      </c>
      <c r="BI32" s="478">
        <v>17</v>
      </c>
      <c r="BJ32" s="478">
        <v>17</v>
      </c>
      <c r="BK32" s="478">
        <v>27</v>
      </c>
      <c r="BL32" s="478">
        <v>18</v>
      </c>
      <c r="BM32" s="470">
        <v>90</v>
      </c>
      <c r="BN32" s="471">
        <f>SUM(BO32:BT32)</f>
        <v>105</v>
      </c>
      <c r="BO32" s="478">
        <v>0</v>
      </c>
      <c r="BP32" s="478">
        <v>13</v>
      </c>
      <c r="BQ32" s="478">
        <v>29</v>
      </c>
      <c r="BR32" s="478">
        <v>21</v>
      </c>
      <c r="BS32" s="478">
        <v>16</v>
      </c>
      <c r="BT32" s="478">
        <v>26</v>
      </c>
      <c r="BU32" s="470">
        <v>90</v>
      </c>
      <c r="BV32" s="471">
        <f>SUM(BW32:CB32)</f>
        <v>101</v>
      </c>
      <c r="BW32" s="478">
        <v>2</v>
      </c>
      <c r="BX32" s="478">
        <v>9</v>
      </c>
      <c r="BY32" s="478">
        <v>21</v>
      </c>
      <c r="BZ32" s="478">
        <v>32</v>
      </c>
      <c r="CA32" s="478">
        <v>21</v>
      </c>
      <c r="CB32" s="478">
        <v>16</v>
      </c>
      <c r="CC32" s="470">
        <v>90</v>
      </c>
      <c r="CD32" s="471">
        <f t="shared" si="10"/>
        <v>108</v>
      </c>
      <c r="CE32" s="478">
        <v>3</v>
      </c>
      <c r="CF32" s="478">
        <v>18</v>
      </c>
      <c r="CG32" s="478">
        <v>12</v>
      </c>
      <c r="CH32" s="478">
        <v>22</v>
      </c>
      <c r="CI32" s="478">
        <v>32</v>
      </c>
      <c r="CJ32" s="478">
        <v>21</v>
      </c>
    </row>
    <row r="33" spans="2:91" s="468" customFormat="1" ht="16.5" customHeight="1">
      <c r="B33" s="696"/>
      <c r="C33" s="696"/>
      <c r="D33" s="477" t="s">
        <v>448</v>
      </c>
      <c r="E33" s="470"/>
      <c r="F33" s="470"/>
      <c r="G33" s="470"/>
      <c r="H33" s="470"/>
      <c r="I33" s="470"/>
      <c r="J33" s="471"/>
      <c r="K33" s="478"/>
      <c r="L33" s="478"/>
      <c r="M33" s="478"/>
      <c r="N33" s="478"/>
      <c r="O33" s="478"/>
      <c r="P33" s="478"/>
      <c r="Q33" s="487" t="s">
        <v>419</v>
      </c>
      <c r="R33" s="488" t="s">
        <v>419</v>
      </c>
      <c r="S33" s="478"/>
      <c r="T33" s="478"/>
      <c r="U33" s="478"/>
      <c r="V33" s="478"/>
      <c r="W33" s="478"/>
      <c r="X33" s="478"/>
      <c r="Y33" s="490" t="s">
        <v>419</v>
      </c>
      <c r="Z33" s="490" t="s">
        <v>419</v>
      </c>
      <c r="AA33" s="490" t="s">
        <v>419</v>
      </c>
      <c r="AB33" s="490" t="s">
        <v>419</v>
      </c>
      <c r="AC33" s="490" t="s">
        <v>419</v>
      </c>
      <c r="AD33" s="490" t="s">
        <v>419</v>
      </c>
      <c r="AE33" s="490" t="s">
        <v>419</v>
      </c>
      <c r="AF33" s="490" t="s">
        <v>419</v>
      </c>
      <c r="AG33" s="490" t="s">
        <v>419</v>
      </c>
      <c r="AH33" s="490" t="s">
        <v>419</v>
      </c>
      <c r="AI33" s="478"/>
      <c r="AJ33" s="478"/>
      <c r="AK33" s="478"/>
      <c r="AL33" s="478"/>
      <c r="AM33" s="478"/>
      <c r="AN33" s="478"/>
      <c r="AO33" s="473" t="s">
        <v>419</v>
      </c>
      <c r="AP33" s="473" t="s">
        <v>419</v>
      </c>
      <c r="AQ33" s="473" t="s">
        <v>419</v>
      </c>
      <c r="AR33" s="473" t="s">
        <v>419</v>
      </c>
      <c r="AS33" s="473" t="s">
        <v>419</v>
      </c>
      <c r="AT33" s="473" t="s">
        <v>419</v>
      </c>
      <c r="AU33" s="473" t="s">
        <v>419</v>
      </c>
      <c r="AV33" s="473" t="s">
        <v>419</v>
      </c>
      <c r="AW33" s="470">
        <v>130</v>
      </c>
      <c r="AX33" s="471">
        <f>SUM(AY33:BD33)</f>
        <v>113</v>
      </c>
      <c r="AY33" s="478">
        <v>4</v>
      </c>
      <c r="AZ33" s="478">
        <v>23</v>
      </c>
      <c r="BA33" s="478">
        <v>20</v>
      </c>
      <c r="BB33" s="478">
        <v>21</v>
      </c>
      <c r="BC33" s="478">
        <v>23</v>
      </c>
      <c r="BD33" s="478">
        <v>22</v>
      </c>
      <c r="BE33" s="470">
        <v>130</v>
      </c>
      <c r="BF33" s="471">
        <f>SUM(BG33:BL33)</f>
        <v>125</v>
      </c>
      <c r="BG33" s="478">
        <v>7</v>
      </c>
      <c r="BH33" s="478">
        <v>21</v>
      </c>
      <c r="BI33" s="478">
        <v>27</v>
      </c>
      <c r="BJ33" s="478">
        <v>24</v>
      </c>
      <c r="BK33" s="478">
        <v>22</v>
      </c>
      <c r="BL33" s="478">
        <v>24</v>
      </c>
      <c r="BM33" s="470">
        <v>130</v>
      </c>
      <c r="BN33" s="471">
        <f>SUM(BO33:BT33)</f>
        <v>132</v>
      </c>
      <c r="BO33" s="478">
        <v>4</v>
      </c>
      <c r="BP33" s="478">
        <v>22</v>
      </c>
      <c r="BQ33" s="478">
        <v>29</v>
      </c>
      <c r="BR33" s="478">
        <v>29</v>
      </c>
      <c r="BS33" s="478">
        <v>25</v>
      </c>
      <c r="BT33" s="478">
        <v>23</v>
      </c>
      <c r="BU33" s="470">
        <v>130</v>
      </c>
      <c r="BV33" s="471">
        <f>SUM(BW33:CB33)</f>
        <v>136</v>
      </c>
      <c r="BW33" s="478">
        <v>5</v>
      </c>
      <c r="BX33" s="478">
        <v>22</v>
      </c>
      <c r="BY33" s="478">
        <v>28</v>
      </c>
      <c r="BZ33" s="478">
        <v>29</v>
      </c>
      <c r="CA33" s="478">
        <v>28</v>
      </c>
      <c r="CB33" s="478">
        <v>24</v>
      </c>
      <c r="CC33" s="470">
        <v>130</v>
      </c>
      <c r="CD33" s="471">
        <f t="shared" si="10"/>
        <v>140</v>
      </c>
      <c r="CE33" s="478">
        <v>8</v>
      </c>
      <c r="CF33" s="478">
        <v>24</v>
      </c>
      <c r="CG33" s="478">
        <v>27</v>
      </c>
      <c r="CH33" s="478">
        <v>26</v>
      </c>
      <c r="CI33" s="478">
        <v>28</v>
      </c>
      <c r="CJ33" s="478">
        <v>27</v>
      </c>
    </row>
    <row r="34" spans="2:91" s="468" customFormat="1" ht="16.5" customHeight="1">
      <c r="B34" s="696"/>
      <c r="C34" s="696"/>
      <c r="D34" s="477" t="s">
        <v>449</v>
      </c>
      <c r="E34" s="470"/>
      <c r="F34" s="470"/>
      <c r="G34" s="470"/>
      <c r="H34" s="470"/>
      <c r="I34" s="470"/>
      <c r="J34" s="471"/>
      <c r="K34" s="478"/>
      <c r="L34" s="478"/>
      <c r="M34" s="478"/>
      <c r="N34" s="478"/>
      <c r="O34" s="478"/>
      <c r="P34" s="478"/>
      <c r="Q34" s="481"/>
      <c r="R34" s="482"/>
      <c r="S34" s="478"/>
      <c r="T34" s="478"/>
      <c r="U34" s="478"/>
      <c r="V34" s="478"/>
      <c r="W34" s="478"/>
      <c r="X34" s="478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78"/>
      <c r="AJ34" s="478"/>
      <c r="AK34" s="478"/>
      <c r="AL34" s="478"/>
      <c r="AM34" s="478"/>
      <c r="AN34" s="478"/>
      <c r="AO34" s="473"/>
      <c r="AP34" s="473"/>
      <c r="AQ34" s="473"/>
      <c r="AR34" s="473"/>
      <c r="AS34" s="473"/>
      <c r="AT34" s="473"/>
      <c r="AU34" s="473"/>
      <c r="AV34" s="473"/>
      <c r="AW34" s="473" t="s">
        <v>419</v>
      </c>
      <c r="AX34" s="473" t="s">
        <v>419</v>
      </c>
      <c r="AY34" s="478"/>
      <c r="AZ34" s="478"/>
      <c r="BA34" s="478"/>
      <c r="BB34" s="478"/>
      <c r="BC34" s="478"/>
      <c r="BD34" s="478"/>
      <c r="BE34" s="473" t="s">
        <v>419</v>
      </c>
      <c r="BF34" s="473" t="s">
        <v>419</v>
      </c>
      <c r="BG34" s="473" t="s">
        <v>419</v>
      </c>
      <c r="BH34" s="473" t="s">
        <v>419</v>
      </c>
      <c r="BI34" s="473" t="s">
        <v>419</v>
      </c>
      <c r="BJ34" s="473" t="s">
        <v>419</v>
      </c>
      <c r="BK34" s="473" t="s">
        <v>419</v>
      </c>
      <c r="BL34" s="473" t="s">
        <v>419</v>
      </c>
      <c r="BM34" s="473" t="s">
        <v>419</v>
      </c>
      <c r="BN34" s="473" t="s">
        <v>419</v>
      </c>
      <c r="BO34" s="473" t="s">
        <v>419</v>
      </c>
      <c r="BP34" s="473" t="s">
        <v>419</v>
      </c>
      <c r="BQ34" s="473" t="s">
        <v>419</v>
      </c>
      <c r="BR34" s="473" t="s">
        <v>419</v>
      </c>
      <c r="BS34" s="473" t="s">
        <v>419</v>
      </c>
      <c r="BT34" s="473" t="s">
        <v>419</v>
      </c>
      <c r="BU34" s="473" t="s">
        <v>419</v>
      </c>
      <c r="BV34" s="473" t="s">
        <v>419</v>
      </c>
      <c r="BW34" s="473" t="s">
        <v>419</v>
      </c>
      <c r="BX34" s="473" t="s">
        <v>419</v>
      </c>
      <c r="BY34" s="473" t="s">
        <v>419</v>
      </c>
      <c r="BZ34" s="473" t="s">
        <v>419</v>
      </c>
      <c r="CA34" s="473" t="s">
        <v>419</v>
      </c>
      <c r="CB34" s="473" t="s">
        <v>419</v>
      </c>
      <c r="CC34" s="470">
        <v>140</v>
      </c>
      <c r="CD34" s="471">
        <f t="shared" si="10"/>
        <v>129</v>
      </c>
      <c r="CE34" s="478">
        <v>3</v>
      </c>
      <c r="CF34" s="478">
        <v>21</v>
      </c>
      <c r="CG34" s="478">
        <v>24</v>
      </c>
      <c r="CH34" s="478">
        <v>30</v>
      </c>
      <c r="CI34" s="478">
        <v>26</v>
      </c>
      <c r="CJ34" s="478">
        <v>25</v>
      </c>
    </row>
    <row r="35" spans="2:91" s="468" customFormat="1" ht="16.5" customHeight="1">
      <c r="B35" s="696"/>
      <c r="C35" s="696"/>
      <c r="D35" s="479" t="s">
        <v>427</v>
      </c>
      <c r="E35" s="470"/>
      <c r="F35" s="470"/>
      <c r="G35" s="470"/>
      <c r="H35" s="470"/>
      <c r="I35" s="470"/>
      <c r="J35" s="471"/>
      <c r="K35" s="478"/>
      <c r="L35" s="478"/>
      <c r="M35" s="478"/>
      <c r="N35" s="478"/>
      <c r="O35" s="478"/>
      <c r="P35" s="478"/>
      <c r="Q35" s="481"/>
      <c r="R35" s="482"/>
      <c r="S35" s="478"/>
      <c r="T35" s="478"/>
      <c r="U35" s="478"/>
      <c r="V35" s="478"/>
      <c r="W35" s="478"/>
      <c r="X35" s="478"/>
      <c r="Y35" s="490"/>
      <c r="Z35" s="490"/>
      <c r="AA35" s="490"/>
      <c r="AB35" s="490"/>
      <c r="AC35" s="490"/>
      <c r="AD35" s="490"/>
      <c r="AE35" s="490"/>
      <c r="AF35" s="490"/>
      <c r="AG35" s="490"/>
      <c r="AH35" s="490"/>
      <c r="AI35" s="478"/>
      <c r="AJ35" s="478"/>
      <c r="AK35" s="478"/>
      <c r="AL35" s="478"/>
      <c r="AM35" s="478"/>
      <c r="AN35" s="478"/>
      <c r="AO35" s="473"/>
      <c r="AP35" s="473"/>
      <c r="AQ35" s="473"/>
      <c r="AR35" s="473"/>
      <c r="AS35" s="473"/>
      <c r="AT35" s="473"/>
      <c r="AU35" s="473"/>
      <c r="AV35" s="473"/>
      <c r="AW35" s="470">
        <f>SUM(AW29:AW34)</f>
        <v>650</v>
      </c>
      <c r="AX35" s="470">
        <f t="shared" ref="AX35:CJ35" si="11">SUM(AX29:AX34)</f>
        <v>629</v>
      </c>
      <c r="AY35" s="470">
        <f t="shared" si="11"/>
        <v>31</v>
      </c>
      <c r="AZ35" s="470">
        <f t="shared" si="11"/>
        <v>85</v>
      </c>
      <c r="BA35" s="470">
        <f t="shared" si="11"/>
        <v>115</v>
      </c>
      <c r="BB35" s="470">
        <f t="shared" si="11"/>
        <v>125</v>
      </c>
      <c r="BC35" s="470">
        <f t="shared" si="11"/>
        <v>127</v>
      </c>
      <c r="BD35" s="470">
        <f t="shared" si="11"/>
        <v>146</v>
      </c>
      <c r="BE35" s="470">
        <f t="shared" si="11"/>
        <v>650</v>
      </c>
      <c r="BF35" s="470">
        <f t="shared" si="11"/>
        <v>621</v>
      </c>
      <c r="BG35" s="470">
        <f t="shared" si="11"/>
        <v>26</v>
      </c>
      <c r="BH35" s="470">
        <f t="shared" si="11"/>
        <v>106</v>
      </c>
      <c r="BI35" s="470">
        <f t="shared" si="11"/>
        <v>110</v>
      </c>
      <c r="BJ35" s="470">
        <f t="shared" si="11"/>
        <v>123</v>
      </c>
      <c r="BK35" s="470">
        <f t="shared" si="11"/>
        <v>127</v>
      </c>
      <c r="BL35" s="470">
        <f t="shared" si="11"/>
        <v>129</v>
      </c>
      <c r="BM35" s="470">
        <f t="shared" si="11"/>
        <v>640</v>
      </c>
      <c r="BN35" s="470">
        <f t="shared" si="11"/>
        <v>618</v>
      </c>
      <c r="BO35" s="470">
        <f t="shared" si="11"/>
        <v>18</v>
      </c>
      <c r="BP35" s="470">
        <f t="shared" si="11"/>
        <v>93</v>
      </c>
      <c r="BQ35" s="470">
        <f t="shared" si="11"/>
        <v>134</v>
      </c>
      <c r="BR35" s="470">
        <f t="shared" si="11"/>
        <v>122</v>
      </c>
      <c r="BS35" s="470">
        <f t="shared" si="11"/>
        <v>123</v>
      </c>
      <c r="BT35" s="470">
        <f t="shared" si="11"/>
        <v>128</v>
      </c>
      <c r="BU35" s="470">
        <f t="shared" si="11"/>
        <v>630</v>
      </c>
      <c r="BV35" s="470">
        <f t="shared" si="11"/>
        <v>592</v>
      </c>
      <c r="BW35" s="470">
        <f t="shared" si="11"/>
        <v>16</v>
      </c>
      <c r="BX35" s="470">
        <f t="shared" si="11"/>
        <v>76</v>
      </c>
      <c r="BY35" s="470">
        <f t="shared" si="11"/>
        <v>123</v>
      </c>
      <c r="BZ35" s="470">
        <f t="shared" si="11"/>
        <v>141</v>
      </c>
      <c r="CA35" s="470">
        <f t="shared" si="11"/>
        <v>114</v>
      </c>
      <c r="CB35" s="470">
        <f t="shared" si="11"/>
        <v>122</v>
      </c>
      <c r="CC35" s="470">
        <f t="shared" si="11"/>
        <v>760</v>
      </c>
      <c r="CD35" s="470">
        <f t="shared" si="11"/>
        <v>709</v>
      </c>
      <c r="CE35" s="470">
        <f t="shared" si="11"/>
        <v>23</v>
      </c>
      <c r="CF35" s="470">
        <f t="shared" si="11"/>
        <v>110</v>
      </c>
      <c r="CG35" s="470">
        <f t="shared" si="11"/>
        <v>119</v>
      </c>
      <c r="CH35" s="470">
        <f t="shared" si="11"/>
        <v>156</v>
      </c>
      <c r="CI35" s="470">
        <f t="shared" si="11"/>
        <v>163</v>
      </c>
      <c r="CJ35" s="470">
        <f t="shared" si="11"/>
        <v>138</v>
      </c>
    </row>
    <row r="36" spans="2:91" s="468" customFormat="1" ht="16.5" customHeight="1">
      <c r="B36" s="696"/>
      <c r="C36" s="701" t="s">
        <v>450</v>
      </c>
      <c r="D36" s="701"/>
      <c r="E36" s="470"/>
      <c r="F36" s="470"/>
      <c r="G36" s="470"/>
      <c r="H36" s="470"/>
      <c r="I36" s="470"/>
      <c r="J36" s="471"/>
      <c r="K36" s="478"/>
      <c r="L36" s="478"/>
      <c r="M36" s="478"/>
      <c r="N36" s="478"/>
      <c r="O36" s="478"/>
      <c r="P36" s="478"/>
      <c r="Q36" s="481"/>
      <c r="R36" s="482"/>
      <c r="S36" s="478"/>
      <c r="T36" s="478"/>
      <c r="U36" s="478"/>
      <c r="V36" s="478"/>
      <c r="W36" s="478"/>
      <c r="X36" s="478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78"/>
      <c r="AJ36" s="478"/>
      <c r="AK36" s="478"/>
      <c r="AL36" s="478"/>
      <c r="AM36" s="478"/>
      <c r="AN36" s="478"/>
      <c r="AO36" s="473"/>
      <c r="AP36" s="473"/>
      <c r="AQ36" s="473"/>
      <c r="AR36" s="473"/>
      <c r="AS36" s="473"/>
      <c r="AT36" s="473"/>
      <c r="AU36" s="473"/>
      <c r="AV36" s="473"/>
      <c r="AW36" s="495">
        <f>SUM(AW35,AW28)</f>
        <v>1250</v>
      </c>
      <c r="AX36" s="495">
        <f t="shared" ref="AX36:CJ36" si="12">SUM(AX35,AX28)</f>
        <v>1198</v>
      </c>
      <c r="AY36" s="495">
        <f t="shared" si="12"/>
        <v>34</v>
      </c>
      <c r="AZ36" s="495">
        <f t="shared" si="12"/>
        <v>156</v>
      </c>
      <c r="BA36" s="495">
        <f t="shared" si="12"/>
        <v>238</v>
      </c>
      <c r="BB36" s="495">
        <f t="shared" si="12"/>
        <v>248</v>
      </c>
      <c r="BC36" s="495">
        <f t="shared" si="12"/>
        <v>253</v>
      </c>
      <c r="BD36" s="495">
        <f t="shared" si="12"/>
        <v>269</v>
      </c>
      <c r="BE36" s="495">
        <f t="shared" si="12"/>
        <v>1280</v>
      </c>
      <c r="BF36" s="495">
        <f t="shared" si="12"/>
        <v>1192</v>
      </c>
      <c r="BG36" s="495">
        <f t="shared" si="12"/>
        <v>36</v>
      </c>
      <c r="BH36" s="495">
        <f t="shared" si="12"/>
        <v>182</v>
      </c>
      <c r="BI36" s="495">
        <f t="shared" si="12"/>
        <v>212</v>
      </c>
      <c r="BJ36" s="495">
        <f t="shared" si="12"/>
        <v>257</v>
      </c>
      <c r="BK36" s="495">
        <f t="shared" si="12"/>
        <v>252</v>
      </c>
      <c r="BL36" s="495">
        <f t="shared" si="12"/>
        <v>253</v>
      </c>
      <c r="BM36" s="495">
        <f t="shared" si="12"/>
        <v>1460</v>
      </c>
      <c r="BN36" s="495">
        <f t="shared" si="12"/>
        <v>1235</v>
      </c>
      <c r="BO36" s="495">
        <f t="shared" si="12"/>
        <v>27</v>
      </c>
      <c r="BP36" s="495">
        <f t="shared" si="12"/>
        <v>198</v>
      </c>
      <c r="BQ36" s="495">
        <f t="shared" si="12"/>
        <v>246</v>
      </c>
      <c r="BR36" s="495">
        <f t="shared" si="12"/>
        <v>236</v>
      </c>
      <c r="BS36" s="495">
        <f t="shared" si="12"/>
        <v>255</v>
      </c>
      <c r="BT36" s="495">
        <f t="shared" si="12"/>
        <v>273</v>
      </c>
      <c r="BU36" s="495">
        <f t="shared" si="12"/>
        <v>1450</v>
      </c>
      <c r="BV36" s="495">
        <f t="shared" si="12"/>
        <v>1239</v>
      </c>
      <c r="BW36" s="495">
        <f t="shared" si="12"/>
        <v>29</v>
      </c>
      <c r="BX36" s="495">
        <f t="shared" si="12"/>
        <v>154</v>
      </c>
      <c r="BY36" s="495">
        <f t="shared" si="12"/>
        <v>264</v>
      </c>
      <c r="BZ36" s="495">
        <f t="shared" si="12"/>
        <v>279</v>
      </c>
      <c r="CA36" s="495">
        <f t="shared" si="12"/>
        <v>240</v>
      </c>
      <c r="CB36" s="495">
        <f t="shared" si="12"/>
        <v>273</v>
      </c>
      <c r="CC36" s="495">
        <f t="shared" si="12"/>
        <v>1460</v>
      </c>
      <c r="CD36" s="495">
        <f t="shared" si="12"/>
        <v>1195</v>
      </c>
      <c r="CE36" s="495">
        <f t="shared" si="12"/>
        <v>37</v>
      </c>
      <c r="CF36" s="495">
        <f t="shared" si="12"/>
        <v>171</v>
      </c>
      <c r="CG36" s="495">
        <f t="shared" si="12"/>
        <v>189</v>
      </c>
      <c r="CH36" s="495">
        <f t="shared" si="12"/>
        <v>288</v>
      </c>
      <c r="CI36" s="495">
        <f t="shared" si="12"/>
        <v>274</v>
      </c>
      <c r="CJ36" s="495">
        <f t="shared" si="12"/>
        <v>236</v>
      </c>
    </row>
    <row r="37" spans="2:91" s="468" customFormat="1" ht="16.5" customHeight="1">
      <c r="B37" s="696" t="s">
        <v>451</v>
      </c>
      <c r="C37" s="696" t="s">
        <v>417</v>
      </c>
      <c r="D37" s="469" t="s">
        <v>452</v>
      </c>
      <c r="E37" s="470">
        <v>80</v>
      </c>
      <c r="F37" s="470">
        <v>64</v>
      </c>
      <c r="G37" s="470">
        <v>80</v>
      </c>
      <c r="H37" s="470">
        <v>53</v>
      </c>
      <c r="I37" s="470">
        <v>80</v>
      </c>
      <c r="J37" s="471">
        <f t="shared" ref="J37:J42" si="13">SUM(K37:P37)</f>
        <v>56</v>
      </c>
      <c r="K37" s="478">
        <v>3</v>
      </c>
      <c r="L37" s="478">
        <v>8</v>
      </c>
      <c r="M37" s="478">
        <v>11</v>
      </c>
      <c r="N37" s="478">
        <v>17</v>
      </c>
      <c r="O37" s="478">
        <v>15</v>
      </c>
      <c r="P37" s="478">
        <v>2</v>
      </c>
      <c r="Q37" s="470">
        <v>80</v>
      </c>
      <c r="R37" s="471">
        <f t="shared" ref="R37:R42" si="14">SUM(S37:X37)</f>
        <v>64</v>
      </c>
      <c r="S37" s="478">
        <v>5</v>
      </c>
      <c r="T37" s="478">
        <v>11</v>
      </c>
      <c r="U37" s="478">
        <v>12</v>
      </c>
      <c r="V37" s="478">
        <v>19</v>
      </c>
      <c r="W37" s="478">
        <v>17</v>
      </c>
      <c r="X37" s="478">
        <v>0</v>
      </c>
      <c r="Y37" s="470">
        <v>80</v>
      </c>
      <c r="Z37" s="471">
        <f t="shared" ref="Z37:Z42" si="15">SUM(AA37:AF37)</f>
        <v>63</v>
      </c>
      <c r="AA37" s="478">
        <v>4</v>
      </c>
      <c r="AB37" s="478">
        <v>14</v>
      </c>
      <c r="AC37" s="478">
        <v>14</v>
      </c>
      <c r="AD37" s="478">
        <v>11</v>
      </c>
      <c r="AE37" s="478">
        <v>17</v>
      </c>
      <c r="AF37" s="478">
        <v>3</v>
      </c>
      <c r="AG37" s="470">
        <v>80</v>
      </c>
      <c r="AH37" s="471">
        <f t="shared" ref="AH37:AH42" si="16">SUM(AI37:AN37)</f>
        <v>77</v>
      </c>
      <c r="AI37" s="478">
        <v>2</v>
      </c>
      <c r="AJ37" s="478">
        <v>21</v>
      </c>
      <c r="AK37" s="478">
        <v>22</v>
      </c>
      <c r="AL37" s="478">
        <v>15</v>
      </c>
      <c r="AM37" s="478">
        <v>12</v>
      </c>
      <c r="AN37" s="478">
        <v>5</v>
      </c>
      <c r="AO37" s="470">
        <v>80</v>
      </c>
      <c r="AP37" s="471">
        <f t="shared" ref="AP37:AP42" si="17">SUM(AQ37:AV37)</f>
        <v>72</v>
      </c>
      <c r="AQ37" s="478">
        <v>5</v>
      </c>
      <c r="AR37" s="478">
        <v>11</v>
      </c>
      <c r="AS37" s="478">
        <v>17</v>
      </c>
      <c r="AT37" s="478">
        <v>18</v>
      </c>
      <c r="AU37" s="478">
        <v>15</v>
      </c>
      <c r="AV37" s="478">
        <v>6</v>
      </c>
      <c r="AW37" s="470">
        <v>80</v>
      </c>
      <c r="AX37" s="471">
        <f t="shared" ref="AX37:AX42" si="18">SUM(AY37:BD37)</f>
        <v>74</v>
      </c>
      <c r="AY37" s="478">
        <v>6</v>
      </c>
      <c r="AZ37" s="478">
        <v>13</v>
      </c>
      <c r="BA37" s="478">
        <v>16</v>
      </c>
      <c r="BB37" s="478">
        <v>13</v>
      </c>
      <c r="BC37" s="478">
        <v>16</v>
      </c>
      <c r="BD37" s="478">
        <v>10</v>
      </c>
      <c r="BE37" s="470">
        <v>80</v>
      </c>
      <c r="BF37" s="471">
        <f t="shared" ref="BF37:BF42" si="19">SUM(BG37:BL37)</f>
        <v>66</v>
      </c>
      <c r="BG37" s="478">
        <v>4</v>
      </c>
      <c r="BH37" s="478">
        <v>12</v>
      </c>
      <c r="BI37" s="478">
        <v>15</v>
      </c>
      <c r="BJ37" s="478">
        <v>15</v>
      </c>
      <c r="BK37" s="478">
        <v>12</v>
      </c>
      <c r="BL37" s="478">
        <v>8</v>
      </c>
      <c r="BM37" s="470">
        <v>80</v>
      </c>
      <c r="BN37" s="471">
        <f t="shared" ref="BN37:BN42" si="20">SUM(BO37:BT37)</f>
        <v>65</v>
      </c>
      <c r="BO37" s="478">
        <v>4</v>
      </c>
      <c r="BP37" s="478">
        <v>18</v>
      </c>
      <c r="BQ37" s="478">
        <v>13</v>
      </c>
      <c r="BR37" s="478">
        <v>11</v>
      </c>
      <c r="BS37" s="478">
        <v>11</v>
      </c>
      <c r="BT37" s="478">
        <v>8</v>
      </c>
      <c r="BU37" s="473" t="s">
        <v>440</v>
      </c>
      <c r="BV37" s="474" t="s">
        <v>419</v>
      </c>
      <c r="BW37" s="474" t="s">
        <v>419</v>
      </c>
      <c r="BX37" s="474" t="s">
        <v>419</v>
      </c>
      <c r="BY37" s="474" t="s">
        <v>419</v>
      </c>
      <c r="BZ37" s="474" t="s">
        <v>419</v>
      </c>
      <c r="CA37" s="474" t="s">
        <v>419</v>
      </c>
      <c r="CB37" s="474" t="s">
        <v>419</v>
      </c>
      <c r="CC37" s="474" t="s">
        <v>419</v>
      </c>
      <c r="CD37" s="474" t="s">
        <v>419</v>
      </c>
      <c r="CE37" s="474" t="s">
        <v>419</v>
      </c>
      <c r="CF37" s="474" t="s">
        <v>419</v>
      </c>
      <c r="CG37" s="474" t="s">
        <v>419</v>
      </c>
      <c r="CH37" s="474" t="s">
        <v>419</v>
      </c>
      <c r="CI37" s="474" t="s">
        <v>419</v>
      </c>
      <c r="CJ37" s="474" t="s">
        <v>419</v>
      </c>
      <c r="CM37" s="493"/>
    </row>
    <row r="38" spans="2:91" s="468" customFormat="1" ht="16.5" customHeight="1">
      <c r="B38" s="696"/>
      <c r="C38" s="696"/>
      <c r="D38" s="469" t="s">
        <v>453</v>
      </c>
      <c r="E38" s="470">
        <v>80</v>
      </c>
      <c r="F38" s="470">
        <v>68</v>
      </c>
      <c r="G38" s="470">
        <v>80</v>
      </c>
      <c r="H38" s="470">
        <v>71</v>
      </c>
      <c r="I38" s="470">
        <v>80</v>
      </c>
      <c r="J38" s="471">
        <f t="shared" si="13"/>
        <v>61</v>
      </c>
      <c r="K38" s="478">
        <v>3</v>
      </c>
      <c r="L38" s="478">
        <v>5</v>
      </c>
      <c r="M38" s="478">
        <v>17</v>
      </c>
      <c r="N38" s="478">
        <v>14</v>
      </c>
      <c r="O38" s="478">
        <v>22</v>
      </c>
      <c r="P38" s="478"/>
      <c r="Q38" s="470">
        <v>80</v>
      </c>
      <c r="R38" s="471">
        <f t="shared" si="14"/>
        <v>68</v>
      </c>
      <c r="S38" s="478">
        <v>1</v>
      </c>
      <c r="T38" s="478">
        <v>12</v>
      </c>
      <c r="U38" s="478">
        <v>18</v>
      </c>
      <c r="V38" s="478">
        <v>22</v>
      </c>
      <c r="W38" s="478">
        <v>15</v>
      </c>
      <c r="X38" s="478">
        <v>0</v>
      </c>
      <c r="Y38" s="470">
        <v>80</v>
      </c>
      <c r="Z38" s="471">
        <f t="shared" si="15"/>
        <v>71</v>
      </c>
      <c r="AA38" s="478">
        <v>2</v>
      </c>
      <c r="AB38" s="478">
        <v>13</v>
      </c>
      <c r="AC38" s="478">
        <v>16</v>
      </c>
      <c r="AD38" s="478">
        <v>19</v>
      </c>
      <c r="AE38" s="478">
        <v>21</v>
      </c>
      <c r="AF38" s="478">
        <v>0</v>
      </c>
      <c r="AG38" s="470">
        <v>80</v>
      </c>
      <c r="AH38" s="471">
        <f t="shared" si="16"/>
        <v>72</v>
      </c>
      <c r="AI38" s="478">
        <v>4</v>
      </c>
      <c r="AJ38" s="478">
        <v>6</v>
      </c>
      <c r="AK38" s="478">
        <v>22</v>
      </c>
      <c r="AL38" s="478">
        <v>19</v>
      </c>
      <c r="AM38" s="478">
        <v>21</v>
      </c>
      <c r="AN38" s="478">
        <v>0</v>
      </c>
      <c r="AO38" s="470">
        <v>80</v>
      </c>
      <c r="AP38" s="471">
        <f t="shared" si="17"/>
        <v>55</v>
      </c>
      <c r="AQ38" s="478">
        <v>4</v>
      </c>
      <c r="AR38" s="478">
        <v>10</v>
      </c>
      <c r="AS38" s="478">
        <v>9</v>
      </c>
      <c r="AT38" s="478">
        <v>17</v>
      </c>
      <c r="AU38" s="478">
        <v>15</v>
      </c>
      <c r="AV38" s="478">
        <v>0</v>
      </c>
      <c r="AW38" s="470">
        <v>80</v>
      </c>
      <c r="AX38" s="471">
        <f t="shared" si="18"/>
        <v>64</v>
      </c>
      <c r="AY38" s="478">
        <v>2</v>
      </c>
      <c r="AZ38" s="478">
        <v>15</v>
      </c>
      <c r="BA38" s="478">
        <v>16</v>
      </c>
      <c r="BB38" s="478">
        <v>12</v>
      </c>
      <c r="BC38" s="478">
        <v>15</v>
      </c>
      <c r="BD38" s="478">
        <v>4</v>
      </c>
      <c r="BE38" s="470">
        <v>80</v>
      </c>
      <c r="BF38" s="471">
        <f t="shared" si="19"/>
        <v>73</v>
      </c>
      <c r="BG38" s="478">
        <v>2</v>
      </c>
      <c r="BH38" s="478">
        <v>15</v>
      </c>
      <c r="BI38" s="478">
        <v>19</v>
      </c>
      <c r="BJ38" s="478">
        <v>22</v>
      </c>
      <c r="BK38" s="478">
        <v>15</v>
      </c>
      <c r="BL38" s="478">
        <v>0</v>
      </c>
      <c r="BM38" s="470">
        <v>80</v>
      </c>
      <c r="BN38" s="471">
        <f t="shared" si="20"/>
        <v>68</v>
      </c>
      <c r="BO38" s="478">
        <v>3</v>
      </c>
      <c r="BP38" s="478">
        <v>8</v>
      </c>
      <c r="BQ38" s="478">
        <v>19</v>
      </c>
      <c r="BR38" s="478">
        <v>16</v>
      </c>
      <c r="BS38" s="478">
        <v>22</v>
      </c>
      <c r="BT38" s="478"/>
      <c r="BU38" s="470">
        <v>80</v>
      </c>
      <c r="BV38" s="471">
        <f t="shared" ref="BV38:BV44" si="21">SUM(BW38:CB38)</f>
        <v>75</v>
      </c>
      <c r="BW38" s="478">
        <v>2</v>
      </c>
      <c r="BX38" s="478">
        <v>9</v>
      </c>
      <c r="BY38" s="478">
        <v>12</v>
      </c>
      <c r="BZ38" s="478">
        <v>18</v>
      </c>
      <c r="CA38" s="478">
        <v>17</v>
      </c>
      <c r="CB38" s="478">
        <v>17</v>
      </c>
      <c r="CC38" s="470">
        <v>80</v>
      </c>
      <c r="CD38" s="471">
        <f>SUM(CE38:CJ38)</f>
        <v>71</v>
      </c>
      <c r="CE38" s="478">
        <v>5</v>
      </c>
      <c r="CF38" s="478">
        <v>12</v>
      </c>
      <c r="CG38" s="478">
        <v>11</v>
      </c>
      <c r="CH38" s="478">
        <v>11</v>
      </c>
      <c r="CI38" s="478">
        <v>16</v>
      </c>
      <c r="CJ38" s="478">
        <v>16</v>
      </c>
    </row>
    <row r="39" spans="2:91" s="468" customFormat="1" ht="16.5" customHeight="1">
      <c r="B39" s="696"/>
      <c r="C39" s="696"/>
      <c r="D39" s="469" t="s">
        <v>454</v>
      </c>
      <c r="E39" s="470">
        <v>120</v>
      </c>
      <c r="F39" s="470">
        <v>120</v>
      </c>
      <c r="G39" s="470">
        <v>120</v>
      </c>
      <c r="H39" s="470">
        <v>100</v>
      </c>
      <c r="I39" s="470">
        <v>120</v>
      </c>
      <c r="J39" s="471">
        <f t="shared" si="13"/>
        <v>108</v>
      </c>
      <c r="K39" s="478">
        <v>2</v>
      </c>
      <c r="L39" s="478">
        <v>16</v>
      </c>
      <c r="M39" s="478">
        <v>25</v>
      </c>
      <c r="N39" s="478">
        <v>30</v>
      </c>
      <c r="O39" s="478">
        <v>29</v>
      </c>
      <c r="P39" s="478">
        <v>6</v>
      </c>
      <c r="Q39" s="470">
        <v>120</v>
      </c>
      <c r="R39" s="471">
        <f t="shared" si="14"/>
        <v>128</v>
      </c>
      <c r="S39" s="478">
        <v>9</v>
      </c>
      <c r="T39" s="478">
        <v>19</v>
      </c>
      <c r="U39" s="478">
        <v>24</v>
      </c>
      <c r="V39" s="478">
        <v>36</v>
      </c>
      <c r="W39" s="478">
        <v>32</v>
      </c>
      <c r="X39" s="478">
        <v>8</v>
      </c>
      <c r="Y39" s="470">
        <v>120</v>
      </c>
      <c r="Z39" s="471">
        <f t="shared" si="15"/>
        <v>124</v>
      </c>
      <c r="AA39" s="478">
        <v>5</v>
      </c>
      <c r="AB39" s="478">
        <v>18</v>
      </c>
      <c r="AC39" s="478">
        <v>27</v>
      </c>
      <c r="AD39" s="478">
        <v>32</v>
      </c>
      <c r="AE39" s="478">
        <v>35</v>
      </c>
      <c r="AF39" s="478">
        <v>7</v>
      </c>
      <c r="AG39" s="470">
        <v>120</v>
      </c>
      <c r="AH39" s="471">
        <f t="shared" si="16"/>
        <v>126</v>
      </c>
      <c r="AI39" s="478">
        <v>5</v>
      </c>
      <c r="AJ39" s="478">
        <v>22</v>
      </c>
      <c r="AK39" s="478">
        <v>21</v>
      </c>
      <c r="AL39" s="478">
        <v>34</v>
      </c>
      <c r="AM39" s="478">
        <v>31</v>
      </c>
      <c r="AN39" s="478">
        <v>13</v>
      </c>
      <c r="AO39" s="470">
        <v>120</v>
      </c>
      <c r="AP39" s="471">
        <f t="shared" si="17"/>
        <v>137</v>
      </c>
      <c r="AQ39" s="478">
        <v>6</v>
      </c>
      <c r="AR39" s="478">
        <v>16</v>
      </c>
      <c r="AS39" s="478">
        <v>33</v>
      </c>
      <c r="AT39" s="478">
        <v>29</v>
      </c>
      <c r="AU39" s="478">
        <v>31</v>
      </c>
      <c r="AV39" s="478">
        <v>22</v>
      </c>
      <c r="AW39" s="470">
        <v>120</v>
      </c>
      <c r="AX39" s="471">
        <f t="shared" si="18"/>
        <v>134</v>
      </c>
      <c r="AY39" s="478">
        <v>1</v>
      </c>
      <c r="AZ39" s="478">
        <v>22</v>
      </c>
      <c r="BA39" s="478">
        <v>22</v>
      </c>
      <c r="BB39" s="478">
        <v>39</v>
      </c>
      <c r="BC39" s="478">
        <v>29</v>
      </c>
      <c r="BD39" s="478">
        <v>21</v>
      </c>
      <c r="BE39" s="470">
        <v>120</v>
      </c>
      <c r="BF39" s="471">
        <f t="shared" si="19"/>
        <v>139</v>
      </c>
      <c r="BG39" s="478">
        <v>4</v>
      </c>
      <c r="BH39" s="478">
        <v>12</v>
      </c>
      <c r="BI39" s="478">
        <v>34</v>
      </c>
      <c r="BJ39" s="478">
        <v>26</v>
      </c>
      <c r="BK39" s="478">
        <v>39</v>
      </c>
      <c r="BL39" s="478">
        <v>24</v>
      </c>
      <c r="BM39" s="470">
        <v>120</v>
      </c>
      <c r="BN39" s="471">
        <f t="shared" si="20"/>
        <v>141</v>
      </c>
      <c r="BO39" s="478">
        <v>3</v>
      </c>
      <c r="BP39" s="478">
        <v>17</v>
      </c>
      <c r="BQ39" s="478">
        <v>21</v>
      </c>
      <c r="BR39" s="478">
        <v>36</v>
      </c>
      <c r="BS39" s="478">
        <v>28</v>
      </c>
      <c r="BT39" s="478">
        <v>36</v>
      </c>
      <c r="BU39" s="470">
        <v>120</v>
      </c>
      <c r="BV39" s="471">
        <f t="shared" si="21"/>
        <v>135</v>
      </c>
      <c r="BW39" s="478">
        <v>0</v>
      </c>
      <c r="BX39" s="478">
        <v>22</v>
      </c>
      <c r="BY39" s="478">
        <v>27</v>
      </c>
      <c r="BZ39" s="478">
        <v>24</v>
      </c>
      <c r="CA39" s="478">
        <v>36</v>
      </c>
      <c r="CB39" s="478">
        <v>26</v>
      </c>
      <c r="CC39" s="470">
        <v>120</v>
      </c>
      <c r="CD39" s="471">
        <f>SUM(CE39:CJ39)</f>
        <v>121</v>
      </c>
      <c r="CE39" s="478">
        <v>2</v>
      </c>
      <c r="CF39" s="478">
        <v>20</v>
      </c>
      <c r="CG39" s="478">
        <v>34</v>
      </c>
      <c r="CH39" s="478">
        <v>22</v>
      </c>
      <c r="CI39" s="478">
        <v>21</v>
      </c>
      <c r="CJ39" s="478">
        <v>22</v>
      </c>
    </row>
    <row r="40" spans="2:91" s="468" customFormat="1" ht="16.5" customHeight="1">
      <c r="B40" s="696"/>
      <c r="C40" s="696"/>
      <c r="D40" s="469" t="s">
        <v>455</v>
      </c>
      <c r="E40" s="470">
        <v>110</v>
      </c>
      <c r="F40" s="470">
        <v>109</v>
      </c>
      <c r="G40" s="470">
        <v>110</v>
      </c>
      <c r="H40" s="470">
        <v>123</v>
      </c>
      <c r="I40" s="470">
        <v>130</v>
      </c>
      <c r="J40" s="471">
        <f t="shared" si="13"/>
        <v>136</v>
      </c>
      <c r="K40" s="478">
        <v>4</v>
      </c>
      <c r="L40" s="478">
        <v>16</v>
      </c>
      <c r="M40" s="478">
        <v>25</v>
      </c>
      <c r="N40" s="478">
        <v>34</v>
      </c>
      <c r="O40" s="478">
        <v>49</v>
      </c>
      <c r="P40" s="478">
        <v>8</v>
      </c>
      <c r="Q40" s="496">
        <v>160</v>
      </c>
      <c r="R40" s="471">
        <f t="shared" si="14"/>
        <v>155</v>
      </c>
      <c r="S40" s="478">
        <v>3</v>
      </c>
      <c r="T40" s="478">
        <v>19</v>
      </c>
      <c r="U40" s="478">
        <v>35</v>
      </c>
      <c r="V40" s="478">
        <v>40</v>
      </c>
      <c r="W40" s="478">
        <v>35</v>
      </c>
      <c r="X40" s="478">
        <v>23</v>
      </c>
      <c r="Y40" s="496">
        <v>160</v>
      </c>
      <c r="Z40" s="471">
        <f t="shared" si="15"/>
        <v>167</v>
      </c>
      <c r="AA40" s="478">
        <v>5</v>
      </c>
      <c r="AB40" s="478">
        <v>19</v>
      </c>
      <c r="AC40" s="478">
        <v>35</v>
      </c>
      <c r="AD40" s="478">
        <v>49</v>
      </c>
      <c r="AE40" s="478">
        <v>46</v>
      </c>
      <c r="AF40" s="478">
        <v>13</v>
      </c>
      <c r="AG40" s="496">
        <v>160</v>
      </c>
      <c r="AH40" s="471">
        <f t="shared" si="16"/>
        <v>167</v>
      </c>
      <c r="AI40" s="478">
        <v>5</v>
      </c>
      <c r="AJ40" s="478">
        <v>15</v>
      </c>
      <c r="AK40" s="478">
        <v>28</v>
      </c>
      <c r="AL40" s="478">
        <v>39</v>
      </c>
      <c r="AM40" s="478">
        <v>50</v>
      </c>
      <c r="AN40" s="478">
        <v>30</v>
      </c>
      <c r="AO40" s="496">
        <v>160</v>
      </c>
      <c r="AP40" s="471">
        <f t="shared" si="17"/>
        <v>167</v>
      </c>
      <c r="AQ40" s="478">
        <v>5</v>
      </c>
      <c r="AR40" s="478">
        <v>17</v>
      </c>
      <c r="AS40" s="478">
        <v>33</v>
      </c>
      <c r="AT40" s="478">
        <v>41</v>
      </c>
      <c r="AU40" s="478">
        <v>42</v>
      </c>
      <c r="AV40" s="478">
        <v>29</v>
      </c>
      <c r="AW40" s="496">
        <v>160</v>
      </c>
      <c r="AX40" s="471">
        <f t="shared" si="18"/>
        <v>178</v>
      </c>
      <c r="AY40" s="478">
        <v>3</v>
      </c>
      <c r="AZ40" s="478">
        <v>23</v>
      </c>
      <c r="BA40" s="478">
        <v>33</v>
      </c>
      <c r="BB40" s="478">
        <v>43</v>
      </c>
      <c r="BC40" s="478">
        <v>44</v>
      </c>
      <c r="BD40" s="478">
        <v>32</v>
      </c>
      <c r="BE40" s="496">
        <v>160</v>
      </c>
      <c r="BF40" s="471">
        <f t="shared" si="19"/>
        <v>172</v>
      </c>
      <c r="BG40" s="478">
        <v>5</v>
      </c>
      <c r="BH40" s="478">
        <v>19</v>
      </c>
      <c r="BI40" s="478">
        <v>37</v>
      </c>
      <c r="BJ40" s="478">
        <v>39</v>
      </c>
      <c r="BK40" s="478">
        <v>46</v>
      </c>
      <c r="BL40" s="478">
        <v>26</v>
      </c>
      <c r="BM40" s="496">
        <v>160</v>
      </c>
      <c r="BN40" s="471">
        <f t="shared" si="20"/>
        <v>153</v>
      </c>
      <c r="BO40" s="478">
        <v>2</v>
      </c>
      <c r="BP40" s="478">
        <v>21</v>
      </c>
      <c r="BQ40" s="478">
        <v>24</v>
      </c>
      <c r="BR40" s="478">
        <v>42</v>
      </c>
      <c r="BS40" s="478">
        <v>39</v>
      </c>
      <c r="BT40" s="478">
        <v>25</v>
      </c>
      <c r="BU40" s="496">
        <v>190</v>
      </c>
      <c r="BV40" s="471">
        <f t="shared" si="21"/>
        <v>171</v>
      </c>
      <c r="BW40" s="478">
        <v>5</v>
      </c>
      <c r="BX40" s="478">
        <v>29</v>
      </c>
      <c r="BY40" s="478">
        <v>30</v>
      </c>
      <c r="BZ40" s="478">
        <v>26</v>
      </c>
      <c r="CA40" s="478">
        <v>42</v>
      </c>
      <c r="CB40" s="478">
        <v>39</v>
      </c>
      <c r="CC40" s="496">
        <v>190</v>
      </c>
      <c r="CD40" s="471">
        <f>SUM(CE40:CJ40)</f>
        <v>152</v>
      </c>
      <c r="CE40" s="478">
        <v>3</v>
      </c>
      <c r="CF40" s="478">
        <v>14</v>
      </c>
      <c r="CG40" s="478">
        <v>38</v>
      </c>
      <c r="CH40" s="478">
        <v>31</v>
      </c>
      <c r="CI40" s="478">
        <v>25</v>
      </c>
      <c r="CJ40" s="478">
        <v>41</v>
      </c>
    </row>
    <row r="41" spans="2:91" s="468" customFormat="1" ht="16.5" customHeight="1">
      <c r="B41" s="696"/>
      <c r="C41" s="696"/>
      <c r="D41" s="477" t="s">
        <v>456</v>
      </c>
      <c r="E41" s="470">
        <v>165</v>
      </c>
      <c r="F41" s="470">
        <v>165</v>
      </c>
      <c r="G41" s="470">
        <v>165</v>
      </c>
      <c r="H41" s="470">
        <v>147</v>
      </c>
      <c r="I41" s="470">
        <v>165</v>
      </c>
      <c r="J41" s="471">
        <f t="shared" si="13"/>
        <v>145</v>
      </c>
      <c r="K41" s="478">
        <v>4</v>
      </c>
      <c r="L41" s="478">
        <v>17</v>
      </c>
      <c r="M41" s="478">
        <v>27</v>
      </c>
      <c r="N41" s="478">
        <v>41</v>
      </c>
      <c r="O41" s="478">
        <v>34</v>
      </c>
      <c r="P41" s="478">
        <v>22</v>
      </c>
      <c r="Q41" s="470">
        <v>165</v>
      </c>
      <c r="R41" s="471">
        <f t="shared" si="14"/>
        <v>155</v>
      </c>
      <c r="S41" s="478">
        <v>4</v>
      </c>
      <c r="T41" s="478">
        <v>20</v>
      </c>
      <c r="U41" s="478">
        <v>28</v>
      </c>
      <c r="V41" s="478">
        <v>42</v>
      </c>
      <c r="W41" s="478">
        <v>42</v>
      </c>
      <c r="X41" s="478">
        <v>19</v>
      </c>
      <c r="Y41" s="470">
        <v>165</v>
      </c>
      <c r="Z41" s="471">
        <f t="shared" si="15"/>
        <v>162</v>
      </c>
      <c r="AA41" s="478">
        <v>5</v>
      </c>
      <c r="AB41" s="478">
        <v>24</v>
      </c>
      <c r="AC41" s="478">
        <v>33</v>
      </c>
      <c r="AD41" s="478">
        <v>39</v>
      </c>
      <c r="AE41" s="478">
        <v>41</v>
      </c>
      <c r="AF41" s="478">
        <v>20</v>
      </c>
      <c r="AG41" s="470">
        <v>165</v>
      </c>
      <c r="AH41" s="471">
        <f t="shared" si="16"/>
        <v>162</v>
      </c>
      <c r="AI41" s="478">
        <v>4</v>
      </c>
      <c r="AJ41" s="478">
        <v>22</v>
      </c>
      <c r="AK41" s="478">
        <v>39</v>
      </c>
      <c r="AL41" s="478">
        <v>35</v>
      </c>
      <c r="AM41" s="478">
        <v>38</v>
      </c>
      <c r="AN41" s="478">
        <v>24</v>
      </c>
      <c r="AO41" s="470">
        <v>165</v>
      </c>
      <c r="AP41" s="471">
        <f t="shared" si="17"/>
        <v>161</v>
      </c>
      <c r="AQ41" s="478">
        <v>5</v>
      </c>
      <c r="AR41" s="478">
        <v>21</v>
      </c>
      <c r="AS41" s="478">
        <v>30</v>
      </c>
      <c r="AT41" s="478">
        <v>43</v>
      </c>
      <c r="AU41" s="478">
        <v>36</v>
      </c>
      <c r="AV41" s="478">
        <v>26</v>
      </c>
      <c r="AW41" s="470">
        <v>165</v>
      </c>
      <c r="AX41" s="471">
        <f t="shared" si="18"/>
        <v>159</v>
      </c>
      <c r="AY41" s="478">
        <v>5</v>
      </c>
      <c r="AZ41" s="478">
        <v>16</v>
      </c>
      <c r="BA41" s="478">
        <v>33</v>
      </c>
      <c r="BB41" s="478">
        <v>35</v>
      </c>
      <c r="BC41" s="478">
        <v>44</v>
      </c>
      <c r="BD41" s="478">
        <v>26</v>
      </c>
      <c r="BE41" s="470">
        <v>165</v>
      </c>
      <c r="BF41" s="471">
        <f t="shared" si="19"/>
        <v>153</v>
      </c>
      <c r="BG41" s="478">
        <v>5</v>
      </c>
      <c r="BH41" s="478">
        <v>20</v>
      </c>
      <c r="BI41" s="478">
        <v>21</v>
      </c>
      <c r="BJ41" s="478">
        <v>34</v>
      </c>
      <c r="BK41" s="478">
        <v>37</v>
      </c>
      <c r="BL41" s="478">
        <v>36</v>
      </c>
      <c r="BM41" s="470">
        <v>165</v>
      </c>
      <c r="BN41" s="471">
        <f t="shared" si="20"/>
        <v>145</v>
      </c>
      <c r="BO41" s="478">
        <v>1</v>
      </c>
      <c r="BP41" s="478">
        <v>16</v>
      </c>
      <c r="BQ41" s="478">
        <v>31</v>
      </c>
      <c r="BR41" s="478">
        <v>26</v>
      </c>
      <c r="BS41" s="478">
        <v>33</v>
      </c>
      <c r="BT41" s="478">
        <v>38</v>
      </c>
      <c r="BU41" s="470">
        <v>190</v>
      </c>
      <c r="BV41" s="471">
        <f t="shared" si="21"/>
        <v>159</v>
      </c>
      <c r="BW41" s="478">
        <v>5</v>
      </c>
      <c r="BX41" s="478">
        <v>20</v>
      </c>
      <c r="BY41" s="478">
        <v>29</v>
      </c>
      <c r="BZ41" s="478">
        <v>37</v>
      </c>
      <c r="CA41" s="478">
        <v>32</v>
      </c>
      <c r="CB41" s="478">
        <v>36</v>
      </c>
      <c r="CC41" s="470">
        <v>190</v>
      </c>
      <c r="CD41" s="471">
        <f>SUM(CE41:CJ41)</f>
        <v>163</v>
      </c>
      <c r="CE41" s="478">
        <v>6</v>
      </c>
      <c r="CF41" s="478">
        <v>27</v>
      </c>
      <c r="CG41" s="478">
        <v>29</v>
      </c>
      <c r="CH41" s="478">
        <v>33</v>
      </c>
      <c r="CI41" s="478">
        <v>36</v>
      </c>
      <c r="CJ41" s="478">
        <v>32</v>
      </c>
    </row>
    <row r="42" spans="2:91" s="468" customFormat="1" ht="16.5" customHeight="1">
      <c r="B42" s="696"/>
      <c r="C42" s="696"/>
      <c r="D42" s="477" t="s">
        <v>457</v>
      </c>
      <c r="E42" s="470">
        <v>100</v>
      </c>
      <c r="F42" s="470">
        <v>71</v>
      </c>
      <c r="G42" s="470">
        <v>100</v>
      </c>
      <c r="H42" s="470">
        <v>66</v>
      </c>
      <c r="I42" s="470">
        <v>100</v>
      </c>
      <c r="J42" s="471">
        <f t="shared" si="13"/>
        <v>83</v>
      </c>
      <c r="K42" s="478">
        <v>5</v>
      </c>
      <c r="L42" s="478">
        <v>16</v>
      </c>
      <c r="M42" s="478">
        <v>18</v>
      </c>
      <c r="N42" s="478">
        <v>18</v>
      </c>
      <c r="O42" s="478">
        <v>18</v>
      </c>
      <c r="P42" s="478">
        <v>8</v>
      </c>
      <c r="Q42" s="470">
        <v>100</v>
      </c>
      <c r="R42" s="471">
        <f t="shared" si="14"/>
        <v>86</v>
      </c>
      <c r="S42" s="478">
        <v>2</v>
      </c>
      <c r="T42" s="478">
        <v>13</v>
      </c>
      <c r="U42" s="478">
        <v>27</v>
      </c>
      <c r="V42" s="478">
        <v>21</v>
      </c>
      <c r="W42" s="478">
        <v>16</v>
      </c>
      <c r="X42" s="478">
        <v>7</v>
      </c>
      <c r="Y42" s="470">
        <v>100</v>
      </c>
      <c r="Z42" s="471">
        <f t="shared" si="15"/>
        <v>100</v>
      </c>
      <c r="AA42" s="478">
        <v>3</v>
      </c>
      <c r="AB42" s="478">
        <v>11</v>
      </c>
      <c r="AC42" s="478">
        <v>24</v>
      </c>
      <c r="AD42" s="478">
        <v>30</v>
      </c>
      <c r="AE42" s="478">
        <v>20</v>
      </c>
      <c r="AF42" s="478">
        <v>12</v>
      </c>
      <c r="AG42" s="470">
        <v>100</v>
      </c>
      <c r="AH42" s="471">
        <f t="shared" si="16"/>
        <v>108</v>
      </c>
      <c r="AI42" s="478">
        <v>4</v>
      </c>
      <c r="AJ42" s="478">
        <v>16</v>
      </c>
      <c r="AK42" s="478">
        <v>17</v>
      </c>
      <c r="AL42" s="478">
        <v>26</v>
      </c>
      <c r="AM42" s="478">
        <v>28</v>
      </c>
      <c r="AN42" s="478">
        <v>17</v>
      </c>
      <c r="AO42" s="470">
        <v>100</v>
      </c>
      <c r="AP42" s="471">
        <f t="shared" si="17"/>
        <v>109</v>
      </c>
      <c r="AQ42" s="478">
        <v>6</v>
      </c>
      <c r="AR42" s="478">
        <v>11</v>
      </c>
      <c r="AS42" s="478">
        <v>23</v>
      </c>
      <c r="AT42" s="478">
        <v>21</v>
      </c>
      <c r="AU42" s="478">
        <v>26</v>
      </c>
      <c r="AV42" s="478">
        <v>22</v>
      </c>
      <c r="AW42" s="470">
        <v>100</v>
      </c>
      <c r="AX42" s="471">
        <f t="shared" si="18"/>
        <v>101</v>
      </c>
      <c r="AY42" s="478">
        <v>4</v>
      </c>
      <c r="AZ42" s="478">
        <v>15</v>
      </c>
      <c r="BA42" s="478">
        <v>19</v>
      </c>
      <c r="BB42" s="478">
        <v>22</v>
      </c>
      <c r="BC42" s="478">
        <v>24</v>
      </c>
      <c r="BD42" s="478">
        <v>17</v>
      </c>
      <c r="BE42" s="470">
        <v>100</v>
      </c>
      <c r="BF42" s="471">
        <f t="shared" si="19"/>
        <v>100</v>
      </c>
      <c r="BG42" s="478">
        <v>2</v>
      </c>
      <c r="BH42" s="478">
        <v>18</v>
      </c>
      <c r="BI42" s="478">
        <v>19</v>
      </c>
      <c r="BJ42" s="478">
        <v>24</v>
      </c>
      <c r="BK42" s="478">
        <v>22</v>
      </c>
      <c r="BL42" s="478">
        <v>15</v>
      </c>
      <c r="BM42" s="470">
        <v>100</v>
      </c>
      <c r="BN42" s="471">
        <f t="shared" si="20"/>
        <v>98</v>
      </c>
      <c r="BO42" s="478">
        <v>5</v>
      </c>
      <c r="BP42" s="478">
        <v>17</v>
      </c>
      <c r="BQ42" s="478">
        <v>19</v>
      </c>
      <c r="BR42" s="478">
        <v>18</v>
      </c>
      <c r="BS42" s="478">
        <v>23</v>
      </c>
      <c r="BT42" s="478">
        <v>16</v>
      </c>
      <c r="BU42" s="473" t="s">
        <v>440</v>
      </c>
      <c r="BV42" s="474" t="s">
        <v>419</v>
      </c>
      <c r="BW42" s="474" t="s">
        <v>419</v>
      </c>
      <c r="BX42" s="474" t="s">
        <v>419</v>
      </c>
      <c r="BY42" s="474" t="s">
        <v>419</v>
      </c>
      <c r="BZ42" s="474" t="s">
        <v>419</v>
      </c>
      <c r="CA42" s="474" t="s">
        <v>419</v>
      </c>
      <c r="CB42" s="474" t="s">
        <v>419</v>
      </c>
      <c r="CC42" s="474" t="s">
        <v>419</v>
      </c>
      <c r="CD42" s="474" t="s">
        <v>419</v>
      </c>
      <c r="CE42" s="474" t="s">
        <v>419</v>
      </c>
      <c r="CF42" s="474" t="s">
        <v>419</v>
      </c>
      <c r="CG42" s="474" t="s">
        <v>419</v>
      </c>
      <c r="CH42" s="474" t="s">
        <v>419</v>
      </c>
      <c r="CI42" s="474" t="s">
        <v>419</v>
      </c>
      <c r="CJ42" s="474" t="s">
        <v>419</v>
      </c>
    </row>
    <row r="43" spans="2:91" s="468" customFormat="1" ht="16.5" customHeight="1">
      <c r="B43" s="696"/>
      <c r="C43" s="696"/>
      <c r="D43" s="477" t="s">
        <v>458</v>
      </c>
      <c r="E43" s="470">
        <v>190</v>
      </c>
      <c r="F43" s="470">
        <v>168</v>
      </c>
      <c r="G43" s="470">
        <v>190</v>
      </c>
      <c r="H43" s="470">
        <v>167</v>
      </c>
      <c r="I43" s="470">
        <v>190</v>
      </c>
      <c r="J43" s="471">
        <v>166</v>
      </c>
      <c r="K43" s="478"/>
      <c r="L43" s="478"/>
      <c r="M43" s="478">
        <v>23</v>
      </c>
      <c r="N43" s="478">
        <v>50</v>
      </c>
      <c r="O43" s="478">
        <v>54</v>
      </c>
      <c r="P43" s="478">
        <v>39</v>
      </c>
      <c r="Q43" s="470">
        <v>190</v>
      </c>
      <c r="R43" s="471">
        <v>158</v>
      </c>
      <c r="S43" s="478">
        <v>0</v>
      </c>
      <c r="T43" s="478">
        <v>0</v>
      </c>
      <c r="U43" s="478">
        <v>16</v>
      </c>
      <c r="V43" s="478">
        <v>58</v>
      </c>
      <c r="W43" s="478">
        <v>50</v>
      </c>
      <c r="X43" s="478">
        <v>34</v>
      </c>
      <c r="Y43" s="470">
        <v>190</v>
      </c>
      <c r="Z43" s="471">
        <v>166</v>
      </c>
      <c r="AA43" s="478">
        <v>0</v>
      </c>
      <c r="AB43" s="478">
        <v>0</v>
      </c>
      <c r="AC43" s="478">
        <v>18</v>
      </c>
      <c r="AD43" s="478">
        <v>59</v>
      </c>
      <c r="AE43" s="478">
        <v>57</v>
      </c>
      <c r="AF43" s="478">
        <v>32</v>
      </c>
      <c r="AG43" s="470">
        <v>190</v>
      </c>
      <c r="AH43" s="471">
        <v>189</v>
      </c>
      <c r="AI43" s="478">
        <v>0</v>
      </c>
      <c r="AJ43" s="478">
        <v>0</v>
      </c>
      <c r="AK43" s="478">
        <v>18</v>
      </c>
      <c r="AL43" s="478">
        <v>67</v>
      </c>
      <c r="AM43" s="478">
        <v>61</v>
      </c>
      <c r="AN43" s="478">
        <v>43</v>
      </c>
      <c r="AO43" s="473" t="s">
        <v>419</v>
      </c>
      <c r="AP43" s="474" t="s">
        <v>419</v>
      </c>
      <c r="AQ43" s="492" t="s">
        <v>419</v>
      </c>
      <c r="AR43" s="492" t="s">
        <v>419</v>
      </c>
      <c r="AS43" s="492" t="s">
        <v>419</v>
      </c>
      <c r="AT43" s="492" t="s">
        <v>419</v>
      </c>
      <c r="AU43" s="492" t="s">
        <v>419</v>
      </c>
      <c r="AV43" s="492" t="s">
        <v>419</v>
      </c>
      <c r="AW43" s="492" t="s">
        <v>419</v>
      </c>
      <c r="AX43" s="492" t="s">
        <v>419</v>
      </c>
      <c r="AY43" s="492" t="s">
        <v>419</v>
      </c>
      <c r="AZ43" s="492" t="s">
        <v>419</v>
      </c>
      <c r="BA43" s="492" t="s">
        <v>419</v>
      </c>
      <c r="BB43" s="492" t="s">
        <v>419</v>
      </c>
      <c r="BC43" s="478"/>
      <c r="BD43" s="478"/>
      <c r="BE43" s="492" t="s">
        <v>419</v>
      </c>
      <c r="BF43" s="492" t="s">
        <v>419</v>
      </c>
      <c r="BG43" s="492" t="s">
        <v>419</v>
      </c>
      <c r="BH43" s="492" t="s">
        <v>419</v>
      </c>
      <c r="BI43" s="492" t="s">
        <v>419</v>
      </c>
      <c r="BJ43" s="492" t="s">
        <v>419</v>
      </c>
      <c r="BK43" s="478">
        <v>41</v>
      </c>
      <c r="BL43" s="478">
        <v>38</v>
      </c>
      <c r="BM43" s="473" t="s">
        <v>419</v>
      </c>
      <c r="BN43" s="474" t="s">
        <v>419</v>
      </c>
      <c r="BO43" s="492" t="s">
        <v>419</v>
      </c>
      <c r="BP43" s="492" t="s">
        <v>419</v>
      </c>
      <c r="BQ43" s="492" t="s">
        <v>419</v>
      </c>
      <c r="BR43" s="492" t="s">
        <v>419</v>
      </c>
      <c r="BS43" s="492" t="s">
        <v>419</v>
      </c>
      <c r="BT43" s="492" t="s">
        <v>419</v>
      </c>
      <c r="BU43" s="475">
        <v>90</v>
      </c>
      <c r="BV43" s="471">
        <f t="shared" si="21"/>
        <v>76</v>
      </c>
      <c r="BW43" s="474" t="s">
        <v>419</v>
      </c>
      <c r="BX43" s="474" t="s">
        <v>419</v>
      </c>
      <c r="BY43" s="474" t="s">
        <v>419</v>
      </c>
      <c r="BZ43" s="497">
        <v>20</v>
      </c>
      <c r="CA43" s="497">
        <v>29</v>
      </c>
      <c r="CB43" s="497">
        <v>27</v>
      </c>
      <c r="CC43" s="475">
        <v>90</v>
      </c>
      <c r="CD43" s="471">
        <f>SUM(CE43:CJ43)</f>
        <v>56</v>
      </c>
      <c r="CE43" s="474" t="s">
        <v>419</v>
      </c>
      <c r="CF43" s="474" t="s">
        <v>419</v>
      </c>
      <c r="CG43" s="474" t="s">
        <v>419</v>
      </c>
      <c r="CH43" s="497">
        <v>9</v>
      </c>
      <c r="CI43" s="497">
        <v>15</v>
      </c>
      <c r="CJ43" s="497">
        <v>32</v>
      </c>
    </row>
    <row r="44" spans="2:91" s="468" customFormat="1" ht="16.5" customHeight="1">
      <c r="B44" s="696"/>
      <c r="C44" s="696"/>
      <c r="D44" s="477" t="s">
        <v>459</v>
      </c>
      <c r="E44" s="470">
        <v>190</v>
      </c>
      <c r="F44" s="470">
        <v>168</v>
      </c>
      <c r="G44" s="470">
        <v>190</v>
      </c>
      <c r="H44" s="470">
        <v>167</v>
      </c>
      <c r="I44" s="470">
        <v>190</v>
      </c>
      <c r="J44" s="471">
        <v>166</v>
      </c>
      <c r="K44" s="478"/>
      <c r="L44" s="478"/>
      <c r="M44" s="478">
        <v>23</v>
      </c>
      <c r="N44" s="478">
        <v>50</v>
      </c>
      <c r="O44" s="478">
        <v>54</v>
      </c>
      <c r="P44" s="478">
        <v>39</v>
      </c>
      <c r="Q44" s="470">
        <v>190</v>
      </c>
      <c r="R44" s="471">
        <v>158</v>
      </c>
      <c r="S44" s="478">
        <v>0</v>
      </c>
      <c r="T44" s="478">
        <v>0</v>
      </c>
      <c r="U44" s="478">
        <v>16</v>
      </c>
      <c r="V44" s="478">
        <v>58</v>
      </c>
      <c r="W44" s="478">
        <v>50</v>
      </c>
      <c r="X44" s="478">
        <v>34</v>
      </c>
      <c r="Y44" s="470">
        <v>190</v>
      </c>
      <c r="Z44" s="471">
        <v>166</v>
      </c>
      <c r="AA44" s="478">
        <v>0</v>
      </c>
      <c r="AB44" s="478">
        <v>0</v>
      </c>
      <c r="AC44" s="478">
        <v>18</v>
      </c>
      <c r="AD44" s="478">
        <v>59</v>
      </c>
      <c r="AE44" s="478">
        <v>57</v>
      </c>
      <c r="AF44" s="478">
        <v>32</v>
      </c>
      <c r="AG44" s="470">
        <v>190</v>
      </c>
      <c r="AH44" s="471">
        <v>189</v>
      </c>
      <c r="AI44" s="478">
        <v>0</v>
      </c>
      <c r="AJ44" s="478">
        <v>0</v>
      </c>
      <c r="AK44" s="478">
        <v>18</v>
      </c>
      <c r="AL44" s="478">
        <v>67</v>
      </c>
      <c r="AM44" s="478">
        <v>61</v>
      </c>
      <c r="AN44" s="478">
        <v>43</v>
      </c>
      <c r="AO44" s="473" t="s">
        <v>419</v>
      </c>
      <c r="AP44" s="474" t="s">
        <v>419</v>
      </c>
      <c r="AQ44" s="492" t="s">
        <v>419</v>
      </c>
      <c r="AR44" s="492" t="s">
        <v>419</v>
      </c>
      <c r="AS44" s="492" t="s">
        <v>419</v>
      </c>
      <c r="AT44" s="492" t="s">
        <v>419</v>
      </c>
      <c r="AU44" s="492" t="s">
        <v>419</v>
      </c>
      <c r="AV44" s="492" t="s">
        <v>419</v>
      </c>
      <c r="AW44" s="492" t="s">
        <v>419</v>
      </c>
      <c r="AX44" s="492" t="s">
        <v>419</v>
      </c>
      <c r="AY44" s="492" t="s">
        <v>419</v>
      </c>
      <c r="AZ44" s="492" t="s">
        <v>419</v>
      </c>
      <c r="BA44" s="492" t="s">
        <v>419</v>
      </c>
      <c r="BB44" s="492" t="s">
        <v>419</v>
      </c>
      <c r="BC44" s="478"/>
      <c r="BD44" s="478"/>
      <c r="BE44" s="492" t="s">
        <v>419</v>
      </c>
      <c r="BF44" s="492" t="s">
        <v>419</v>
      </c>
      <c r="BG44" s="492" t="s">
        <v>419</v>
      </c>
      <c r="BH44" s="492" t="s">
        <v>419</v>
      </c>
      <c r="BI44" s="492" t="s">
        <v>419</v>
      </c>
      <c r="BJ44" s="492" t="s">
        <v>419</v>
      </c>
      <c r="BK44" s="478">
        <v>41</v>
      </c>
      <c r="BL44" s="478">
        <v>38</v>
      </c>
      <c r="BM44" s="473" t="s">
        <v>419</v>
      </c>
      <c r="BN44" s="474" t="s">
        <v>419</v>
      </c>
      <c r="BO44" s="492" t="s">
        <v>419</v>
      </c>
      <c r="BP44" s="492" t="s">
        <v>419</v>
      </c>
      <c r="BQ44" s="492" t="s">
        <v>419</v>
      </c>
      <c r="BR44" s="492" t="s">
        <v>419</v>
      </c>
      <c r="BS44" s="492" t="s">
        <v>419</v>
      </c>
      <c r="BT44" s="492" t="s">
        <v>419</v>
      </c>
      <c r="BU44" s="475">
        <v>80</v>
      </c>
      <c r="BV44" s="471">
        <f t="shared" si="21"/>
        <v>46</v>
      </c>
      <c r="BW44" s="474" t="s">
        <v>419</v>
      </c>
      <c r="BX44" s="474" t="s">
        <v>419</v>
      </c>
      <c r="BY44" s="474" t="s">
        <v>419</v>
      </c>
      <c r="BZ44" s="497">
        <v>10</v>
      </c>
      <c r="CA44" s="497">
        <v>16</v>
      </c>
      <c r="CB44" s="497">
        <v>20</v>
      </c>
      <c r="CC44" s="475">
        <v>80</v>
      </c>
      <c r="CD44" s="471">
        <f>SUM(CE44:CJ44)</f>
        <v>43</v>
      </c>
      <c r="CE44" s="474" t="s">
        <v>419</v>
      </c>
      <c r="CF44" s="474" t="s">
        <v>419</v>
      </c>
      <c r="CG44" s="474" t="s">
        <v>419</v>
      </c>
      <c r="CH44" s="497">
        <v>12</v>
      </c>
      <c r="CI44" s="497">
        <v>11</v>
      </c>
      <c r="CJ44" s="497">
        <v>20</v>
      </c>
    </row>
    <row r="45" spans="2:91" s="468" customFormat="1" ht="16.5" customHeight="1">
      <c r="B45" s="696"/>
      <c r="C45" s="696"/>
      <c r="D45" s="479" t="s">
        <v>427</v>
      </c>
      <c r="E45" s="470"/>
      <c r="F45" s="470"/>
      <c r="G45" s="470"/>
      <c r="H45" s="470"/>
      <c r="I45" s="470"/>
      <c r="J45" s="471"/>
      <c r="K45" s="478"/>
      <c r="L45" s="478"/>
      <c r="M45" s="478"/>
      <c r="N45" s="478"/>
      <c r="O45" s="478"/>
      <c r="P45" s="478"/>
      <c r="Q45" s="470"/>
      <c r="R45" s="471"/>
      <c r="S45" s="478"/>
      <c r="T45" s="478"/>
      <c r="U45" s="478"/>
      <c r="V45" s="478"/>
      <c r="W45" s="478"/>
      <c r="X45" s="478"/>
      <c r="Y45" s="470"/>
      <c r="Z45" s="471"/>
      <c r="AA45" s="478"/>
      <c r="AB45" s="478"/>
      <c r="AC45" s="478"/>
      <c r="AD45" s="478"/>
      <c r="AE45" s="478"/>
      <c r="AF45" s="478"/>
      <c r="AG45" s="470"/>
      <c r="AH45" s="471"/>
      <c r="AI45" s="478"/>
      <c r="AJ45" s="478"/>
      <c r="AK45" s="478"/>
      <c r="AL45" s="478"/>
      <c r="AM45" s="478"/>
      <c r="AN45" s="478"/>
      <c r="AO45" s="473"/>
      <c r="AP45" s="474"/>
      <c r="AQ45" s="492"/>
      <c r="AR45" s="492"/>
      <c r="AS45" s="492"/>
      <c r="AT45" s="492"/>
      <c r="AU45" s="492"/>
      <c r="AV45" s="492"/>
      <c r="AW45" s="497">
        <f>SUM(AW37:AW44)</f>
        <v>705</v>
      </c>
      <c r="AX45" s="497">
        <f t="shared" ref="AX45:CJ45" si="22">SUM(AX37:AX44)</f>
        <v>710</v>
      </c>
      <c r="AY45" s="497">
        <f t="shared" si="22"/>
        <v>21</v>
      </c>
      <c r="AZ45" s="497">
        <f t="shared" si="22"/>
        <v>104</v>
      </c>
      <c r="BA45" s="497">
        <f t="shared" si="22"/>
        <v>139</v>
      </c>
      <c r="BB45" s="497">
        <f t="shared" si="22"/>
        <v>164</v>
      </c>
      <c r="BC45" s="497">
        <f t="shared" si="22"/>
        <v>172</v>
      </c>
      <c r="BD45" s="497">
        <f t="shared" si="22"/>
        <v>110</v>
      </c>
      <c r="BE45" s="497">
        <f t="shared" si="22"/>
        <v>705</v>
      </c>
      <c r="BF45" s="497">
        <f t="shared" si="22"/>
        <v>703</v>
      </c>
      <c r="BG45" s="497">
        <f t="shared" si="22"/>
        <v>22</v>
      </c>
      <c r="BH45" s="497">
        <f t="shared" si="22"/>
        <v>96</v>
      </c>
      <c r="BI45" s="497">
        <f t="shared" si="22"/>
        <v>145</v>
      </c>
      <c r="BJ45" s="497">
        <f t="shared" si="22"/>
        <v>160</v>
      </c>
      <c r="BK45" s="497">
        <f t="shared" si="22"/>
        <v>253</v>
      </c>
      <c r="BL45" s="497">
        <f t="shared" si="22"/>
        <v>185</v>
      </c>
      <c r="BM45" s="497">
        <f t="shared" si="22"/>
        <v>705</v>
      </c>
      <c r="BN45" s="497">
        <f t="shared" si="22"/>
        <v>670</v>
      </c>
      <c r="BO45" s="497">
        <f t="shared" si="22"/>
        <v>18</v>
      </c>
      <c r="BP45" s="497">
        <f t="shared" si="22"/>
        <v>97</v>
      </c>
      <c r="BQ45" s="497">
        <f t="shared" si="22"/>
        <v>127</v>
      </c>
      <c r="BR45" s="497">
        <f t="shared" si="22"/>
        <v>149</v>
      </c>
      <c r="BS45" s="497">
        <f t="shared" si="22"/>
        <v>156</v>
      </c>
      <c r="BT45" s="497">
        <f t="shared" si="22"/>
        <v>123</v>
      </c>
      <c r="BU45" s="497">
        <f t="shared" si="22"/>
        <v>750</v>
      </c>
      <c r="BV45" s="497">
        <f t="shared" si="22"/>
        <v>662</v>
      </c>
      <c r="BW45" s="497">
        <f t="shared" si="22"/>
        <v>12</v>
      </c>
      <c r="BX45" s="497">
        <f t="shared" si="22"/>
        <v>80</v>
      </c>
      <c r="BY45" s="497">
        <f t="shared" si="22"/>
        <v>98</v>
      </c>
      <c r="BZ45" s="497">
        <f t="shared" si="22"/>
        <v>135</v>
      </c>
      <c r="CA45" s="497">
        <f t="shared" si="22"/>
        <v>172</v>
      </c>
      <c r="CB45" s="497">
        <f t="shared" si="22"/>
        <v>165</v>
      </c>
      <c r="CC45" s="497">
        <f t="shared" si="22"/>
        <v>750</v>
      </c>
      <c r="CD45" s="497">
        <f t="shared" si="22"/>
        <v>606</v>
      </c>
      <c r="CE45" s="497">
        <f t="shared" si="22"/>
        <v>16</v>
      </c>
      <c r="CF45" s="497">
        <f t="shared" si="22"/>
        <v>73</v>
      </c>
      <c r="CG45" s="497">
        <f t="shared" si="22"/>
        <v>112</v>
      </c>
      <c r="CH45" s="497">
        <f t="shared" si="22"/>
        <v>118</v>
      </c>
      <c r="CI45" s="497">
        <f t="shared" si="22"/>
        <v>124</v>
      </c>
      <c r="CJ45" s="497">
        <f t="shared" si="22"/>
        <v>163</v>
      </c>
    </row>
    <row r="46" spans="2:91" s="468" customFormat="1" ht="16.5" customHeight="1">
      <c r="B46" s="696"/>
      <c r="C46" s="696" t="s">
        <v>428</v>
      </c>
      <c r="D46" s="477" t="s">
        <v>460</v>
      </c>
      <c r="E46" s="470">
        <v>60</v>
      </c>
      <c r="F46" s="470">
        <v>65</v>
      </c>
      <c r="G46" s="470">
        <v>60</v>
      </c>
      <c r="H46" s="470">
        <v>67</v>
      </c>
      <c r="I46" s="470">
        <v>60</v>
      </c>
      <c r="J46" s="471">
        <f>SUM(K46:P46)</f>
        <v>69</v>
      </c>
      <c r="K46" s="478">
        <v>5</v>
      </c>
      <c r="L46" s="478">
        <v>10</v>
      </c>
      <c r="M46" s="478">
        <v>18</v>
      </c>
      <c r="N46" s="478">
        <v>19</v>
      </c>
      <c r="O46" s="478">
        <v>17</v>
      </c>
      <c r="P46" s="478"/>
      <c r="Q46" s="470">
        <v>60</v>
      </c>
      <c r="R46" s="471">
        <f>SUM(S46:X46)</f>
        <v>67</v>
      </c>
      <c r="S46" s="478">
        <v>4</v>
      </c>
      <c r="T46" s="478">
        <v>12</v>
      </c>
      <c r="U46" s="478">
        <v>17</v>
      </c>
      <c r="V46" s="478">
        <v>17</v>
      </c>
      <c r="W46" s="478">
        <v>17</v>
      </c>
      <c r="X46" s="478">
        <v>0</v>
      </c>
      <c r="Y46" s="470">
        <v>60</v>
      </c>
      <c r="Z46" s="471">
        <f>SUM(AA46:AF46)</f>
        <v>66</v>
      </c>
      <c r="AA46" s="478">
        <v>7</v>
      </c>
      <c r="AB46" s="478">
        <v>12</v>
      </c>
      <c r="AC46" s="478">
        <v>13</v>
      </c>
      <c r="AD46" s="478">
        <v>16</v>
      </c>
      <c r="AE46" s="478">
        <v>16</v>
      </c>
      <c r="AF46" s="478">
        <v>2</v>
      </c>
      <c r="AG46" s="470">
        <v>60</v>
      </c>
      <c r="AH46" s="471">
        <f>SUM(AI46:AN46)</f>
        <v>80</v>
      </c>
      <c r="AI46" s="478">
        <v>5</v>
      </c>
      <c r="AJ46" s="478">
        <v>24</v>
      </c>
      <c r="AK46" s="478">
        <v>19</v>
      </c>
      <c r="AL46" s="478">
        <v>16</v>
      </c>
      <c r="AM46" s="478">
        <v>13</v>
      </c>
      <c r="AN46" s="478">
        <v>3</v>
      </c>
      <c r="AO46" s="470">
        <v>60</v>
      </c>
      <c r="AP46" s="471">
        <f>SUM(AQ46:AV46)</f>
        <v>88</v>
      </c>
      <c r="AQ46" s="478">
        <v>4</v>
      </c>
      <c r="AR46" s="478">
        <v>20</v>
      </c>
      <c r="AS46" s="478">
        <v>30</v>
      </c>
      <c r="AT46" s="478">
        <v>17</v>
      </c>
      <c r="AU46" s="478">
        <v>17</v>
      </c>
      <c r="AV46" s="478">
        <v>0</v>
      </c>
      <c r="AW46" s="470">
        <v>80</v>
      </c>
      <c r="AX46" s="471">
        <f>SUM(AY46:BD46)</f>
        <v>92</v>
      </c>
      <c r="AY46" s="478">
        <v>3</v>
      </c>
      <c r="AZ46" s="478">
        <v>14</v>
      </c>
      <c r="BA46" s="478">
        <v>23</v>
      </c>
      <c r="BB46" s="478">
        <v>28</v>
      </c>
      <c r="BC46" s="478">
        <v>17</v>
      </c>
      <c r="BD46" s="478">
        <v>7</v>
      </c>
      <c r="BE46" s="470">
        <v>80</v>
      </c>
      <c r="BF46" s="471">
        <f>SUM(BG46:BL46)</f>
        <v>88</v>
      </c>
      <c r="BG46" s="478">
        <v>4</v>
      </c>
      <c r="BH46" s="478">
        <v>14</v>
      </c>
      <c r="BI46" s="478">
        <v>17</v>
      </c>
      <c r="BJ46" s="478">
        <v>22</v>
      </c>
      <c r="BK46" s="478">
        <v>27</v>
      </c>
      <c r="BL46" s="478">
        <v>4</v>
      </c>
      <c r="BM46" s="470">
        <v>80</v>
      </c>
      <c r="BN46" s="471">
        <f>SUM(BO46:BT46)</f>
        <v>88</v>
      </c>
      <c r="BO46" s="478">
        <v>3</v>
      </c>
      <c r="BP46" s="478">
        <v>15</v>
      </c>
      <c r="BQ46" s="478">
        <v>16</v>
      </c>
      <c r="BR46" s="478">
        <v>17</v>
      </c>
      <c r="BS46" s="478">
        <v>26</v>
      </c>
      <c r="BT46" s="478">
        <v>11</v>
      </c>
      <c r="BU46" s="470">
        <v>80</v>
      </c>
      <c r="BV46" s="471">
        <f>SUM(BW46:CB46)</f>
        <v>84</v>
      </c>
      <c r="BW46" s="478">
        <v>4</v>
      </c>
      <c r="BX46" s="478">
        <v>22</v>
      </c>
      <c r="BY46" s="478">
        <v>22</v>
      </c>
      <c r="BZ46" s="478">
        <v>10</v>
      </c>
      <c r="CA46" s="478">
        <v>15</v>
      </c>
      <c r="CB46" s="478">
        <v>11</v>
      </c>
      <c r="CC46" s="470">
        <v>80</v>
      </c>
      <c r="CD46" s="471">
        <f>SUM(CE46:CJ46)</f>
        <v>85</v>
      </c>
      <c r="CE46" s="478">
        <v>5</v>
      </c>
      <c r="CF46" s="478">
        <v>19</v>
      </c>
      <c r="CG46" s="478">
        <v>24</v>
      </c>
      <c r="CH46" s="478">
        <v>21</v>
      </c>
      <c r="CI46" s="478">
        <v>11</v>
      </c>
      <c r="CJ46" s="478">
        <v>5</v>
      </c>
    </row>
    <row r="47" spans="2:91" s="468" customFormat="1" ht="16.5" customHeight="1">
      <c r="B47" s="696"/>
      <c r="C47" s="696"/>
      <c r="D47" s="477" t="s">
        <v>461</v>
      </c>
      <c r="E47" s="470">
        <v>90</v>
      </c>
      <c r="F47" s="470">
        <v>93</v>
      </c>
      <c r="G47" s="470">
        <v>90</v>
      </c>
      <c r="H47" s="470">
        <v>82</v>
      </c>
      <c r="I47" s="470">
        <v>90</v>
      </c>
      <c r="J47" s="471">
        <f>SUM(K47:P47)</f>
        <v>78</v>
      </c>
      <c r="K47" s="478">
        <v>2</v>
      </c>
      <c r="L47" s="478">
        <v>16</v>
      </c>
      <c r="M47" s="478">
        <v>12</v>
      </c>
      <c r="N47" s="478">
        <v>17</v>
      </c>
      <c r="O47" s="478">
        <v>21</v>
      </c>
      <c r="P47" s="478">
        <v>10</v>
      </c>
      <c r="Q47" s="470">
        <v>90</v>
      </c>
      <c r="R47" s="471">
        <f>SUM(S47:X47)</f>
        <v>90</v>
      </c>
      <c r="S47" s="478">
        <v>8</v>
      </c>
      <c r="T47" s="478">
        <v>14</v>
      </c>
      <c r="U47" s="478">
        <v>25</v>
      </c>
      <c r="V47" s="478">
        <v>17</v>
      </c>
      <c r="W47" s="478">
        <v>21</v>
      </c>
      <c r="X47" s="478">
        <v>5</v>
      </c>
      <c r="Y47" s="470">
        <v>90</v>
      </c>
      <c r="Z47" s="471">
        <f>SUM(AA47:AF47)</f>
        <v>102</v>
      </c>
      <c r="AA47" s="478">
        <v>7</v>
      </c>
      <c r="AB47" s="478">
        <v>16</v>
      </c>
      <c r="AC47" s="478">
        <v>23</v>
      </c>
      <c r="AD47" s="478">
        <v>29</v>
      </c>
      <c r="AE47" s="478">
        <v>18</v>
      </c>
      <c r="AF47" s="478">
        <v>9</v>
      </c>
      <c r="AG47" s="470">
        <v>90</v>
      </c>
      <c r="AH47" s="471">
        <f>SUM(AI47:AN47)</f>
        <v>99</v>
      </c>
      <c r="AI47" s="478">
        <v>5</v>
      </c>
      <c r="AJ47" s="478">
        <v>18</v>
      </c>
      <c r="AK47" s="478">
        <v>23</v>
      </c>
      <c r="AL47" s="478">
        <v>22</v>
      </c>
      <c r="AM47" s="478">
        <v>28</v>
      </c>
      <c r="AN47" s="478">
        <v>3</v>
      </c>
      <c r="AO47" s="470">
        <v>90</v>
      </c>
      <c r="AP47" s="471">
        <f>SUM(AQ47:AV47)</f>
        <v>97</v>
      </c>
      <c r="AQ47" s="478">
        <v>4</v>
      </c>
      <c r="AR47" s="478">
        <v>16</v>
      </c>
      <c r="AS47" s="478">
        <v>21</v>
      </c>
      <c r="AT47" s="478">
        <v>24</v>
      </c>
      <c r="AU47" s="478">
        <v>18</v>
      </c>
      <c r="AV47" s="478">
        <v>14</v>
      </c>
      <c r="AW47" s="470">
        <v>90</v>
      </c>
      <c r="AX47" s="471">
        <f>SUM(AY47:BD47)</f>
        <v>99</v>
      </c>
      <c r="AY47" s="478">
        <v>7</v>
      </c>
      <c r="AZ47" s="478">
        <v>15</v>
      </c>
      <c r="BA47" s="478">
        <v>21</v>
      </c>
      <c r="BB47" s="478">
        <v>21</v>
      </c>
      <c r="BC47" s="478">
        <v>21</v>
      </c>
      <c r="BD47" s="478">
        <v>14</v>
      </c>
      <c r="BE47" s="470">
        <v>90</v>
      </c>
      <c r="BF47" s="471">
        <f>SUM(BG47:BL47)</f>
        <v>100</v>
      </c>
      <c r="BG47" s="478">
        <v>7</v>
      </c>
      <c r="BH47" s="478">
        <v>19</v>
      </c>
      <c r="BI47" s="478">
        <v>19</v>
      </c>
      <c r="BJ47" s="478">
        <v>22</v>
      </c>
      <c r="BK47" s="478">
        <v>20</v>
      </c>
      <c r="BL47" s="478">
        <v>13</v>
      </c>
      <c r="BM47" s="470">
        <v>90</v>
      </c>
      <c r="BN47" s="471">
        <f>SUM(BO47:BT47)</f>
        <v>97</v>
      </c>
      <c r="BO47" s="478">
        <v>4</v>
      </c>
      <c r="BP47" s="478">
        <v>14</v>
      </c>
      <c r="BQ47" s="478">
        <v>18</v>
      </c>
      <c r="BR47" s="478">
        <v>23</v>
      </c>
      <c r="BS47" s="478">
        <v>23</v>
      </c>
      <c r="BT47" s="478">
        <v>15</v>
      </c>
      <c r="BU47" s="470">
        <v>90</v>
      </c>
      <c r="BV47" s="471">
        <f>SUM(BW47:CB47)</f>
        <v>88</v>
      </c>
      <c r="BW47" s="478">
        <v>6</v>
      </c>
      <c r="BX47" s="478">
        <v>21</v>
      </c>
      <c r="BY47" s="478">
        <v>19</v>
      </c>
      <c r="BZ47" s="478">
        <v>11</v>
      </c>
      <c r="CA47" s="478">
        <v>18</v>
      </c>
      <c r="CB47" s="478">
        <v>13</v>
      </c>
      <c r="CC47" s="470">
        <v>90</v>
      </c>
      <c r="CD47" s="471">
        <f>SUM(CE47:CJ47)</f>
        <v>89</v>
      </c>
      <c r="CE47" s="478">
        <v>5</v>
      </c>
      <c r="CF47" s="478">
        <v>20</v>
      </c>
      <c r="CG47" s="478">
        <v>19</v>
      </c>
      <c r="CH47" s="478">
        <v>17</v>
      </c>
      <c r="CI47" s="478">
        <v>11</v>
      </c>
      <c r="CJ47" s="478">
        <v>17</v>
      </c>
    </row>
    <row r="48" spans="2:91" s="468" customFormat="1" ht="16.5" customHeight="1">
      <c r="B48" s="696"/>
      <c r="C48" s="696"/>
      <c r="D48" s="477" t="s">
        <v>462</v>
      </c>
      <c r="E48" s="470"/>
      <c r="F48" s="470"/>
      <c r="G48" s="470"/>
      <c r="H48" s="470"/>
      <c r="I48" s="470"/>
      <c r="J48" s="471"/>
      <c r="K48" s="478"/>
      <c r="L48" s="478"/>
      <c r="M48" s="478"/>
      <c r="N48" s="478"/>
      <c r="O48" s="478"/>
      <c r="P48" s="478"/>
      <c r="Q48" s="470"/>
      <c r="R48" s="471"/>
      <c r="S48" s="478"/>
      <c r="T48" s="478"/>
      <c r="U48" s="478"/>
      <c r="V48" s="478"/>
      <c r="W48" s="478"/>
      <c r="X48" s="478"/>
      <c r="Y48" s="470"/>
      <c r="Z48" s="471"/>
      <c r="AA48" s="478"/>
      <c r="AB48" s="478"/>
      <c r="AC48" s="478"/>
      <c r="AD48" s="478"/>
      <c r="AE48" s="478"/>
      <c r="AF48" s="478"/>
      <c r="AG48" s="470"/>
      <c r="AH48" s="471"/>
      <c r="AI48" s="478"/>
      <c r="AJ48" s="478"/>
      <c r="AK48" s="478"/>
      <c r="AL48" s="478"/>
      <c r="AM48" s="478"/>
      <c r="AN48" s="478"/>
      <c r="AO48" s="473" t="s">
        <v>419</v>
      </c>
      <c r="AP48" s="474" t="s">
        <v>419</v>
      </c>
      <c r="AQ48" s="492" t="s">
        <v>419</v>
      </c>
      <c r="AR48" s="492" t="s">
        <v>419</v>
      </c>
      <c r="AS48" s="492" t="s">
        <v>419</v>
      </c>
      <c r="AT48" s="492" t="s">
        <v>419</v>
      </c>
      <c r="AU48" s="492" t="s">
        <v>419</v>
      </c>
      <c r="AV48" s="492" t="s">
        <v>419</v>
      </c>
      <c r="AW48" s="492" t="s">
        <v>419</v>
      </c>
      <c r="AX48" s="492" t="s">
        <v>419</v>
      </c>
      <c r="AY48" s="492" t="s">
        <v>419</v>
      </c>
      <c r="AZ48" s="492" t="s">
        <v>419</v>
      </c>
      <c r="BA48" s="492" t="s">
        <v>419</v>
      </c>
      <c r="BB48" s="492" t="s">
        <v>419</v>
      </c>
      <c r="BC48" s="478"/>
      <c r="BD48" s="478"/>
      <c r="BE48" s="492" t="s">
        <v>419</v>
      </c>
      <c r="BF48" s="492" t="s">
        <v>419</v>
      </c>
      <c r="BG48" s="492" t="s">
        <v>419</v>
      </c>
      <c r="BH48" s="492" t="s">
        <v>419</v>
      </c>
      <c r="BI48" s="492" t="s">
        <v>419</v>
      </c>
      <c r="BJ48" s="492" t="s">
        <v>419</v>
      </c>
      <c r="BK48" s="478">
        <v>41</v>
      </c>
      <c r="BL48" s="478">
        <v>38</v>
      </c>
      <c r="BM48" s="473" t="s">
        <v>419</v>
      </c>
      <c r="BN48" s="474" t="s">
        <v>419</v>
      </c>
      <c r="BO48" s="492" t="s">
        <v>419</v>
      </c>
      <c r="BP48" s="492" t="s">
        <v>419</v>
      </c>
      <c r="BQ48" s="492" t="s">
        <v>419</v>
      </c>
      <c r="BR48" s="492" t="s">
        <v>419</v>
      </c>
      <c r="BS48" s="492" t="s">
        <v>419</v>
      </c>
      <c r="BT48" s="492" t="s">
        <v>419</v>
      </c>
      <c r="BU48" s="470">
        <v>180</v>
      </c>
      <c r="BV48" s="471">
        <f>SUM(BW48:CB48)</f>
        <v>141</v>
      </c>
      <c r="BW48" s="478">
        <v>8</v>
      </c>
      <c r="BX48" s="478">
        <v>26</v>
      </c>
      <c r="BY48" s="478">
        <v>43</v>
      </c>
      <c r="BZ48" s="478">
        <v>35</v>
      </c>
      <c r="CA48" s="478">
        <v>15</v>
      </c>
      <c r="CB48" s="478">
        <v>14</v>
      </c>
      <c r="CC48" s="470">
        <v>180</v>
      </c>
      <c r="CD48" s="471">
        <f>SUM(CE48:CJ48)</f>
        <v>167</v>
      </c>
      <c r="CE48" s="478">
        <v>6</v>
      </c>
      <c r="CF48" s="478">
        <v>31</v>
      </c>
      <c r="CG48" s="478">
        <v>39</v>
      </c>
      <c r="CH48" s="478">
        <v>41</v>
      </c>
      <c r="CI48" s="478">
        <v>36</v>
      </c>
      <c r="CJ48" s="478">
        <v>14</v>
      </c>
    </row>
    <row r="49" spans="2:88" s="468" customFormat="1" ht="16.5" customHeight="1">
      <c r="B49" s="696"/>
      <c r="C49" s="696"/>
      <c r="D49" s="479" t="s">
        <v>427</v>
      </c>
      <c r="E49" s="470"/>
      <c r="F49" s="470"/>
      <c r="G49" s="470"/>
      <c r="H49" s="470"/>
      <c r="I49" s="470"/>
      <c r="J49" s="471"/>
      <c r="K49" s="478"/>
      <c r="L49" s="478"/>
      <c r="M49" s="478"/>
      <c r="N49" s="478"/>
      <c r="O49" s="478"/>
      <c r="P49" s="478"/>
      <c r="Q49" s="470"/>
      <c r="R49" s="471"/>
      <c r="S49" s="478"/>
      <c r="T49" s="478"/>
      <c r="U49" s="478"/>
      <c r="V49" s="478"/>
      <c r="W49" s="478"/>
      <c r="X49" s="478"/>
      <c r="Y49" s="470"/>
      <c r="Z49" s="471"/>
      <c r="AA49" s="478"/>
      <c r="AB49" s="478"/>
      <c r="AC49" s="478"/>
      <c r="AD49" s="478"/>
      <c r="AE49" s="478"/>
      <c r="AF49" s="478"/>
      <c r="AG49" s="470"/>
      <c r="AH49" s="471"/>
      <c r="AI49" s="478"/>
      <c r="AJ49" s="478"/>
      <c r="AK49" s="478"/>
      <c r="AL49" s="478"/>
      <c r="AM49" s="478"/>
      <c r="AN49" s="478"/>
      <c r="AO49" s="473"/>
      <c r="AP49" s="474"/>
      <c r="AQ49" s="492"/>
      <c r="AR49" s="492"/>
      <c r="AS49" s="492"/>
      <c r="AT49" s="492"/>
      <c r="AU49" s="492"/>
      <c r="AV49" s="492"/>
      <c r="AW49" s="497">
        <f>SUM(AW46:AW48)</f>
        <v>170</v>
      </c>
      <c r="AX49" s="497">
        <f t="shared" ref="AX49:CJ49" si="23">SUM(AX46:AX48)</f>
        <v>191</v>
      </c>
      <c r="AY49" s="497">
        <f t="shared" si="23"/>
        <v>10</v>
      </c>
      <c r="AZ49" s="497">
        <f t="shared" si="23"/>
        <v>29</v>
      </c>
      <c r="BA49" s="497">
        <f t="shared" si="23"/>
        <v>44</v>
      </c>
      <c r="BB49" s="497">
        <f t="shared" si="23"/>
        <v>49</v>
      </c>
      <c r="BC49" s="497">
        <f t="shared" si="23"/>
        <v>38</v>
      </c>
      <c r="BD49" s="497">
        <f t="shared" si="23"/>
        <v>21</v>
      </c>
      <c r="BE49" s="497">
        <f t="shared" si="23"/>
        <v>170</v>
      </c>
      <c r="BF49" s="497">
        <f t="shared" si="23"/>
        <v>188</v>
      </c>
      <c r="BG49" s="497">
        <f t="shared" si="23"/>
        <v>11</v>
      </c>
      <c r="BH49" s="497">
        <f t="shared" si="23"/>
        <v>33</v>
      </c>
      <c r="BI49" s="497">
        <f t="shared" si="23"/>
        <v>36</v>
      </c>
      <c r="BJ49" s="497">
        <f t="shared" si="23"/>
        <v>44</v>
      </c>
      <c r="BK49" s="497">
        <f t="shared" si="23"/>
        <v>88</v>
      </c>
      <c r="BL49" s="497">
        <f t="shared" si="23"/>
        <v>55</v>
      </c>
      <c r="BM49" s="497">
        <f t="shared" si="23"/>
        <v>170</v>
      </c>
      <c r="BN49" s="497">
        <f t="shared" si="23"/>
        <v>185</v>
      </c>
      <c r="BO49" s="497">
        <f t="shared" si="23"/>
        <v>7</v>
      </c>
      <c r="BP49" s="497">
        <f t="shared" si="23"/>
        <v>29</v>
      </c>
      <c r="BQ49" s="497">
        <f t="shared" si="23"/>
        <v>34</v>
      </c>
      <c r="BR49" s="497">
        <f t="shared" si="23"/>
        <v>40</v>
      </c>
      <c r="BS49" s="497">
        <f t="shared" si="23"/>
        <v>49</v>
      </c>
      <c r="BT49" s="497">
        <f t="shared" si="23"/>
        <v>26</v>
      </c>
      <c r="BU49" s="497">
        <f t="shared" si="23"/>
        <v>350</v>
      </c>
      <c r="BV49" s="497">
        <f t="shared" si="23"/>
        <v>313</v>
      </c>
      <c r="BW49" s="497">
        <f t="shared" si="23"/>
        <v>18</v>
      </c>
      <c r="BX49" s="497">
        <f t="shared" si="23"/>
        <v>69</v>
      </c>
      <c r="BY49" s="497">
        <f t="shared" si="23"/>
        <v>84</v>
      </c>
      <c r="BZ49" s="497">
        <f t="shared" si="23"/>
        <v>56</v>
      </c>
      <c r="CA49" s="497">
        <f t="shared" si="23"/>
        <v>48</v>
      </c>
      <c r="CB49" s="497">
        <f t="shared" si="23"/>
        <v>38</v>
      </c>
      <c r="CC49" s="497">
        <f t="shared" si="23"/>
        <v>350</v>
      </c>
      <c r="CD49" s="497">
        <f t="shared" si="23"/>
        <v>341</v>
      </c>
      <c r="CE49" s="497">
        <f t="shared" si="23"/>
        <v>16</v>
      </c>
      <c r="CF49" s="497">
        <f t="shared" si="23"/>
        <v>70</v>
      </c>
      <c r="CG49" s="497">
        <f t="shared" si="23"/>
        <v>82</v>
      </c>
      <c r="CH49" s="497">
        <f t="shared" si="23"/>
        <v>79</v>
      </c>
      <c r="CI49" s="497">
        <f t="shared" si="23"/>
        <v>58</v>
      </c>
      <c r="CJ49" s="497">
        <f t="shared" si="23"/>
        <v>36</v>
      </c>
    </row>
    <row r="50" spans="2:88" s="468" customFormat="1" ht="16.5" customHeight="1">
      <c r="B50" s="696"/>
      <c r="C50" s="701" t="s">
        <v>463</v>
      </c>
      <c r="D50" s="701"/>
      <c r="E50" s="470"/>
      <c r="F50" s="470"/>
      <c r="G50" s="470"/>
      <c r="H50" s="470"/>
      <c r="I50" s="470"/>
      <c r="J50" s="471"/>
      <c r="K50" s="478"/>
      <c r="L50" s="478"/>
      <c r="M50" s="478"/>
      <c r="N50" s="478"/>
      <c r="O50" s="478"/>
      <c r="P50" s="478"/>
      <c r="Q50" s="470"/>
      <c r="R50" s="471"/>
      <c r="S50" s="478"/>
      <c r="T50" s="478"/>
      <c r="U50" s="478"/>
      <c r="V50" s="478"/>
      <c r="W50" s="478"/>
      <c r="X50" s="478"/>
      <c r="Y50" s="470"/>
      <c r="Z50" s="471"/>
      <c r="AA50" s="478"/>
      <c r="AB50" s="478"/>
      <c r="AC50" s="478"/>
      <c r="AD50" s="478"/>
      <c r="AE50" s="478"/>
      <c r="AF50" s="478"/>
      <c r="AG50" s="470"/>
      <c r="AH50" s="471"/>
      <c r="AI50" s="478"/>
      <c r="AJ50" s="478"/>
      <c r="AK50" s="478"/>
      <c r="AL50" s="478"/>
      <c r="AM50" s="478"/>
      <c r="AN50" s="478"/>
      <c r="AO50" s="473"/>
      <c r="AP50" s="474"/>
      <c r="AQ50" s="492"/>
      <c r="AR50" s="492"/>
      <c r="AS50" s="492"/>
      <c r="AT50" s="492"/>
      <c r="AU50" s="492"/>
      <c r="AV50" s="492"/>
      <c r="AW50" s="498">
        <f>SUM(AW49,AW45)</f>
        <v>875</v>
      </c>
      <c r="AX50" s="498">
        <f t="shared" ref="AX50:CJ50" si="24">SUM(AX49,AX45)</f>
        <v>901</v>
      </c>
      <c r="AY50" s="498">
        <f t="shared" si="24"/>
        <v>31</v>
      </c>
      <c r="AZ50" s="498">
        <f t="shared" si="24"/>
        <v>133</v>
      </c>
      <c r="BA50" s="498">
        <f t="shared" si="24"/>
        <v>183</v>
      </c>
      <c r="BB50" s="498">
        <f t="shared" si="24"/>
        <v>213</v>
      </c>
      <c r="BC50" s="498">
        <f t="shared" si="24"/>
        <v>210</v>
      </c>
      <c r="BD50" s="498">
        <f t="shared" si="24"/>
        <v>131</v>
      </c>
      <c r="BE50" s="498">
        <f t="shared" si="24"/>
        <v>875</v>
      </c>
      <c r="BF50" s="498">
        <f t="shared" si="24"/>
        <v>891</v>
      </c>
      <c r="BG50" s="498">
        <f t="shared" si="24"/>
        <v>33</v>
      </c>
      <c r="BH50" s="498">
        <f t="shared" si="24"/>
        <v>129</v>
      </c>
      <c r="BI50" s="498">
        <f t="shared" si="24"/>
        <v>181</v>
      </c>
      <c r="BJ50" s="498">
        <f t="shared" si="24"/>
        <v>204</v>
      </c>
      <c r="BK50" s="498">
        <f t="shared" si="24"/>
        <v>341</v>
      </c>
      <c r="BL50" s="498">
        <f t="shared" si="24"/>
        <v>240</v>
      </c>
      <c r="BM50" s="498">
        <f t="shared" si="24"/>
        <v>875</v>
      </c>
      <c r="BN50" s="498">
        <f t="shared" si="24"/>
        <v>855</v>
      </c>
      <c r="BO50" s="498">
        <f t="shared" si="24"/>
        <v>25</v>
      </c>
      <c r="BP50" s="498">
        <f t="shared" si="24"/>
        <v>126</v>
      </c>
      <c r="BQ50" s="498">
        <f t="shared" si="24"/>
        <v>161</v>
      </c>
      <c r="BR50" s="498">
        <f t="shared" si="24"/>
        <v>189</v>
      </c>
      <c r="BS50" s="498">
        <f t="shared" si="24"/>
        <v>205</v>
      </c>
      <c r="BT50" s="498">
        <f t="shared" si="24"/>
        <v>149</v>
      </c>
      <c r="BU50" s="498">
        <f t="shared" si="24"/>
        <v>1100</v>
      </c>
      <c r="BV50" s="498">
        <f t="shared" si="24"/>
        <v>975</v>
      </c>
      <c r="BW50" s="498">
        <f t="shared" si="24"/>
        <v>30</v>
      </c>
      <c r="BX50" s="498">
        <f t="shared" si="24"/>
        <v>149</v>
      </c>
      <c r="BY50" s="498">
        <f t="shared" si="24"/>
        <v>182</v>
      </c>
      <c r="BZ50" s="498">
        <f t="shared" si="24"/>
        <v>191</v>
      </c>
      <c r="CA50" s="498">
        <f t="shared" si="24"/>
        <v>220</v>
      </c>
      <c r="CB50" s="498">
        <f t="shared" si="24"/>
        <v>203</v>
      </c>
      <c r="CC50" s="498">
        <f t="shared" si="24"/>
        <v>1100</v>
      </c>
      <c r="CD50" s="498">
        <f t="shared" si="24"/>
        <v>947</v>
      </c>
      <c r="CE50" s="498">
        <f t="shared" si="24"/>
        <v>32</v>
      </c>
      <c r="CF50" s="498">
        <f t="shared" si="24"/>
        <v>143</v>
      </c>
      <c r="CG50" s="498">
        <f t="shared" si="24"/>
        <v>194</v>
      </c>
      <c r="CH50" s="498">
        <f t="shared" si="24"/>
        <v>197</v>
      </c>
      <c r="CI50" s="498">
        <f t="shared" si="24"/>
        <v>182</v>
      </c>
      <c r="CJ50" s="498">
        <f t="shared" si="24"/>
        <v>199</v>
      </c>
    </row>
    <row r="51" spans="2:88" s="468" customFormat="1" ht="16.5" customHeight="1">
      <c r="B51" s="696" t="s">
        <v>23</v>
      </c>
      <c r="C51" s="696" t="s">
        <v>417</v>
      </c>
      <c r="D51" s="477" t="s">
        <v>464</v>
      </c>
      <c r="E51" s="470">
        <v>190</v>
      </c>
      <c r="F51" s="470">
        <v>168</v>
      </c>
      <c r="G51" s="470">
        <v>190</v>
      </c>
      <c r="H51" s="470">
        <v>167</v>
      </c>
      <c r="I51" s="470">
        <v>190</v>
      </c>
      <c r="J51" s="471">
        <v>166</v>
      </c>
      <c r="K51" s="478"/>
      <c r="L51" s="478"/>
      <c r="M51" s="478">
        <v>23</v>
      </c>
      <c r="N51" s="478">
        <v>50</v>
      </c>
      <c r="O51" s="478">
        <v>54</v>
      </c>
      <c r="P51" s="478">
        <v>39</v>
      </c>
      <c r="Q51" s="470">
        <v>190</v>
      </c>
      <c r="R51" s="471">
        <v>158</v>
      </c>
      <c r="S51" s="478">
        <v>0</v>
      </c>
      <c r="T51" s="478">
        <v>0</v>
      </c>
      <c r="U51" s="478">
        <v>16</v>
      </c>
      <c r="V51" s="478">
        <v>58</v>
      </c>
      <c r="W51" s="478">
        <v>50</v>
      </c>
      <c r="X51" s="478">
        <v>34</v>
      </c>
      <c r="Y51" s="470">
        <v>190</v>
      </c>
      <c r="Z51" s="471">
        <v>166</v>
      </c>
      <c r="AA51" s="478">
        <v>0</v>
      </c>
      <c r="AB51" s="478">
        <v>0</v>
      </c>
      <c r="AC51" s="478">
        <v>18</v>
      </c>
      <c r="AD51" s="478">
        <v>59</v>
      </c>
      <c r="AE51" s="478">
        <v>57</v>
      </c>
      <c r="AF51" s="478">
        <v>32</v>
      </c>
      <c r="AG51" s="470">
        <v>190</v>
      </c>
      <c r="AH51" s="471">
        <v>189</v>
      </c>
      <c r="AI51" s="478">
        <v>0</v>
      </c>
      <c r="AJ51" s="478">
        <v>0</v>
      </c>
      <c r="AK51" s="478">
        <v>18</v>
      </c>
      <c r="AL51" s="478">
        <v>67</v>
      </c>
      <c r="AM51" s="478">
        <v>61</v>
      </c>
      <c r="AN51" s="478">
        <v>43</v>
      </c>
      <c r="AO51" s="470">
        <v>190</v>
      </c>
      <c r="AP51" s="471">
        <v>181</v>
      </c>
      <c r="AQ51" s="478">
        <v>0</v>
      </c>
      <c r="AR51" s="478">
        <v>0</v>
      </c>
      <c r="AS51" s="478">
        <v>24</v>
      </c>
      <c r="AT51" s="478">
        <v>53</v>
      </c>
      <c r="AU51" s="478">
        <v>64</v>
      </c>
      <c r="AV51" s="478">
        <v>40</v>
      </c>
      <c r="AW51" s="470">
        <v>190</v>
      </c>
      <c r="AX51" s="471">
        <v>191</v>
      </c>
      <c r="AY51" s="478">
        <v>0</v>
      </c>
      <c r="AZ51" s="478">
        <v>0</v>
      </c>
      <c r="BA51" s="478">
        <v>12</v>
      </c>
      <c r="BB51" s="478">
        <v>63</v>
      </c>
      <c r="BC51" s="478">
        <v>56</v>
      </c>
      <c r="BD51" s="478">
        <v>60</v>
      </c>
      <c r="BE51" s="470">
        <v>120</v>
      </c>
      <c r="BF51" s="471">
        <v>115</v>
      </c>
      <c r="BG51" s="478">
        <v>0</v>
      </c>
      <c r="BH51" s="478">
        <v>0</v>
      </c>
      <c r="BI51" s="478">
        <v>11</v>
      </c>
      <c r="BJ51" s="478">
        <v>25</v>
      </c>
      <c r="BK51" s="478">
        <v>41</v>
      </c>
      <c r="BL51" s="478">
        <v>38</v>
      </c>
      <c r="BM51" s="473" t="s">
        <v>419</v>
      </c>
      <c r="BN51" s="474" t="s">
        <v>419</v>
      </c>
      <c r="BO51" s="492" t="s">
        <v>419</v>
      </c>
      <c r="BP51" s="492" t="s">
        <v>419</v>
      </c>
      <c r="BQ51" s="492" t="s">
        <v>419</v>
      </c>
      <c r="BR51" s="492" t="s">
        <v>419</v>
      </c>
      <c r="BS51" s="492" t="s">
        <v>419</v>
      </c>
      <c r="BT51" s="492" t="s">
        <v>419</v>
      </c>
      <c r="BU51" s="474" t="s">
        <v>419</v>
      </c>
      <c r="BV51" s="474" t="s">
        <v>419</v>
      </c>
      <c r="BW51" s="474" t="s">
        <v>419</v>
      </c>
      <c r="BX51" s="474" t="s">
        <v>419</v>
      </c>
      <c r="BY51" s="474" t="s">
        <v>419</v>
      </c>
      <c r="BZ51" s="474" t="s">
        <v>419</v>
      </c>
      <c r="CA51" s="474" t="s">
        <v>419</v>
      </c>
      <c r="CB51" s="474" t="s">
        <v>419</v>
      </c>
      <c r="CC51" s="474" t="s">
        <v>419</v>
      </c>
      <c r="CD51" s="474" t="s">
        <v>419</v>
      </c>
      <c r="CE51" s="474" t="s">
        <v>419</v>
      </c>
      <c r="CF51" s="474" t="s">
        <v>419</v>
      </c>
      <c r="CG51" s="474" t="s">
        <v>419</v>
      </c>
      <c r="CH51" s="474" t="s">
        <v>419</v>
      </c>
      <c r="CI51" s="474" t="s">
        <v>419</v>
      </c>
      <c r="CJ51" s="474" t="s">
        <v>419</v>
      </c>
    </row>
    <row r="52" spans="2:88" s="468" customFormat="1" ht="16.5" customHeight="1">
      <c r="B52" s="696"/>
      <c r="C52" s="696"/>
      <c r="D52" s="477" t="s">
        <v>465</v>
      </c>
      <c r="E52" s="470">
        <v>80</v>
      </c>
      <c r="F52" s="470">
        <v>62</v>
      </c>
      <c r="G52" s="470">
        <v>80</v>
      </c>
      <c r="H52" s="470">
        <v>57</v>
      </c>
      <c r="I52" s="470">
        <v>80</v>
      </c>
      <c r="J52" s="471">
        <v>61</v>
      </c>
      <c r="K52" s="478">
        <v>11</v>
      </c>
      <c r="L52" s="478">
        <v>25</v>
      </c>
      <c r="M52" s="478">
        <v>25</v>
      </c>
      <c r="N52" s="478"/>
      <c r="O52" s="478"/>
      <c r="P52" s="478"/>
      <c r="Q52" s="470">
        <v>80</v>
      </c>
      <c r="R52" s="471">
        <v>61</v>
      </c>
      <c r="S52" s="478">
        <v>6</v>
      </c>
      <c r="T52" s="478">
        <v>33</v>
      </c>
      <c r="U52" s="478">
        <v>22</v>
      </c>
      <c r="V52" s="478">
        <v>0</v>
      </c>
      <c r="W52" s="478">
        <v>0</v>
      </c>
      <c r="X52" s="478">
        <v>0</v>
      </c>
      <c r="Y52" s="470">
        <v>80</v>
      </c>
      <c r="Z52" s="471">
        <v>75</v>
      </c>
      <c r="AA52" s="478">
        <v>11</v>
      </c>
      <c r="AB52" s="478">
        <v>28</v>
      </c>
      <c r="AC52" s="478">
        <v>36</v>
      </c>
      <c r="AD52" s="478">
        <v>0</v>
      </c>
      <c r="AE52" s="478">
        <v>0</v>
      </c>
      <c r="AF52" s="478">
        <v>0</v>
      </c>
      <c r="AG52" s="470">
        <v>80</v>
      </c>
      <c r="AH52" s="471">
        <v>70</v>
      </c>
      <c r="AI52" s="478">
        <v>11</v>
      </c>
      <c r="AJ52" s="478">
        <v>36</v>
      </c>
      <c r="AK52" s="478">
        <v>23</v>
      </c>
      <c r="AL52" s="478"/>
      <c r="AM52" s="478"/>
      <c r="AN52" s="478"/>
      <c r="AO52" s="470">
        <v>80</v>
      </c>
      <c r="AP52" s="471">
        <v>69</v>
      </c>
      <c r="AQ52" s="478">
        <v>7</v>
      </c>
      <c r="AR52" s="478">
        <v>30</v>
      </c>
      <c r="AS52" s="478">
        <v>32</v>
      </c>
      <c r="AT52" s="478">
        <v>0</v>
      </c>
      <c r="AU52" s="478">
        <v>0</v>
      </c>
      <c r="AV52" s="478">
        <v>0</v>
      </c>
      <c r="AW52" s="470">
        <v>80</v>
      </c>
      <c r="AX52" s="471">
        <v>70</v>
      </c>
      <c r="AY52" s="478">
        <v>8</v>
      </c>
      <c r="AZ52" s="478">
        <v>32</v>
      </c>
      <c r="BA52" s="478">
        <v>30</v>
      </c>
      <c r="BB52" s="478">
        <v>0</v>
      </c>
      <c r="BC52" s="478">
        <v>0</v>
      </c>
      <c r="BD52" s="478">
        <v>0</v>
      </c>
      <c r="BE52" s="470">
        <v>60</v>
      </c>
      <c r="BF52" s="471">
        <v>51</v>
      </c>
      <c r="BG52" s="478">
        <v>3</v>
      </c>
      <c r="BH52" s="478">
        <v>22</v>
      </c>
      <c r="BI52" s="478">
        <v>26</v>
      </c>
      <c r="BJ52" s="478">
        <v>0</v>
      </c>
      <c r="BK52" s="478">
        <v>0</v>
      </c>
      <c r="BL52" s="478">
        <v>0</v>
      </c>
      <c r="BM52" s="473" t="s">
        <v>419</v>
      </c>
      <c r="BN52" s="474" t="s">
        <v>419</v>
      </c>
      <c r="BO52" s="492" t="s">
        <v>419</v>
      </c>
      <c r="BP52" s="492" t="s">
        <v>419</v>
      </c>
      <c r="BQ52" s="492" t="s">
        <v>419</v>
      </c>
      <c r="BR52" s="492" t="s">
        <v>419</v>
      </c>
      <c r="BS52" s="492" t="s">
        <v>419</v>
      </c>
      <c r="BT52" s="492" t="s">
        <v>419</v>
      </c>
      <c r="BU52" s="474" t="s">
        <v>419</v>
      </c>
      <c r="BV52" s="474" t="s">
        <v>419</v>
      </c>
      <c r="BW52" s="474" t="s">
        <v>419</v>
      </c>
      <c r="BX52" s="474" t="s">
        <v>419</v>
      </c>
      <c r="BY52" s="474" t="s">
        <v>419</v>
      </c>
      <c r="BZ52" s="474" t="s">
        <v>419</v>
      </c>
      <c r="CA52" s="474" t="s">
        <v>419</v>
      </c>
      <c r="CB52" s="474" t="s">
        <v>419</v>
      </c>
      <c r="CC52" s="474" t="s">
        <v>419</v>
      </c>
      <c r="CD52" s="474" t="s">
        <v>419</v>
      </c>
      <c r="CE52" s="474" t="s">
        <v>419</v>
      </c>
      <c r="CF52" s="474" t="s">
        <v>419</v>
      </c>
      <c r="CG52" s="474" t="s">
        <v>419</v>
      </c>
      <c r="CH52" s="474" t="s">
        <v>419</v>
      </c>
      <c r="CI52" s="474" t="s">
        <v>419</v>
      </c>
      <c r="CJ52" s="474" t="s">
        <v>419</v>
      </c>
    </row>
    <row r="53" spans="2:88" s="468" customFormat="1" ht="16.5" customHeight="1">
      <c r="B53" s="696"/>
      <c r="C53" s="696"/>
      <c r="D53" s="477" t="s">
        <v>466</v>
      </c>
      <c r="E53" s="470">
        <v>80</v>
      </c>
      <c r="F53" s="470">
        <v>62</v>
      </c>
      <c r="G53" s="470">
        <v>80</v>
      </c>
      <c r="H53" s="470">
        <v>57</v>
      </c>
      <c r="I53" s="470">
        <v>80</v>
      </c>
      <c r="J53" s="471">
        <f>SUM(K53:P53)</f>
        <v>61</v>
      </c>
      <c r="K53" s="478">
        <v>11</v>
      </c>
      <c r="L53" s="478">
        <v>25</v>
      </c>
      <c r="M53" s="478">
        <v>25</v>
      </c>
      <c r="N53" s="478"/>
      <c r="O53" s="478"/>
      <c r="P53" s="478"/>
      <c r="Q53" s="470">
        <v>80</v>
      </c>
      <c r="R53" s="471">
        <f>SUM(S53:X53)</f>
        <v>61</v>
      </c>
      <c r="S53" s="478">
        <v>6</v>
      </c>
      <c r="T53" s="478">
        <v>33</v>
      </c>
      <c r="U53" s="478">
        <v>22</v>
      </c>
      <c r="V53" s="478">
        <v>0</v>
      </c>
      <c r="W53" s="478">
        <v>0</v>
      </c>
      <c r="X53" s="478">
        <v>0</v>
      </c>
      <c r="Y53" s="470">
        <v>80</v>
      </c>
      <c r="Z53" s="471">
        <f>SUM(AA53:AF53)</f>
        <v>75</v>
      </c>
      <c r="AA53" s="478">
        <v>11</v>
      </c>
      <c r="AB53" s="478">
        <v>28</v>
      </c>
      <c r="AC53" s="478">
        <v>36</v>
      </c>
      <c r="AD53" s="478">
        <v>0</v>
      </c>
      <c r="AE53" s="478">
        <v>0</v>
      </c>
      <c r="AF53" s="478">
        <v>0</v>
      </c>
      <c r="AG53" s="473" t="s">
        <v>419</v>
      </c>
      <c r="AH53" s="474" t="s">
        <v>419</v>
      </c>
      <c r="AI53" s="492"/>
      <c r="AJ53" s="492"/>
      <c r="AK53" s="492"/>
      <c r="AL53" s="492"/>
      <c r="AM53" s="492"/>
      <c r="AN53" s="492"/>
      <c r="AO53" s="473" t="s">
        <v>419</v>
      </c>
      <c r="AP53" s="474" t="s">
        <v>419</v>
      </c>
      <c r="AQ53" s="492"/>
      <c r="AR53" s="492"/>
      <c r="AS53" s="492"/>
      <c r="AT53" s="492"/>
      <c r="AU53" s="492"/>
      <c r="AV53" s="492"/>
      <c r="AW53" s="473" t="s">
        <v>419</v>
      </c>
      <c r="AX53" s="474" t="s">
        <v>419</v>
      </c>
      <c r="AY53" s="492"/>
      <c r="AZ53" s="492"/>
      <c r="BA53" s="492"/>
      <c r="BB53" s="492"/>
      <c r="BC53" s="492"/>
      <c r="BD53" s="492"/>
      <c r="BE53" s="473" t="s">
        <v>419</v>
      </c>
      <c r="BF53" s="474" t="s">
        <v>419</v>
      </c>
      <c r="BG53" s="492" t="s">
        <v>419</v>
      </c>
      <c r="BH53" s="492" t="s">
        <v>419</v>
      </c>
      <c r="BI53" s="492" t="s">
        <v>419</v>
      </c>
      <c r="BJ53" s="492" t="s">
        <v>419</v>
      </c>
      <c r="BK53" s="492" t="s">
        <v>419</v>
      </c>
      <c r="BL53" s="492" t="s">
        <v>419</v>
      </c>
      <c r="BM53" s="470">
        <v>130</v>
      </c>
      <c r="BN53" s="471">
        <f>SUM(BO53:BT53)</f>
        <v>146</v>
      </c>
      <c r="BO53" s="478">
        <v>3</v>
      </c>
      <c r="BP53" s="478">
        <v>16</v>
      </c>
      <c r="BQ53" s="478">
        <v>26</v>
      </c>
      <c r="BR53" s="478">
        <v>35</v>
      </c>
      <c r="BS53" s="478">
        <v>23</v>
      </c>
      <c r="BT53" s="478">
        <v>43</v>
      </c>
      <c r="BU53" s="470">
        <v>150</v>
      </c>
      <c r="BV53" s="471">
        <f>SUM(BW53:CB53)</f>
        <v>151</v>
      </c>
      <c r="BW53" s="478">
        <v>7</v>
      </c>
      <c r="BX53" s="478">
        <v>19</v>
      </c>
      <c r="BY53" s="478">
        <v>26</v>
      </c>
      <c r="BZ53" s="478">
        <v>29</v>
      </c>
      <c r="CA53" s="478">
        <v>41</v>
      </c>
      <c r="CB53" s="478">
        <v>29</v>
      </c>
      <c r="CC53" s="470">
        <v>150</v>
      </c>
      <c r="CD53" s="471">
        <f>SUM(CE53:CJ53)</f>
        <v>159</v>
      </c>
      <c r="CE53" s="478">
        <v>2</v>
      </c>
      <c r="CF53" s="478">
        <v>27</v>
      </c>
      <c r="CG53" s="478">
        <v>26</v>
      </c>
      <c r="CH53" s="478">
        <v>33</v>
      </c>
      <c r="CI53" s="478">
        <v>31</v>
      </c>
      <c r="CJ53" s="478">
        <v>40</v>
      </c>
    </row>
    <row r="54" spans="2:88" s="468" customFormat="1" ht="16.5" customHeight="1">
      <c r="B54" s="696"/>
      <c r="C54" s="696"/>
      <c r="D54" s="479" t="s">
        <v>427</v>
      </c>
      <c r="E54" s="470"/>
      <c r="F54" s="470"/>
      <c r="G54" s="470"/>
      <c r="H54" s="470"/>
      <c r="I54" s="470"/>
      <c r="J54" s="471"/>
      <c r="K54" s="478"/>
      <c r="L54" s="478"/>
      <c r="M54" s="478"/>
      <c r="N54" s="478"/>
      <c r="O54" s="478"/>
      <c r="P54" s="478"/>
      <c r="Q54" s="470"/>
      <c r="R54" s="471"/>
      <c r="S54" s="478"/>
      <c r="T54" s="478"/>
      <c r="U54" s="478"/>
      <c r="V54" s="478"/>
      <c r="W54" s="478"/>
      <c r="X54" s="478"/>
      <c r="Y54" s="470"/>
      <c r="Z54" s="471"/>
      <c r="AA54" s="478"/>
      <c r="AB54" s="478"/>
      <c r="AC54" s="478"/>
      <c r="AD54" s="478"/>
      <c r="AE54" s="478"/>
      <c r="AF54" s="478"/>
      <c r="AG54" s="473"/>
      <c r="AH54" s="474"/>
      <c r="AI54" s="492"/>
      <c r="AJ54" s="492"/>
      <c r="AK54" s="492"/>
      <c r="AL54" s="492"/>
      <c r="AM54" s="492"/>
      <c r="AN54" s="492"/>
      <c r="AO54" s="473"/>
      <c r="AP54" s="474"/>
      <c r="AQ54" s="492"/>
      <c r="AR54" s="492"/>
      <c r="AS54" s="492"/>
      <c r="AT54" s="492"/>
      <c r="AU54" s="492"/>
      <c r="AV54" s="492"/>
      <c r="AW54" s="475">
        <f>SUM(AW51:AW53)</f>
        <v>270</v>
      </c>
      <c r="AX54" s="475">
        <f t="shared" ref="AX54:CJ54" si="25">SUM(AX51:AX53)</f>
        <v>261</v>
      </c>
      <c r="AY54" s="475">
        <f t="shared" si="25"/>
        <v>8</v>
      </c>
      <c r="AZ54" s="475">
        <f t="shared" si="25"/>
        <v>32</v>
      </c>
      <c r="BA54" s="475">
        <f t="shared" si="25"/>
        <v>42</v>
      </c>
      <c r="BB54" s="475">
        <f t="shared" si="25"/>
        <v>63</v>
      </c>
      <c r="BC54" s="475">
        <f t="shared" si="25"/>
        <v>56</v>
      </c>
      <c r="BD54" s="475">
        <f t="shared" si="25"/>
        <v>60</v>
      </c>
      <c r="BE54" s="475">
        <f t="shared" si="25"/>
        <v>180</v>
      </c>
      <c r="BF54" s="475">
        <f t="shared" si="25"/>
        <v>166</v>
      </c>
      <c r="BG54" s="475">
        <f t="shared" si="25"/>
        <v>3</v>
      </c>
      <c r="BH54" s="475">
        <f t="shared" si="25"/>
        <v>22</v>
      </c>
      <c r="BI54" s="475">
        <f t="shared" si="25"/>
        <v>37</v>
      </c>
      <c r="BJ54" s="475">
        <f t="shared" si="25"/>
        <v>25</v>
      </c>
      <c r="BK54" s="475">
        <f t="shared" si="25"/>
        <v>41</v>
      </c>
      <c r="BL54" s="475">
        <f t="shared" si="25"/>
        <v>38</v>
      </c>
      <c r="BM54" s="475">
        <f t="shared" si="25"/>
        <v>130</v>
      </c>
      <c r="BN54" s="475">
        <f t="shared" si="25"/>
        <v>146</v>
      </c>
      <c r="BO54" s="475">
        <f t="shared" si="25"/>
        <v>3</v>
      </c>
      <c r="BP54" s="475">
        <f t="shared" si="25"/>
        <v>16</v>
      </c>
      <c r="BQ54" s="475">
        <f t="shared" si="25"/>
        <v>26</v>
      </c>
      <c r="BR54" s="475">
        <f t="shared" si="25"/>
        <v>35</v>
      </c>
      <c r="BS54" s="475">
        <f t="shared" si="25"/>
        <v>23</v>
      </c>
      <c r="BT54" s="475">
        <f t="shared" si="25"/>
        <v>43</v>
      </c>
      <c r="BU54" s="475">
        <f t="shared" si="25"/>
        <v>150</v>
      </c>
      <c r="BV54" s="475">
        <f t="shared" si="25"/>
        <v>151</v>
      </c>
      <c r="BW54" s="475">
        <f t="shared" si="25"/>
        <v>7</v>
      </c>
      <c r="BX54" s="475">
        <f t="shared" si="25"/>
        <v>19</v>
      </c>
      <c r="BY54" s="475">
        <f t="shared" si="25"/>
        <v>26</v>
      </c>
      <c r="BZ54" s="475">
        <f t="shared" si="25"/>
        <v>29</v>
      </c>
      <c r="CA54" s="475">
        <f t="shared" si="25"/>
        <v>41</v>
      </c>
      <c r="CB54" s="475">
        <f t="shared" si="25"/>
        <v>29</v>
      </c>
      <c r="CC54" s="475">
        <f t="shared" si="25"/>
        <v>150</v>
      </c>
      <c r="CD54" s="475">
        <f t="shared" si="25"/>
        <v>159</v>
      </c>
      <c r="CE54" s="475">
        <f t="shared" si="25"/>
        <v>2</v>
      </c>
      <c r="CF54" s="475">
        <f t="shared" si="25"/>
        <v>27</v>
      </c>
      <c r="CG54" s="475">
        <f t="shared" si="25"/>
        <v>26</v>
      </c>
      <c r="CH54" s="475">
        <f t="shared" si="25"/>
        <v>33</v>
      </c>
      <c r="CI54" s="475">
        <f t="shared" si="25"/>
        <v>31</v>
      </c>
      <c r="CJ54" s="475">
        <f t="shared" si="25"/>
        <v>40</v>
      </c>
    </row>
    <row r="55" spans="2:88" s="468" customFormat="1" ht="16.5" customHeight="1">
      <c r="B55" s="696"/>
      <c r="C55" s="696" t="s">
        <v>428</v>
      </c>
      <c r="D55" s="477" t="s">
        <v>467</v>
      </c>
      <c r="E55" s="470"/>
      <c r="F55" s="470"/>
      <c r="G55" s="470"/>
      <c r="H55" s="470"/>
      <c r="I55" s="470"/>
      <c r="J55" s="471"/>
      <c r="K55" s="478"/>
      <c r="L55" s="478"/>
      <c r="M55" s="478"/>
      <c r="N55" s="478"/>
      <c r="O55" s="478"/>
      <c r="P55" s="478"/>
      <c r="Q55" s="470"/>
      <c r="R55" s="471"/>
      <c r="S55" s="478"/>
      <c r="T55" s="478"/>
      <c r="U55" s="478"/>
      <c r="V55" s="478"/>
      <c r="W55" s="478"/>
      <c r="X55" s="478"/>
      <c r="Y55" s="470"/>
      <c r="Z55" s="471"/>
      <c r="AA55" s="478"/>
      <c r="AB55" s="478"/>
      <c r="AC55" s="478"/>
      <c r="AD55" s="478"/>
      <c r="AE55" s="478"/>
      <c r="AF55" s="478"/>
      <c r="AG55" s="470"/>
      <c r="AH55" s="471"/>
      <c r="AI55" s="478"/>
      <c r="AJ55" s="478"/>
      <c r="AK55" s="478"/>
      <c r="AL55" s="478"/>
      <c r="AM55" s="478"/>
      <c r="AN55" s="478"/>
      <c r="AO55" s="473"/>
      <c r="AP55" s="474"/>
      <c r="AQ55" s="492"/>
      <c r="AR55" s="492"/>
      <c r="AS55" s="492"/>
      <c r="AT55" s="492"/>
      <c r="AU55" s="492"/>
      <c r="AV55" s="492"/>
      <c r="AW55" s="497">
        <v>120</v>
      </c>
      <c r="AX55" s="497">
        <v>125</v>
      </c>
      <c r="AY55" s="492"/>
      <c r="AZ55" s="492"/>
      <c r="BA55" s="492"/>
      <c r="BB55" s="492"/>
      <c r="BC55" s="478"/>
      <c r="BD55" s="478"/>
      <c r="BE55" s="497">
        <v>120</v>
      </c>
      <c r="BF55" s="497">
        <v>126</v>
      </c>
      <c r="BG55" s="497"/>
      <c r="BH55" s="497"/>
      <c r="BI55" s="497"/>
      <c r="BJ55" s="497"/>
      <c r="BK55" s="497"/>
      <c r="BL55" s="497"/>
      <c r="BM55" s="475">
        <v>120</v>
      </c>
      <c r="BN55" s="476">
        <v>117</v>
      </c>
      <c r="BO55" s="492"/>
      <c r="BP55" s="492"/>
      <c r="BQ55" s="492"/>
      <c r="BR55" s="492"/>
      <c r="BS55" s="492"/>
      <c r="BT55" s="492"/>
      <c r="BU55" s="470">
        <v>120</v>
      </c>
      <c r="BV55" s="471">
        <f>SUM(BW55:CB55)</f>
        <v>110</v>
      </c>
      <c r="BW55" s="478">
        <v>4</v>
      </c>
      <c r="BX55" s="478">
        <v>9</v>
      </c>
      <c r="BY55" s="478">
        <v>24</v>
      </c>
      <c r="BZ55" s="478">
        <v>14</v>
      </c>
      <c r="CA55" s="478">
        <v>31</v>
      </c>
      <c r="CB55" s="478">
        <v>28</v>
      </c>
      <c r="CC55" s="470">
        <v>120</v>
      </c>
      <c r="CD55" s="471">
        <f>SUM(CE55:CJ55)</f>
        <v>108</v>
      </c>
      <c r="CE55" s="478">
        <v>4</v>
      </c>
      <c r="CF55" s="478">
        <v>17</v>
      </c>
      <c r="CG55" s="478">
        <v>17</v>
      </c>
      <c r="CH55" s="478">
        <v>25</v>
      </c>
      <c r="CI55" s="478">
        <v>14</v>
      </c>
      <c r="CJ55" s="478">
        <v>31</v>
      </c>
    </row>
    <row r="56" spans="2:88" s="468" customFormat="1" ht="16.5" customHeight="1">
      <c r="B56" s="696"/>
      <c r="C56" s="696"/>
      <c r="D56" s="477" t="s">
        <v>468</v>
      </c>
      <c r="E56" s="470">
        <v>45</v>
      </c>
      <c r="F56" s="470">
        <v>41</v>
      </c>
      <c r="G56" s="470">
        <v>45</v>
      </c>
      <c r="H56" s="470">
        <v>34</v>
      </c>
      <c r="I56" s="470">
        <v>45</v>
      </c>
      <c r="J56" s="471">
        <f>SUM(K56:P56)</f>
        <v>40</v>
      </c>
      <c r="K56" s="478">
        <v>2</v>
      </c>
      <c r="L56" s="478">
        <v>7</v>
      </c>
      <c r="M56" s="478">
        <v>4</v>
      </c>
      <c r="N56" s="478">
        <v>16</v>
      </c>
      <c r="O56" s="478">
        <v>11</v>
      </c>
      <c r="P56" s="478"/>
      <c r="Q56" s="470">
        <v>45</v>
      </c>
      <c r="R56" s="471">
        <f>SUM(S56:X56)</f>
        <v>41</v>
      </c>
      <c r="S56" s="478">
        <v>2</v>
      </c>
      <c r="T56" s="478">
        <v>9</v>
      </c>
      <c r="U56" s="478">
        <v>7</v>
      </c>
      <c r="V56" s="478">
        <v>7</v>
      </c>
      <c r="W56" s="478">
        <v>16</v>
      </c>
      <c r="X56" s="478">
        <v>0</v>
      </c>
      <c r="Y56" s="470">
        <v>45</v>
      </c>
      <c r="Z56" s="471">
        <f>SUM(AA56:AF56)</f>
        <v>38</v>
      </c>
      <c r="AA56" s="478">
        <v>1</v>
      </c>
      <c r="AB56" s="478">
        <v>10</v>
      </c>
      <c r="AC56" s="478">
        <v>11</v>
      </c>
      <c r="AD56" s="478">
        <v>9</v>
      </c>
      <c r="AE56" s="478">
        <v>7</v>
      </c>
      <c r="AF56" s="478">
        <v>0</v>
      </c>
      <c r="AG56" s="470">
        <v>45</v>
      </c>
      <c r="AH56" s="471">
        <f>SUM(AI56:AN56)</f>
        <v>58</v>
      </c>
      <c r="AI56" s="478">
        <v>2</v>
      </c>
      <c r="AJ56" s="478">
        <v>12</v>
      </c>
      <c r="AK56" s="478">
        <v>12</v>
      </c>
      <c r="AL56" s="478">
        <v>13</v>
      </c>
      <c r="AM56" s="478">
        <v>10</v>
      </c>
      <c r="AN56" s="478">
        <v>9</v>
      </c>
      <c r="AO56" s="470">
        <v>45</v>
      </c>
      <c r="AP56" s="471">
        <f>SUM(AQ56:AV56)</f>
        <v>61</v>
      </c>
      <c r="AQ56" s="478">
        <v>2</v>
      </c>
      <c r="AR56" s="478">
        <v>5</v>
      </c>
      <c r="AS56" s="478">
        <v>15</v>
      </c>
      <c r="AT56" s="478">
        <v>16</v>
      </c>
      <c r="AU56" s="478">
        <v>13</v>
      </c>
      <c r="AV56" s="478">
        <v>10</v>
      </c>
      <c r="AW56" s="470">
        <v>60</v>
      </c>
      <c r="AX56" s="471">
        <f>SUM(AY56:BD56)</f>
        <v>68</v>
      </c>
      <c r="AY56" s="478">
        <v>2</v>
      </c>
      <c r="AZ56" s="478">
        <v>7</v>
      </c>
      <c r="BA56" s="478">
        <v>12</v>
      </c>
      <c r="BB56" s="478">
        <v>18</v>
      </c>
      <c r="BC56" s="478">
        <v>16</v>
      </c>
      <c r="BD56" s="478">
        <v>13</v>
      </c>
      <c r="BE56" s="470">
        <v>60</v>
      </c>
      <c r="BF56" s="471">
        <f>SUM(BG56:BL56)</f>
        <v>67</v>
      </c>
      <c r="BG56" s="478">
        <v>2</v>
      </c>
      <c r="BH56" s="478">
        <v>9</v>
      </c>
      <c r="BI56" s="478">
        <v>10</v>
      </c>
      <c r="BJ56" s="478">
        <v>14</v>
      </c>
      <c r="BK56" s="478">
        <v>16</v>
      </c>
      <c r="BL56" s="478">
        <v>16</v>
      </c>
      <c r="BM56" s="470">
        <v>60</v>
      </c>
      <c r="BN56" s="471">
        <f>SUM(BO56:BT56)</f>
        <v>65</v>
      </c>
      <c r="BO56" s="478">
        <v>1</v>
      </c>
      <c r="BP56" s="478">
        <v>11</v>
      </c>
      <c r="BQ56" s="478">
        <v>10</v>
      </c>
      <c r="BR56" s="478">
        <v>10</v>
      </c>
      <c r="BS56" s="478">
        <v>14</v>
      </c>
      <c r="BT56" s="478">
        <v>19</v>
      </c>
      <c r="BU56" s="470">
        <v>60</v>
      </c>
      <c r="BV56" s="471">
        <f>SUM(BW56:CB56)</f>
        <v>63</v>
      </c>
      <c r="BW56" s="478">
        <v>3</v>
      </c>
      <c r="BX56" s="478">
        <v>8</v>
      </c>
      <c r="BY56" s="478">
        <v>18</v>
      </c>
      <c r="BZ56" s="478">
        <v>11</v>
      </c>
      <c r="CA56" s="478">
        <v>10</v>
      </c>
      <c r="CB56" s="478">
        <v>13</v>
      </c>
      <c r="CC56" s="470">
        <v>60</v>
      </c>
      <c r="CD56" s="471">
        <f>SUM(CE56:CJ56)</f>
        <v>67</v>
      </c>
      <c r="CE56" s="478">
        <v>2</v>
      </c>
      <c r="CF56" s="478">
        <v>11</v>
      </c>
      <c r="CG56" s="478">
        <v>11</v>
      </c>
      <c r="CH56" s="478">
        <v>22</v>
      </c>
      <c r="CI56" s="478">
        <v>11</v>
      </c>
      <c r="CJ56" s="478">
        <v>10</v>
      </c>
    </row>
    <row r="57" spans="2:88" s="468" customFormat="1" ht="16.5" customHeight="1">
      <c r="B57" s="696"/>
      <c r="C57" s="696"/>
      <c r="D57" s="469" t="s">
        <v>469</v>
      </c>
      <c r="E57" s="470">
        <v>80</v>
      </c>
      <c r="F57" s="470">
        <v>91</v>
      </c>
      <c r="G57" s="470">
        <v>80</v>
      </c>
      <c r="H57" s="470">
        <v>90</v>
      </c>
      <c r="I57" s="470">
        <v>90</v>
      </c>
      <c r="J57" s="471">
        <f>SUM(K57:P57)</f>
        <v>88</v>
      </c>
      <c r="K57" s="478">
        <v>4</v>
      </c>
      <c r="L57" s="478">
        <v>10</v>
      </c>
      <c r="M57" s="478">
        <v>16</v>
      </c>
      <c r="N57" s="478">
        <v>16</v>
      </c>
      <c r="O57" s="478">
        <v>24</v>
      </c>
      <c r="P57" s="478">
        <v>18</v>
      </c>
      <c r="Q57" s="470">
        <v>90</v>
      </c>
      <c r="R57" s="471">
        <f>SUM(S57:X57)</f>
        <v>103</v>
      </c>
      <c r="S57" s="478">
        <v>3</v>
      </c>
      <c r="T57" s="478">
        <v>21</v>
      </c>
      <c r="U57" s="478">
        <v>14</v>
      </c>
      <c r="V57" s="478">
        <v>19</v>
      </c>
      <c r="W57" s="478">
        <v>20</v>
      </c>
      <c r="X57" s="478">
        <v>26</v>
      </c>
      <c r="Y57" s="470">
        <v>90</v>
      </c>
      <c r="Z57" s="471">
        <f>SUM(AA57:AF57)</f>
        <v>105</v>
      </c>
      <c r="AA57" s="478">
        <v>8</v>
      </c>
      <c r="AB57" s="478">
        <v>10</v>
      </c>
      <c r="AC57" s="478">
        <v>27</v>
      </c>
      <c r="AD57" s="478">
        <v>18</v>
      </c>
      <c r="AE57" s="478">
        <v>23</v>
      </c>
      <c r="AF57" s="478">
        <v>19</v>
      </c>
      <c r="AG57" s="470">
        <v>90</v>
      </c>
      <c r="AH57" s="471">
        <f>SUM(AI57:AN57)</f>
        <v>105</v>
      </c>
      <c r="AI57" s="478">
        <v>5</v>
      </c>
      <c r="AJ57" s="478">
        <v>17</v>
      </c>
      <c r="AK57" s="478">
        <v>16</v>
      </c>
      <c r="AL57" s="478">
        <v>27</v>
      </c>
      <c r="AM57" s="478">
        <v>17</v>
      </c>
      <c r="AN57" s="478">
        <v>23</v>
      </c>
      <c r="AO57" s="470">
        <v>90</v>
      </c>
      <c r="AP57" s="471">
        <f>SUM(AQ57:AV57)</f>
        <v>103</v>
      </c>
      <c r="AQ57" s="478">
        <v>3</v>
      </c>
      <c r="AR57" s="478">
        <v>12</v>
      </c>
      <c r="AS57" s="478">
        <v>23</v>
      </c>
      <c r="AT57" s="478">
        <v>20</v>
      </c>
      <c r="AU57" s="478">
        <v>27</v>
      </c>
      <c r="AV57" s="478">
        <v>18</v>
      </c>
      <c r="AW57" s="470">
        <v>90</v>
      </c>
      <c r="AX57" s="471">
        <f>SUM(AY57:BD57)</f>
        <v>105</v>
      </c>
      <c r="AY57" s="478">
        <v>4</v>
      </c>
      <c r="AZ57" s="478">
        <v>12</v>
      </c>
      <c r="BA57" s="478">
        <v>14</v>
      </c>
      <c r="BB57" s="478">
        <v>25</v>
      </c>
      <c r="BC57" s="478">
        <v>24</v>
      </c>
      <c r="BD57" s="478">
        <v>26</v>
      </c>
      <c r="BE57" s="470">
        <v>90</v>
      </c>
      <c r="BF57" s="471">
        <f>SUM(BG57:BL57)</f>
        <v>100</v>
      </c>
      <c r="BG57" s="478">
        <v>3</v>
      </c>
      <c r="BH57" s="478">
        <v>12</v>
      </c>
      <c r="BI57" s="478">
        <v>17</v>
      </c>
      <c r="BJ57" s="478">
        <v>16</v>
      </c>
      <c r="BK57" s="478">
        <v>27</v>
      </c>
      <c r="BL57" s="478">
        <v>25</v>
      </c>
      <c r="BM57" s="470">
        <v>90</v>
      </c>
      <c r="BN57" s="471">
        <f>SUM(BO57:BT57)</f>
        <v>85</v>
      </c>
      <c r="BO57" s="478">
        <v>1</v>
      </c>
      <c r="BP57" s="478">
        <v>8</v>
      </c>
      <c r="BQ57" s="478">
        <v>15</v>
      </c>
      <c r="BR57" s="478">
        <v>18</v>
      </c>
      <c r="BS57" s="478">
        <v>17</v>
      </c>
      <c r="BT57" s="478">
        <v>26</v>
      </c>
      <c r="BU57" s="475">
        <v>80</v>
      </c>
      <c r="BV57" s="471">
        <f>SUM(BW57:CB57)</f>
        <v>73</v>
      </c>
      <c r="BW57" s="478">
        <v>1</v>
      </c>
      <c r="BX57" s="478">
        <v>10</v>
      </c>
      <c r="BY57" s="478">
        <v>8</v>
      </c>
      <c r="BZ57" s="478">
        <v>17</v>
      </c>
      <c r="CA57" s="478">
        <v>20</v>
      </c>
      <c r="CB57" s="478">
        <v>17</v>
      </c>
      <c r="CC57" s="470">
        <v>70</v>
      </c>
      <c r="CD57" s="471">
        <f>SUM(CE57:CJ57)</f>
        <v>67</v>
      </c>
      <c r="CE57" s="478">
        <v>0</v>
      </c>
      <c r="CF57" s="478">
        <v>8</v>
      </c>
      <c r="CG57" s="478">
        <v>12</v>
      </c>
      <c r="CH57" s="478">
        <v>9</v>
      </c>
      <c r="CI57" s="478">
        <v>17</v>
      </c>
      <c r="CJ57" s="478">
        <v>21</v>
      </c>
    </row>
    <row r="58" spans="2:88" s="468" customFormat="1" ht="16.5" customHeight="1">
      <c r="B58" s="696"/>
      <c r="C58" s="696"/>
      <c r="D58" s="469" t="s">
        <v>470</v>
      </c>
      <c r="E58" s="470"/>
      <c r="F58" s="470"/>
      <c r="G58" s="470"/>
      <c r="H58" s="470"/>
      <c r="I58" s="470"/>
      <c r="J58" s="471"/>
      <c r="K58" s="478"/>
      <c r="L58" s="478"/>
      <c r="M58" s="478"/>
      <c r="N58" s="478"/>
      <c r="O58" s="478"/>
      <c r="P58" s="478"/>
      <c r="Q58" s="470"/>
      <c r="R58" s="471"/>
      <c r="S58" s="478"/>
      <c r="T58" s="478"/>
      <c r="U58" s="478"/>
      <c r="V58" s="478"/>
      <c r="W58" s="478"/>
      <c r="X58" s="478"/>
      <c r="Y58" s="490" t="s">
        <v>419</v>
      </c>
      <c r="Z58" s="490" t="s">
        <v>419</v>
      </c>
      <c r="AA58" s="490" t="s">
        <v>419</v>
      </c>
      <c r="AB58" s="490" t="s">
        <v>419</v>
      </c>
      <c r="AC58" s="490" t="s">
        <v>419</v>
      </c>
      <c r="AD58" s="490" t="s">
        <v>419</v>
      </c>
      <c r="AE58" s="490" t="s">
        <v>419</v>
      </c>
      <c r="AF58" s="490" t="s">
        <v>419</v>
      </c>
      <c r="AG58" s="490" t="s">
        <v>419</v>
      </c>
      <c r="AH58" s="490" t="s">
        <v>419</v>
      </c>
      <c r="AI58" s="478"/>
      <c r="AJ58" s="478"/>
      <c r="AK58" s="478"/>
      <c r="AL58" s="478"/>
      <c r="AM58" s="478"/>
      <c r="AN58" s="490" t="s">
        <v>419</v>
      </c>
      <c r="AO58" s="490" t="s">
        <v>419</v>
      </c>
      <c r="AP58" s="490" t="s">
        <v>419</v>
      </c>
      <c r="AQ58" s="490" t="s">
        <v>419</v>
      </c>
      <c r="AR58" s="490" t="s">
        <v>419</v>
      </c>
      <c r="AS58" s="490" t="s">
        <v>419</v>
      </c>
      <c r="AT58" s="490" t="s">
        <v>419</v>
      </c>
      <c r="AU58" s="490" t="s">
        <v>419</v>
      </c>
      <c r="AV58" s="490" t="s">
        <v>419</v>
      </c>
      <c r="AW58" s="490" t="s">
        <v>419</v>
      </c>
      <c r="AX58" s="474" t="s">
        <v>419</v>
      </c>
      <c r="AY58" s="474" t="s">
        <v>419</v>
      </c>
      <c r="AZ58" s="474" t="s">
        <v>419</v>
      </c>
      <c r="BA58" s="474" t="s">
        <v>419</v>
      </c>
      <c r="BB58" s="474" t="s">
        <v>419</v>
      </c>
      <c r="BC58" s="474" t="s">
        <v>419</v>
      </c>
      <c r="BD58" s="474" t="s">
        <v>419</v>
      </c>
      <c r="BE58" s="475">
        <v>130</v>
      </c>
      <c r="BF58" s="471">
        <f>SUM(BG58:BL58)</f>
        <v>114</v>
      </c>
      <c r="BG58" s="478">
        <v>1</v>
      </c>
      <c r="BH58" s="478">
        <v>23</v>
      </c>
      <c r="BI58" s="478">
        <v>18</v>
      </c>
      <c r="BJ58" s="478">
        <v>29</v>
      </c>
      <c r="BK58" s="478">
        <v>26</v>
      </c>
      <c r="BL58" s="478">
        <v>17</v>
      </c>
      <c r="BM58" s="475">
        <v>130</v>
      </c>
      <c r="BN58" s="471">
        <f>SUM(BO58:BT58)</f>
        <v>136</v>
      </c>
      <c r="BO58" s="478">
        <v>2</v>
      </c>
      <c r="BP58" s="478">
        <v>20</v>
      </c>
      <c r="BQ58" s="478">
        <v>30</v>
      </c>
      <c r="BR58" s="478">
        <v>26</v>
      </c>
      <c r="BS58" s="478">
        <v>30</v>
      </c>
      <c r="BT58" s="478">
        <v>28</v>
      </c>
      <c r="BU58" s="475">
        <v>130</v>
      </c>
      <c r="BV58" s="471">
        <f>SUM(BW58:CB58)</f>
        <v>136</v>
      </c>
      <c r="BW58" s="478">
        <v>2</v>
      </c>
      <c r="BX58" s="478">
        <v>20</v>
      </c>
      <c r="BY58" s="478">
        <v>30</v>
      </c>
      <c r="BZ58" s="478">
        <v>26</v>
      </c>
      <c r="CA58" s="478">
        <v>30</v>
      </c>
      <c r="CB58" s="478">
        <v>28</v>
      </c>
      <c r="CC58" s="475">
        <v>130</v>
      </c>
      <c r="CD58" s="471">
        <f>SUM(CE58:CJ58)</f>
        <v>146</v>
      </c>
      <c r="CE58" s="478">
        <v>4</v>
      </c>
      <c r="CF58" s="478">
        <v>22</v>
      </c>
      <c r="CG58" s="478">
        <v>29</v>
      </c>
      <c r="CH58" s="478">
        <v>32</v>
      </c>
      <c r="CI58" s="478">
        <v>33</v>
      </c>
      <c r="CJ58" s="478">
        <v>26</v>
      </c>
    </row>
    <row r="59" spans="2:88" s="468" customFormat="1" ht="16.5" customHeight="1">
      <c r="B59" s="696"/>
      <c r="C59" s="696"/>
      <c r="D59" s="479" t="s">
        <v>427</v>
      </c>
      <c r="E59" s="470"/>
      <c r="F59" s="470"/>
      <c r="G59" s="470"/>
      <c r="H59" s="470"/>
      <c r="I59" s="470"/>
      <c r="J59" s="471"/>
      <c r="K59" s="478"/>
      <c r="L59" s="478"/>
      <c r="M59" s="478"/>
      <c r="N59" s="478"/>
      <c r="O59" s="478"/>
      <c r="P59" s="478"/>
      <c r="Q59" s="470"/>
      <c r="R59" s="471"/>
      <c r="S59" s="478"/>
      <c r="T59" s="478"/>
      <c r="U59" s="478"/>
      <c r="V59" s="478"/>
      <c r="W59" s="478"/>
      <c r="X59" s="478"/>
      <c r="Y59" s="490"/>
      <c r="Z59" s="490"/>
      <c r="AA59" s="490"/>
      <c r="AB59" s="490"/>
      <c r="AC59" s="490"/>
      <c r="AD59" s="490"/>
      <c r="AE59" s="490"/>
      <c r="AF59" s="490"/>
      <c r="AG59" s="490"/>
      <c r="AH59" s="490"/>
      <c r="AI59" s="478"/>
      <c r="AJ59" s="478"/>
      <c r="AK59" s="478"/>
      <c r="AL59" s="478"/>
      <c r="AM59" s="478"/>
      <c r="AN59" s="490"/>
      <c r="AO59" s="490"/>
      <c r="AP59" s="490"/>
      <c r="AQ59" s="490"/>
      <c r="AR59" s="490"/>
      <c r="AS59" s="490"/>
      <c r="AT59" s="490"/>
      <c r="AU59" s="490"/>
      <c r="AV59" s="490"/>
      <c r="AW59" s="491">
        <f>SUM(AW55:AW58)</f>
        <v>270</v>
      </c>
      <c r="AX59" s="491">
        <f t="shared" ref="AX59:CJ59" si="26">SUM(AX55:AX58)</f>
        <v>298</v>
      </c>
      <c r="AY59" s="491">
        <f t="shared" si="26"/>
        <v>6</v>
      </c>
      <c r="AZ59" s="491">
        <f t="shared" si="26"/>
        <v>19</v>
      </c>
      <c r="BA59" s="491">
        <f t="shared" si="26"/>
        <v>26</v>
      </c>
      <c r="BB59" s="491">
        <f t="shared" si="26"/>
        <v>43</v>
      </c>
      <c r="BC59" s="491">
        <f t="shared" si="26"/>
        <v>40</v>
      </c>
      <c r="BD59" s="491">
        <f t="shared" si="26"/>
        <v>39</v>
      </c>
      <c r="BE59" s="491">
        <f t="shared" si="26"/>
        <v>400</v>
      </c>
      <c r="BF59" s="491">
        <f t="shared" si="26"/>
        <v>407</v>
      </c>
      <c r="BG59" s="491">
        <f t="shared" si="26"/>
        <v>6</v>
      </c>
      <c r="BH59" s="491">
        <f t="shared" si="26"/>
        <v>44</v>
      </c>
      <c r="BI59" s="491">
        <f t="shared" si="26"/>
        <v>45</v>
      </c>
      <c r="BJ59" s="491">
        <f t="shared" si="26"/>
        <v>59</v>
      </c>
      <c r="BK59" s="491">
        <f t="shared" si="26"/>
        <v>69</v>
      </c>
      <c r="BL59" s="491">
        <f t="shared" si="26"/>
        <v>58</v>
      </c>
      <c r="BM59" s="491">
        <f t="shared" si="26"/>
        <v>400</v>
      </c>
      <c r="BN59" s="491">
        <f t="shared" si="26"/>
        <v>403</v>
      </c>
      <c r="BO59" s="491">
        <f t="shared" si="26"/>
        <v>4</v>
      </c>
      <c r="BP59" s="491">
        <f t="shared" si="26"/>
        <v>39</v>
      </c>
      <c r="BQ59" s="491">
        <f t="shared" si="26"/>
        <v>55</v>
      </c>
      <c r="BR59" s="491">
        <f t="shared" si="26"/>
        <v>54</v>
      </c>
      <c r="BS59" s="491">
        <f t="shared" si="26"/>
        <v>61</v>
      </c>
      <c r="BT59" s="491">
        <f t="shared" si="26"/>
        <v>73</v>
      </c>
      <c r="BU59" s="491">
        <f t="shared" si="26"/>
        <v>390</v>
      </c>
      <c r="BV59" s="491">
        <f t="shared" si="26"/>
        <v>382</v>
      </c>
      <c r="BW59" s="491">
        <f t="shared" si="26"/>
        <v>10</v>
      </c>
      <c r="BX59" s="491">
        <f t="shared" si="26"/>
        <v>47</v>
      </c>
      <c r="BY59" s="491">
        <f t="shared" si="26"/>
        <v>80</v>
      </c>
      <c r="BZ59" s="491">
        <f t="shared" si="26"/>
        <v>68</v>
      </c>
      <c r="CA59" s="491">
        <f t="shared" si="26"/>
        <v>91</v>
      </c>
      <c r="CB59" s="491">
        <f t="shared" si="26"/>
        <v>86</v>
      </c>
      <c r="CC59" s="491">
        <f t="shared" si="26"/>
        <v>380</v>
      </c>
      <c r="CD59" s="491">
        <f t="shared" si="26"/>
        <v>388</v>
      </c>
      <c r="CE59" s="491">
        <f t="shared" si="26"/>
        <v>10</v>
      </c>
      <c r="CF59" s="491">
        <f t="shared" si="26"/>
        <v>58</v>
      </c>
      <c r="CG59" s="491">
        <f t="shared" si="26"/>
        <v>69</v>
      </c>
      <c r="CH59" s="491">
        <f t="shared" si="26"/>
        <v>88</v>
      </c>
      <c r="CI59" s="491">
        <f t="shared" si="26"/>
        <v>75</v>
      </c>
      <c r="CJ59" s="491">
        <f t="shared" si="26"/>
        <v>88</v>
      </c>
    </row>
    <row r="60" spans="2:88" s="468" customFormat="1" ht="16.5" customHeight="1">
      <c r="B60" s="696"/>
      <c r="C60" s="697" t="s">
        <v>471</v>
      </c>
      <c r="D60" s="697"/>
      <c r="E60" s="470"/>
      <c r="F60" s="470"/>
      <c r="G60" s="470"/>
      <c r="H60" s="470"/>
      <c r="I60" s="470"/>
      <c r="J60" s="471"/>
      <c r="K60" s="478"/>
      <c r="L60" s="478"/>
      <c r="M60" s="478"/>
      <c r="N60" s="478"/>
      <c r="O60" s="478"/>
      <c r="P60" s="478"/>
      <c r="Q60" s="470"/>
      <c r="R60" s="471"/>
      <c r="S60" s="478"/>
      <c r="T60" s="478"/>
      <c r="U60" s="478"/>
      <c r="V60" s="478"/>
      <c r="W60" s="478"/>
      <c r="X60" s="478"/>
      <c r="Y60" s="490"/>
      <c r="Z60" s="490"/>
      <c r="AA60" s="490"/>
      <c r="AB60" s="490"/>
      <c r="AC60" s="490"/>
      <c r="AD60" s="490"/>
      <c r="AE60" s="490"/>
      <c r="AF60" s="490"/>
      <c r="AG60" s="490"/>
      <c r="AH60" s="490"/>
      <c r="AI60" s="478"/>
      <c r="AJ60" s="478"/>
      <c r="AK60" s="478"/>
      <c r="AL60" s="478"/>
      <c r="AM60" s="478"/>
      <c r="AN60" s="490"/>
      <c r="AO60" s="490"/>
      <c r="AP60" s="490"/>
      <c r="AQ60" s="490"/>
      <c r="AR60" s="490"/>
      <c r="AS60" s="490"/>
      <c r="AT60" s="490"/>
      <c r="AU60" s="490"/>
      <c r="AV60" s="490"/>
      <c r="AW60" s="491">
        <f>SUM(AW59,AW54)</f>
        <v>540</v>
      </c>
      <c r="AX60" s="491">
        <f t="shared" ref="AX60:CJ60" si="27">SUM(AX59,AX54)</f>
        <v>559</v>
      </c>
      <c r="AY60" s="491">
        <f t="shared" si="27"/>
        <v>14</v>
      </c>
      <c r="AZ60" s="491">
        <f t="shared" si="27"/>
        <v>51</v>
      </c>
      <c r="BA60" s="491">
        <f t="shared" si="27"/>
        <v>68</v>
      </c>
      <c r="BB60" s="491">
        <f t="shared" si="27"/>
        <v>106</v>
      </c>
      <c r="BC60" s="491">
        <f t="shared" si="27"/>
        <v>96</v>
      </c>
      <c r="BD60" s="491">
        <f t="shared" si="27"/>
        <v>99</v>
      </c>
      <c r="BE60" s="491">
        <f t="shared" si="27"/>
        <v>580</v>
      </c>
      <c r="BF60" s="491">
        <f t="shared" si="27"/>
        <v>573</v>
      </c>
      <c r="BG60" s="491">
        <f t="shared" si="27"/>
        <v>9</v>
      </c>
      <c r="BH60" s="491">
        <f t="shared" si="27"/>
        <v>66</v>
      </c>
      <c r="BI60" s="491">
        <f t="shared" si="27"/>
        <v>82</v>
      </c>
      <c r="BJ60" s="491">
        <f t="shared" si="27"/>
        <v>84</v>
      </c>
      <c r="BK60" s="491">
        <f t="shared" si="27"/>
        <v>110</v>
      </c>
      <c r="BL60" s="491">
        <f t="shared" si="27"/>
        <v>96</v>
      </c>
      <c r="BM60" s="491">
        <f t="shared" si="27"/>
        <v>530</v>
      </c>
      <c r="BN60" s="491">
        <f t="shared" si="27"/>
        <v>549</v>
      </c>
      <c r="BO60" s="491">
        <f t="shared" si="27"/>
        <v>7</v>
      </c>
      <c r="BP60" s="491">
        <f t="shared" si="27"/>
        <v>55</v>
      </c>
      <c r="BQ60" s="491">
        <f t="shared" si="27"/>
        <v>81</v>
      </c>
      <c r="BR60" s="491">
        <f t="shared" si="27"/>
        <v>89</v>
      </c>
      <c r="BS60" s="491">
        <f t="shared" si="27"/>
        <v>84</v>
      </c>
      <c r="BT60" s="491">
        <f t="shared" si="27"/>
        <v>116</v>
      </c>
      <c r="BU60" s="491">
        <f t="shared" si="27"/>
        <v>540</v>
      </c>
      <c r="BV60" s="491">
        <f t="shared" si="27"/>
        <v>533</v>
      </c>
      <c r="BW60" s="491">
        <f t="shared" si="27"/>
        <v>17</v>
      </c>
      <c r="BX60" s="491">
        <f t="shared" si="27"/>
        <v>66</v>
      </c>
      <c r="BY60" s="491">
        <f t="shared" si="27"/>
        <v>106</v>
      </c>
      <c r="BZ60" s="491">
        <f t="shared" si="27"/>
        <v>97</v>
      </c>
      <c r="CA60" s="491">
        <f t="shared" si="27"/>
        <v>132</v>
      </c>
      <c r="CB60" s="491">
        <f t="shared" si="27"/>
        <v>115</v>
      </c>
      <c r="CC60" s="491">
        <f t="shared" si="27"/>
        <v>530</v>
      </c>
      <c r="CD60" s="491">
        <f t="shared" si="27"/>
        <v>547</v>
      </c>
      <c r="CE60" s="491">
        <f t="shared" si="27"/>
        <v>12</v>
      </c>
      <c r="CF60" s="491">
        <f t="shared" si="27"/>
        <v>85</v>
      </c>
      <c r="CG60" s="491">
        <f t="shared" si="27"/>
        <v>95</v>
      </c>
      <c r="CH60" s="491">
        <f t="shared" si="27"/>
        <v>121</v>
      </c>
      <c r="CI60" s="491">
        <f t="shared" si="27"/>
        <v>106</v>
      </c>
      <c r="CJ60" s="491">
        <f t="shared" si="27"/>
        <v>128</v>
      </c>
    </row>
    <row r="61" spans="2:88" s="468" customFormat="1" ht="16.5" customHeight="1">
      <c r="B61" s="698" t="s">
        <v>472</v>
      </c>
      <c r="C61" s="699"/>
      <c r="D61" s="700"/>
      <c r="E61" s="470"/>
      <c r="F61" s="470"/>
      <c r="G61" s="470"/>
      <c r="H61" s="470"/>
      <c r="I61" s="470"/>
      <c r="J61" s="471"/>
      <c r="K61" s="478"/>
      <c r="L61" s="478"/>
      <c r="M61" s="478"/>
      <c r="N61" s="478"/>
      <c r="O61" s="478"/>
      <c r="P61" s="478"/>
      <c r="Q61" s="470"/>
      <c r="R61" s="471"/>
      <c r="S61" s="478"/>
      <c r="T61" s="478"/>
      <c r="U61" s="478"/>
      <c r="V61" s="478"/>
      <c r="W61" s="478"/>
      <c r="X61" s="478"/>
      <c r="Y61" s="490"/>
      <c r="Z61" s="490"/>
      <c r="AA61" s="490"/>
      <c r="AB61" s="490"/>
      <c r="AC61" s="490"/>
      <c r="AD61" s="490"/>
      <c r="AE61" s="490"/>
      <c r="AF61" s="490"/>
      <c r="AG61" s="490"/>
      <c r="AH61" s="490"/>
      <c r="AI61" s="478"/>
      <c r="AJ61" s="478"/>
      <c r="AK61" s="478"/>
      <c r="AL61" s="478"/>
      <c r="AM61" s="478"/>
      <c r="AN61" s="490"/>
      <c r="AO61" s="490"/>
      <c r="AP61" s="490"/>
      <c r="AQ61" s="490"/>
      <c r="AR61" s="490"/>
      <c r="AS61" s="490"/>
      <c r="AT61" s="490"/>
      <c r="AU61" s="490"/>
      <c r="AV61" s="490"/>
      <c r="AW61" s="499">
        <f>SUM(AW14,AW28,AW45,AW54)</f>
        <v>1985</v>
      </c>
      <c r="AX61" s="499">
        <f t="shared" ref="AX61:CJ61" si="28">SUM(AX14,AX28,AX45,AX54)</f>
        <v>1834</v>
      </c>
      <c r="AY61" s="499">
        <f t="shared" si="28"/>
        <v>42</v>
      </c>
      <c r="AZ61" s="499">
        <f t="shared" si="28"/>
        <v>251</v>
      </c>
      <c r="BA61" s="499">
        <f t="shared" si="28"/>
        <v>365</v>
      </c>
      <c r="BB61" s="499">
        <f t="shared" si="28"/>
        <v>424</v>
      </c>
      <c r="BC61" s="499">
        <f t="shared" si="28"/>
        <v>439</v>
      </c>
      <c r="BD61" s="499">
        <f t="shared" si="28"/>
        <v>313</v>
      </c>
      <c r="BE61" s="499">
        <f t="shared" si="28"/>
        <v>1955</v>
      </c>
      <c r="BF61" s="499">
        <f t="shared" si="28"/>
        <v>1784</v>
      </c>
      <c r="BG61" s="499">
        <f t="shared" si="28"/>
        <v>46</v>
      </c>
      <c r="BH61" s="499">
        <f t="shared" si="28"/>
        <v>241</v>
      </c>
      <c r="BI61" s="499">
        <f t="shared" si="28"/>
        <v>358</v>
      </c>
      <c r="BJ61" s="499">
        <f t="shared" si="28"/>
        <v>388</v>
      </c>
      <c r="BK61" s="499">
        <f t="shared" si="28"/>
        <v>484</v>
      </c>
      <c r="BL61" s="499">
        <f t="shared" si="28"/>
        <v>425</v>
      </c>
      <c r="BM61" s="499">
        <f t="shared" si="28"/>
        <v>2095</v>
      </c>
      <c r="BN61" s="499">
        <f t="shared" si="28"/>
        <v>1754</v>
      </c>
      <c r="BO61" s="499">
        <f t="shared" si="28"/>
        <v>37</v>
      </c>
      <c r="BP61" s="499">
        <f t="shared" si="28"/>
        <v>263</v>
      </c>
      <c r="BQ61" s="499">
        <f t="shared" si="28"/>
        <v>330</v>
      </c>
      <c r="BR61" s="499">
        <f t="shared" si="28"/>
        <v>375</v>
      </c>
      <c r="BS61" s="499">
        <f t="shared" si="28"/>
        <v>376</v>
      </c>
      <c r="BT61" s="499">
        <f t="shared" si="28"/>
        <v>373</v>
      </c>
      <c r="BU61" s="499">
        <f>SUM(BU14,BU28,BU45,BU54)</f>
        <v>2240</v>
      </c>
      <c r="BV61" s="499">
        <f t="shared" si="28"/>
        <v>1865</v>
      </c>
      <c r="BW61" s="499">
        <f t="shared" si="28"/>
        <v>44</v>
      </c>
      <c r="BX61" s="499">
        <f t="shared" si="28"/>
        <v>231</v>
      </c>
      <c r="BY61" s="499">
        <f t="shared" si="28"/>
        <v>334</v>
      </c>
      <c r="BZ61" s="499">
        <f t="shared" si="28"/>
        <v>385</v>
      </c>
      <c r="CA61" s="499">
        <f t="shared" si="28"/>
        <v>438</v>
      </c>
      <c r="CB61" s="499">
        <f t="shared" si="28"/>
        <v>433</v>
      </c>
      <c r="CC61" s="499">
        <f t="shared" si="28"/>
        <v>2120</v>
      </c>
      <c r="CD61" s="499">
        <f t="shared" si="28"/>
        <v>1630</v>
      </c>
      <c r="CE61" s="499">
        <f t="shared" si="28"/>
        <v>42</v>
      </c>
      <c r="CF61" s="499">
        <f t="shared" si="28"/>
        <v>220</v>
      </c>
      <c r="CG61" s="499">
        <f t="shared" si="28"/>
        <v>281</v>
      </c>
      <c r="CH61" s="499">
        <f t="shared" si="28"/>
        <v>364</v>
      </c>
      <c r="CI61" s="499">
        <f t="shared" si="28"/>
        <v>336</v>
      </c>
      <c r="CJ61" s="499">
        <f t="shared" si="28"/>
        <v>387</v>
      </c>
    </row>
    <row r="62" spans="2:88" s="468" customFormat="1" ht="16.5" customHeight="1">
      <c r="B62" s="693" t="s">
        <v>473</v>
      </c>
      <c r="C62" s="694"/>
      <c r="D62" s="695"/>
      <c r="E62" s="470"/>
      <c r="F62" s="470"/>
      <c r="G62" s="470"/>
      <c r="H62" s="470"/>
      <c r="I62" s="470"/>
      <c r="J62" s="471"/>
      <c r="K62" s="478"/>
      <c r="L62" s="478"/>
      <c r="M62" s="478"/>
      <c r="N62" s="478"/>
      <c r="O62" s="478"/>
      <c r="P62" s="478"/>
      <c r="Q62" s="470"/>
      <c r="R62" s="471"/>
      <c r="S62" s="478"/>
      <c r="T62" s="478"/>
      <c r="U62" s="478"/>
      <c r="V62" s="478"/>
      <c r="W62" s="478"/>
      <c r="X62" s="478"/>
      <c r="Y62" s="490"/>
      <c r="Z62" s="490"/>
      <c r="AA62" s="490"/>
      <c r="AB62" s="490"/>
      <c r="AC62" s="490"/>
      <c r="AD62" s="490"/>
      <c r="AE62" s="490"/>
      <c r="AF62" s="490"/>
      <c r="AG62" s="490"/>
      <c r="AH62" s="490"/>
      <c r="AI62" s="478"/>
      <c r="AJ62" s="478"/>
      <c r="AK62" s="478"/>
      <c r="AL62" s="478"/>
      <c r="AM62" s="478"/>
      <c r="AN62" s="490"/>
      <c r="AO62" s="490"/>
      <c r="AP62" s="490"/>
      <c r="AQ62" s="490"/>
      <c r="AR62" s="490"/>
      <c r="AS62" s="490"/>
      <c r="AT62" s="490"/>
      <c r="AU62" s="490"/>
      <c r="AV62" s="490"/>
      <c r="AW62" s="499">
        <f>SUM(AW18,AW35,AW49,AW59)</f>
        <v>1420</v>
      </c>
      <c r="AX62" s="499">
        <f t="shared" ref="AX62:CJ62" si="29">SUM(AX18,AX35,AX49,AX59)</f>
        <v>1461</v>
      </c>
      <c r="AY62" s="499">
        <f t="shared" si="29"/>
        <v>53</v>
      </c>
      <c r="AZ62" s="499">
        <f t="shared" si="29"/>
        <v>186</v>
      </c>
      <c r="BA62" s="499">
        <f t="shared" si="29"/>
        <v>258</v>
      </c>
      <c r="BB62" s="499">
        <f t="shared" si="29"/>
        <v>289</v>
      </c>
      <c r="BC62" s="499">
        <f t="shared" si="29"/>
        <v>290</v>
      </c>
      <c r="BD62" s="499">
        <f t="shared" si="29"/>
        <v>260</v>
      </c>
      <c r="BE62" s="499">
        <f t="shared" si="29"/>
        <v>1550</v>
      </c>
      <c r="BF62" s="499">
        <f t="shared" si="29"/>
        <v>1570</v>
      </c>
      <c r="BG62" s="499">
        <f t="shared" si="29"/>
        <v>57</v>
      </c>
      <c r="BH62" s="499">
        <f t="shared" si="29"/>
        <v>225</v>
      </c>
      <c r="BI62" s="499">
        <f t="shared" si="29"/>
        <v>262</v>
      </c>
      <c r="BJ62" s="499">
        <f t="shared" si="29"/>
        <v>300</v>
      </c>
      <c r="BK62" s="499">
        <f t="shared" si="29"/>
        <v>354</v>
      </c>
      <c r="BL62" s="499">
        <f t="shared" si="29"/>
        <v>325</v>
      </c>
      <c r="BM62" s="499">
        <f t="shared" si="29"/>
        <v>1540</v>
      </c>
      <c r="BN62" s="499">
        <f t="shared" si="29"/>
        <v>1547</v>
      </c>
      <c r="BO62" s="499">
        <f t="shared" si="29"/>
        <v>39</v>
      </c>
      <c r="BP62" s="499">
        <f t="shared" si="29"/>
        <v>218</v>
      </c>
      <c r="BQ62" s="499">
        <f t="shared" si="29"/>
        <v>280</v>
      </c>
      <c r="BR62" s="499">
        <f t="shared" si="29"/>
        <v>293</v>
      </c>
      <c r="BS62" s="499">
        <f t="shared" si="29"/>
        <v>307</v>
      </c>
      <c r="BT62" s="499">
        <f t="shared" si="29"/>
        <v>293</v>
      </c>
      <c r="BU62" s="499">
        <f>SUM(BU18,BU35,BU49,BU59)</f>
        <v>1690</v>
      </c>
      <c r="BV62" s="499">
        <f>SUM(BV18,BV35,BV49,BV59)</f>
        <v>1621</v>
      </c>
      <c r="BW62" s="499">
        <f t="shared" si="29"/>
        <v>53</v>
      </c>
      <c r="BX62" s="499">
        <f t="shared" si="29"/>
        <v>232</v>
      </c>
      <c r="BY62" s="499">
        <f t="shared" si="29"/>
        <v>362</v>
      </c>
      <c r="BZ62" s="499">
        <f t="shared" si="29"/>
        <v>327</v>
      </c>
      <c r="CA62" s="499">
        <f t="shared" si="29"/>
        <v>329</v>
      </c>
      <c r="CB62" s="499">
        <f t="shared" si="29"/>
        <v>318</v>
      </c>
      <c r="CC62" s="499">
        <f t="shared" si="29"/>
        <v>1800</v>
      </c>
      <c r="CD62" s="499">
        <f t="shared" si="29"/>
        <v>1748</v>
      </c>
      <c r="CE62" s="499">
        <f t="shared" si="29"/>
        <v>62</v>
      </c>
      <c r="CF62" s="499">
        <f t="shared" si="29"/>
        <v>280</v>
      </c>
      <c r="CG62" s="499">
        <f t="shared" si="29"/>
        <v>317</v>
      </c>
      <c r="CH62" s="499">
        <f t="shared" si="29"/>
        <v>399</v>
      </c>
      <c r="CI62" s="499">
        <f t="shared" si="29"/>
        <v>360</v>
      </c>
      <c r="CJ62" s="499">
        <f t="shared" si="29"/>
        <v>330</v>
      </c>
    </row>
    <row r="63" spans="2:88" s="501" customFormat="1" ht="18" customHeight="1">
      <c r="B63" s="693" t="s">
        <v>474</v>
      </c>
      <c r="C63" s="694"/>
      <c r="D63" s="695"/>
      <c r="E63" s="500" t="e">
        <f>+#REF!+#REF!</f>
        <v>#REF!</v>
      </c>
      <c r="F63" s="500" t="e">
        <f>+#REF!+#REF!</f>
        <v>#REF!</v>
      </c>
      <c r="G63" s="500">
        <v>3680</v>
      </c>
      <c r="H63" s="500">
        <v>3212</v>
      </c>
      <c r="I63" s="500" t="e">
        <f>+#REF!+#REF!</f>
        <v>#REF!</v>
      </c>
      <c r="J63" s="500" t="e">
        <f>+#REF!+#REF!</f>
        <v>#REF!</v>
      </c>
      <c r="K63" s="500" t="e">
        <f>+#REF!+#REF!</f>
        <v>#REF!</v>
      </c>
      <c r="L63" s="500" t="e">
        <f>+#REF!+#REF!</f>
        <v>#REF!</v>
      </c>
      <c r="M63" s="500" t="e">
        <f>+#REF!+#REF!</f>
        <v>#REF!</v>
      </c>
      <c r="N63" s="500" t="e">
        <f>+#REF!+#REF!</f>
        <v>#REF!</v>
      </c>
      <c r="O63" s="500" t="e">
        <f>+#REF!+#REF!</f>
        <v>#REF!</v>
      </c>
      <c r="P63" s="500" t="e">
        <f>+#REF!+#REF!</f>
        <v>#REF!</v>
      </c>
      <c r="Q63" s="500" t="e">
        <f>+#REF!+#REF!</f>
        <v>#REF!</v>
      </c>
      <c r="R63" s="500" t="e">
        <f>+#REF!+#REF!</f>
        <v>#REF!</v>
      </c>
      <c r="S63" s="500" t="e">
        <f>+#REF!+#REF!</f>
        <v>#REF!</v>
      </c>
      <c r="T63" s="500" t="e">
        <f>+#REF!+#REF!</f>
        <v>#REF!</v>
      </c>
      <c r="U63" s="500" t="e">
        <f>+#REF!+#REF!</f>
        <v>#REF!</v>
      </c>
      <c r="V63" s="500" t="e">
        <f>+#REF!+#REF!</f>
        <v>#REF!</v>
      </c>
      <c r="W63" s="500" t="e">
        <f>+#REF!+#REF!</f>
        <v>#REF!</v>
      </c>
      <c r="X63" s="500" t="e">
        <f>+#REF!+#REF!</f>
        <v>#REF!</v>
      </c>
      <c r="Y63" s="500" t="e">
        <f>+#REF!+#REF!</f>
        <v>#REF!</v>
      </c>
      <c r="Z63" s="500" t="e">
        <f>+#REF!+#REF!</f>
        <v>#REF!</v>
      </c>
      <c r="AA63" s="500" t="e">
        <f>+#REF!+#REF!</f>
        <v>#REF!</v>
      </c>
      <c r="AB63" s="500" t="e">
        <f>+#REF!+#REF!</f>
        <v>#REF!</v>
      </c>
      <c r="AC63" s="500" t="e">
        <f>+#REF!+#REF!</f>
        <v>#REF!</v>
      </c>
      <c r="AD63" s="500" t="e">
        <f>+#REF!+#REF!</f>
        <v>#REF!</v>
      </c>
      <c r="AE63" s="500" t="e">
        <f>+#REF!+#REF!</f>
        <v>#REF!</v>
      </c>
      <c r="AF63" s="500" t="e">
        <f>+#REF!+#REF!</f>
        <v>#REF!</v>
      </c>
      <c r="AG63" s="500" t="e">
        <f>+#REF!+#REF!</f>
        <v>#REF!</v>
      </c>
      <c r="AH63" s="500" t="e">
        <f>+#REF!+#REF!</f>
        <v>#REF!</v>
      </c>
      <c r="AI63" s="500" t="e">
        <f>+#REF!+#REF!</f>
        <v>#REF!</v>
      </c>
      <c r="AJ63" s="500" t="e">
        <f>+#REF!+#REF!</f>
        <v>#REF!</v>
      </c>
      <c r="AK63" s="500" t="e">
        <f>+#REF!+#REF!</f>
        <v>#REF!</v>
      </c>
      <c r="AL63" s="500" t="e">
        <f>+#REF!+#REF!</f>
        <v>#REF!</v>
      </c>
      <c r="AM63" s="500" t="e">
        <f>+#REF!+#REF!</f>
        <v>#REF!</v>
      </c>
      <c r="AN63" s="500" t="e">
        <f>+#REF!+#REF!</f>
        <v>#REF!</v>
      </c>
      <c r="AO63" s="500" t="e">
        <f>+#REF!+#REF!</f>
        <v>#REF!</v>
      </c>
      <c r="AP63" s="500" t="e">
        <f>+#REF!+#REF!</f>
        <v>#REF!</v>
      </c>
      <c r="AQ63" s="500" t="e">
        <f>+#REF!+#REF!</f>
        <v>#REF!</v>
      </c>
      <c r="AR63" s="500" t="e">
        <f>+#REF!+#REF!</f>
        <v>#REF!</v>
      </c>
      <c r="AS63" s="500" t="e">
        <f>+#REF!+#REF!</f>
        <v>#REF!</v>
      </c>
      <c r="AT63" s="500" t="e">
        <f>+#REF!+#REF!</f>
        <v>#REF!</v>
      </c>
      <c r="AU63" s="500" t="e">
        <f>+#REF!+#REF!</f>
        <v>#REF!</v>
      </c>
      <c r="AV63" s="500" t="e">
        <f>+#REF!+#REF!</f>
        <v>#REF!</v>
      </c>
      <c r="AW63" s="500">
        <f>SUM(AW61:AW62)</f>
        <v>3405</v>
      </c>
      <c r="AX63" s="500">
        <f t="shared" ref="AX63:CJ63" si="30">SUM(AX61:AX62)</f>
        <v>3295</v>
      </c>
      <c r="AY63" s="500">
        <f t="shared" si="30"/>
        <v>95</v>
      </c>
      <c r="AZ63" s="500">
        <f t="shared" si="30"/>
        <v>437</v>
      </c>
      <c r="BA63" s="500">
        <f t="shared" si="30"/>
        <v>623</v>
      </c>
      <c r="BB63" s="500">
        <f t="shared" si="30"/>
        <v>713</v>
      </c>
      <c r="BC63" s="500">
        <f t="shared" si="30"/>
        <v>729</v>
      </c>
      <c r="BD63" s="500">
        <f t="shared" si="30"/>
        <v>573</v>
      </c>
      <c r="BE63" s="500">
        <f t="shared" si="30"/>
        <v>3505</v>
      </c>
      <c r="BF63" s="500">
        <f t="shared" si="30"/>
        <v>3354</v>
      </c>
      <c r="BG63" s="500">
        <f t="shared" si="30"/>
        <v>103</v>
      </c>
      <c r="BH63" s="500">
        <f t="shared" si="30"/>
        <v>466</v>
      </c>
      <c r="BI63" s="500">
        <f t="shared" si="30"/>
        <v>620</v>
      </c>
      <c r="BJ63" s="500">
        <f t="shared" si="30"/>
        <v>688</v>
      </c>
      <c r="BK63" s="500">
        <f t="shared" si="30"/>
        <v>838</v>
      </c>
      <c r="BL63" s="500">
        <f t="shared" si="30"/>
        <v>750</v>
      </c>
      <c r="BM63" s="500">
        <f t="shared" si="30"/>
        <v>3635</v>
      </c>
      <c r="BN63" s="500">
        <f t="shared" si="30"/>
        <v>3301</v>
      </c>
      <c r="BO63" s="500">
        <f t="shared" si="30"/>
        <v>76</v>
      </c>
      <c r="BP63" s="500">
        <f t="shared" si="30"/>
        <v>481</v>
      </c>
      <c r="BQ63" s="500">
        <f t="shared" si="30"/>
        <v>610</v>
      </c>
      <c r="BR63" s="500">
        <f t="shared" si="30"/>
        <v>668</v>
      </c>
      <c r="BS63" s="500">
        <f t="shared" si="30"/>
        <v>683</v>
      </c>
      <c r="BT63" s="500">
        <f t="shared" si="30"/>
        <v>666</v>
      </c>
      <c r="BU63" s="500">
        <f t="shared" si="30"/>
        <v>3930</v>
      </c>
      <c r="BV63" s="500">
        <f t="shared" si="30"/>
        <v>3486</v>
      </c>
      <c r="BW63" s="500">
        <f t="shared" si="30"/>
        <v>97</v>
      </c>
      <c r="BX63" s="500">
        <f t="shared" si="30"/>
        <v>463</v>
      </c>
      <c r="BY63" s="500">
        <f t="shared" si="30"/>
        <v>696</v>
      </c>
      <c r="BZ63" s="500">
        <f t="shared" si="30"/>
        <v>712</v>
      </c>
      <c r="CA63" s="500">
        <f t="shared" si="30"/>
        <v>767</v>
      </c>
      <c r="CB63" s="500">
        <f t="shared" si="30"/>
        <v>751</v>
      </c>
      <c r="CC63" s="500">
        <f t="shared" si="30"/>
        <v>3920</v>
      </c>
      <c r="CD63" s="500">
        <f t="shared" si="30"/>
        <v>3378</v>
      </c>
      <c r="CE63" s="500">
        <f t="shared" si="30"/>
        <v>104</v>
      </c>
      <c r="CF63" s="500">
        <f t="shared" si="30"/>
        <v>500</v>
      </c>
      <c r="CG63" s="500">
        <f t="shared" si="30"/>
        <v>598</v>
      </c>
      <c r="CH63" s="500">
        <f t="shared" si="30"/>
        <v>763</v>
      </c>
      <c r="CI63" s="500">
        <f t="shared" si="30"/>
        <v>696</v>
      </c>
      <c r="CJ63" s="500">
        <f t="shared" si="30"/>
        <v>717</v>
      </c>
    </row>
    <row r="64" spans="2:88" ht="15" customHeight="1">
      <c r="B64" s="502"/>
      <c r="C64" s="502"/>
      <c r="D64" s="503"/>
      <c r="E64" s="504"/>
      <c r="F64" s="505"/>
      <c r="G64" s="505"/>
      <c r="H64" s="505"/>
      <c r="I64" s="503"/>
      <c r="J64" s="504"/>
      <c r="K64" s="504"/>
      <c r="L64" s="504"/>
      <c r="M64" s="504"/>
      <c r="N64" s="504"/>
      <c r="O64" s="504"/>
      <c r="P64" s="505" t="s">
        <v>475</v>
      </c>
      <c r="Q64" s="503"/>
      <c r="R64" s="504"/>
      <c r="S64" s="504"/>
      <c r="T64" s="504"/>
      <c r="U64" s="504"/>
      <c r="V64" s="504"/>
      <c r="W64" s="504"/>
      <c r="X64" s="505"/>
      <c r="Y64" s="503"/>
      <c r="Z64" s="504"/>
      <c r="AA64" s="504"/>
      <c r="AB64" s="504"/>
      <c r="AC64" s="504"/>
      <c r="AD64" s="504"/>
      <c r="AE64" s="504"/>
      <c r="AF64" s="505" t="s">
        <v>475</v>
      </c>
      <c r="AG64" s="503"/>
      <c r="AH64" s="504"/>
      <c r="AI64" s="504"/>
      <c r="AJ64" s="504"/>
      <c r="AK64" s="504"/>
      <c r="AL64" s="504"/>
      <c r="AM64" s="504"/>
      <c r="AN64" s="505"/>
      <c r="AO64" s="503"/>
      <c r="AP64" s="504"/>
      <c r="AQ64" s="504"/>
      <c r="AR64" s="504"/>
      <c r="AS64" s="504"/>
      <c r="AT64" s="504"/>
      <c r="AU64" s="504"/>
      <c r="AV64" s="505" t="s">
        <v>476</v>
      </c>
      <c r="AW64" s="503"/>
      <c r="AX64" s="504"/>
      <c r="AY64" s="504"/>
      <c r="AZ64" s="504"/>
      <c r="BA64" s="504"/>
      <c r="BB64" s="504"/>
      <c r="BC64" s="504"/>
      <c r="BD64" s="505" t="s">
        <v>476</v>
      </c>
      <c r="BE64" s="503"/>
      <c r="BF64" s="504"/>
      <c r="BG64" s="504"/>
      <c r="BH64" s="504"/>
      <c r="BI64" s="504"/>
      <c r="BJ64" s="504"/>
      <c r="BK64" s="504"/>
      <c r="BT64" s="505"/>
      <c r="CB64" s="505"/>
      <c r="CJ64" s="505" t="s">
        <v>476</v>
      </c>
    </row>
  </sheetData>
  <mergeCells count="57">
    <mergeCell ref="B3:C5"/>
    <mergeCell ref="D3:D5"/>
    <mergeCell ref="E3:F3"/>
    <mergeCell ref="G3:H3"/>
    <mergeCell ref="I3:P3"/>
    <mergeCell ref="CC3:CJ3"/>
    <mergeCell ref="E4:E5"/>
    <mergeCell ref="F4:F5"/>
    <mergeCell ref="G4:G5"/>
    <mergeCell ref="H4:H5"/>
    <mergeCell ref="I4:I5"/>
    <mergeCell ref="J4:J5"/>
    <mergeCell ref="Q4:Q5"/>
    <mergeCell ref="R4:R5"/>
    <mergeCell ref="Y3:AF3"/>
    <mergeCell ref="AG3:AH3"/>
    <mergeCell ref="AO3:AV3"/>
    <mergeCell ref="AW3:BD3"/>
    <mergeCell ref="BE3:BL3"/>
    <mergeCell ref="BM3:BN3"/>
    <mergeCell ref="Q3:X3"/>
    <mergeCell ref="AG4:AG5"/>
    <mergeCell ref="AH4:AH5"/>
    <mergeCell ref="AO4:AO5"/>
    <mergeCell ref="AP4:AP5"/>
    <mergeCell ref="BU3:CB3"/>
    <mergeCell ref="BU4:BU5"/>
    <mergeCell ref="BV4:BV5"/>
    <mergeCell ref="CC4:CC5"/>
    <mergeCell ref="CD4:CD5"/>
    <mergeCell ref="B6:B19"/>
    <mergeCell ref="C6:C14"/>
    <mergeCell ref="C15:C18"/>
    <mergeCell ref="C19:D19"/>
    <mergeCell ref="AW4:AW5"/>
    <mergeCell ref="AX4:AX5"/>
    <mergeCell ref="BE4:BE5"/>
    <mergeCell ref="BF4:BF5"/>
    <mergeCell ref="BM4:BM5"/>
    <mergeCell ref="BN4:BN5"/>
    <mergeCell ref="Y4:Y5"/>
    <mergeCell ref="Z4:Z5"/>
    <mergeCell ref="B20:B36"/>
    <mergeCell ref="C20:C28"/>
    <mergeCell ref="C29:C35"/>
    <mergeCell ref="C36:D36"/>
    <mergeCell ref="B37:B50"/>
    <mergeCell ref="C37:C45"/>
    <mergeCell ref="C46:C49"/>
    <mergeCell ref="C50:D50"/>
    <mergeCell ref="B63:D63"/>
    <mergeCell ref="B51:B60"/>
    <mergeCell ref="C51:C54"/>
    <mergeCell ref="C55:C59"/>
    <mergeCell ref="C60:D60"/>
    <mergeCell ref="B61:D61"/>
    <mergeCell ref="B62:D62"/>
  </mergeCells>
  <phoneticPr fontId="8"/>
  <pageMargins left="0.59055118110236227" right="0.59055118110236227" top="0.78740157480314965" bottom="0.78740157480314965" header="0.39370078740157483" footer="0.39370078740157483"/>
  <pageSetup paperSize="9" scale="68" fitToWidth="0" fitToHeight="0" orientation="portrait" r:id="rId1"/>
  <headerFooter alignWithMargins="0">
    <oddHeader>&amp;R14.厚      生</oddHeader>
    <oddFooter>&amp;C-98-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zoomScaleNormal="100" workbookViewId="0"/>
  </sheetViews>
  <sheetFormatPr defaultRowHeight="13.5"/>
  <cols>
    <col min="1" max="1" width="3.625" style="2" customWidth="1"/>
    <col min="2" max="2" width="2.625" style="2" customWidth="1"/>
    <col min="3" max="3" width="16.375" style="389" customWidth="1"/>
    <col min="4" max="4" width="13.625" style="2" customWidth="1"/>
    <col min="5" max="5" width="14.625" style="2" hidden="1" customWidth="1"/>
    <col min="6" max="6" width="11.875" style="2" hidden="1" customWidth="1"/>
    <col min="7" max="10" width="11.875" hidden="1" customWidth="1"/>
    <col min="11" max="13" width="11.875" customWidth="1"/>
    <col min="14" max="16" width="11.875" style="2" customWidth="1"/>
    <col min="17" max="17" width="3.625" style="2" customWidth="1"/>
    <col min="18" max="16384" width="9" style="2"/>
  </cols>
  <sheetData>
    <row r="1" spans="1:17" ht="30" customHeight="1">
      <c r="A1" s="388" t="s">
        <v>477</v>
      </c>
      <c r="B1" s="388"/>
      <c r="C1" s="455"/>
      <c r="D1" s="390"/>
      <c r="E1" s="390"/>
      <c r="F1" s="390"/>
    </row>
    <row r="2" spans="1:17" ht="18" customHeight="1">
      <c r="A2" s="388"/>
      <c r="B2" s="717" t="s">
        <v>478</v>
      </c>
      <c r="C2" s="717"/>
      <c r="D2" s="390"/>
      <c r="E2" s="390"/>
      <c r="F2" s="390"/>
      <c r="H2" s="342"/>
      <c r="I2" s="342"/>
      <c r="J2" s="342"/>
      <c r="K2" s="342"/>
      <c r="L2" s="342"/>
      <c r="N2" s="342"/>
      <c r="O2" s="342"/>
      <c r="P2" s="342" t="s">
        <v>59</v>
      </c>
      <c r="Q2" s="388"/>
    </row>
    <row r="3" spans="1:17" ht="15" customHeight="1">
      <c r="A3" s="24"/>
      <c r="B3" s="691" t="s">
        <v>407</v>
      </c>
      <c r="C3" s="691"/>
      <c r="D3" s="718" t="s">
        <v>479</v>
      </c>
      <c r="E3" s="506" t="s">
        <v>335</v>
      </c>
      <c r="F3" s="506" t="s">
        <v>336</v>
      </c>
      <c r="G3" s="506" t="s">
        <v>337</v>
      </c>
      <c r="H3" s="506" t="s">
        <v>338</v>
      </c>
      <c r="I3" s="506" t="s">
        <v>339</v>
      </c>
      <c r="J3" s="506" t="s">
        <v>340</v>
      </c>
      <c r="K3" s="506" t="s">
        <v>341</v>
      </c>
      <c r="L3" s="506" t="s">
        <v>342</v>
      </c>
      <c r="M3" s="506" t="s">
        <v>343</v>
      </c>
      <c r="N3" s="506" t="s">
        <v>344</v>
      </c>
      <c r="O3" s="506" t="s">
        <v>345</v>
      </c>
      <c r="P3" s="506" t="s">
        <v>346</v>
      </c>
      <c r="Q3" s="24"/>
    </row>
    <row r="4" spans="1:17" s="220" customFormat="1" ht="15" customHeight="1">
      <c r="B4" s="691"/>
      <c r="C4" s="691"/>
      <c r="D4" s="719"/>
      <c r="E4" s="507" t="s">
        <v>480</v>
      </c>
      <c r="F4" s="508" t="s">
        <v>480</v>
      </c>
      <c r="G4" s="508" t="s">
        <v>480</v>
      </c>
      <c r="H4" s="508" t="s">
        <v>480</v>
      </c>
      <c r="I4" s="508" t="s">
        <v>480</v>
      </c>
      <c r="J4" s="508" t="s">
        <v>480</v>
      </c>
      <c r="K4" s="508" t="s">
        <v>480</v>
      </c>
      <c r="L4" s="508" t="s">
        <v>480</v>
      </c>
      <c r="M4" s="508" t="s">
        <v>480</v>
      </c>
      <c r="N4" s="508" t="s">
        <v>480</v>
      </c>
      <c r="O4" s="508" t="s">
        <v>480</v>
      </c>
      <c r="P4" s="508" t="s">
        <v>480</v>
      </c>
    </row>
    <row r="5" spans="1:17" s="61" customFormat="1" ht="19.5" customHeight="1">
      <c r="A5" s="13"/>
      <c r="B5" s="720" t="s">
        <v>481</v>
      </c>
      <c r="C5" s="509" t="s">
        <v>482</v>
      </c>
      <c r="D5" s="510">
        <v>2</v>
      </c>
      <c r="E5" s="511">
        <v>511</v>
      </c>
      <c r="F5" s="512">
        <v>418</v>
      </c>
      <c r="G5" s="511">
        <v>367</v>
      </c>
      <c r="H5" s="511">
        <v>396</v>
      </c>
      <c r="I5" s="513">
        <v>331</v>
      </c>
      <c r="J5" s="513">
        <v>394</v>
      </c>
      <c r="K5" s="513">
        <v>363</v>
      </c>
      <c r="L5" s="513">
        <v>398</v>
      </c>
      <c r="M5" s="513">
        <v>355</v>
      </c>
      <c r="N5" s="513">
        <v>316</v>
      </c>
      <c r="O5" s="513">
        <v>192</v>
      </c>
      <c r="P5" s="513">
        <v>246</v>
      </c>
      <c r="Q5" s="13"/>
    </row>
    <row r="6" spans="1:17" s="61" customFormat="1" ht="19.5" customHeight="1">
      <c r="A6" s="13"/>
      <c r="B6" s="715"/>
      <c r="C6" s="514" t="s">
        <v>483</v>
      </c>
      <c r="D6" s="515">
        <f t="shared" ref="D6:P6" si="0">SUM(D5)</f>
        <v>2</v>
      </c>
      <c r="E6" s="515">
        <f t="shared" si="0"/>
        <v>511</v>
      </c>
      <c r="F6" s="515">
        <f t="shared" si="0"/>
        <v>418</v>
      </c>
      <c r="G6" s="515">
        <f t="shared" si="0"/>
        <v>367</v>
      </c>
      <c r="H6" s="515">
        <f t="shared" si="0"/>
        <v>396</v>
      </c>
      <c r="I6" s="515">
        <f t="shared" si="0"/>
        <v>331</v>
      </c>
      <c r="J6" s="515">
        <f t="shared" si="0"/>
        <v>394</v>
      </c>
      <c r="K6" s="516">
        <f t="shared" si="0"/>
        <v>363</v>
      </c>
      <c r="L6" s="516">
        <f t="shared" si="0"/>
        <v>398</v>
      </c>
      <c r="M6" s="516">
        <f t="shared" si="0"/>
        <v>355</v>
      </c>
      <c r="N6" s="516">
        <f t="shared" si="0"/>
        <v>316</v>
      </c>
      <c r="O6" s="516">
        <f t="shared" si="0"/>
        <v>192</v>
      </c>
      <c r="P6" s="516">
        <f t="shared" si="0"/>
        <v>246</v>
      </c>
      <c r="Q6" s="13"/>
    </row>
    <row r="7" spans="1:17" s="61" customFormat="1" ht="19.5" customHeight="1">
      <c r="A7" s="13"/>
      <c r="B7" s="720" t="s">
        <v>484</v>
      </c>
      <c r="C7" s="517" t="s">
        <v>485</v>
      </c>
      <c r="D7" s="518">
        <v>1</v>
      </c>
      <c r="E7" s="519">
        <v>1170</v>
      </c>
      <c r="F7" s="520">
        <v>1085</v>
      </c>
      <c r="G7" s="519">
        <v>914</v>
      </c>
      <c r="H7" s="519">
        <v>610</v>
      </c>
      <c r="I7" s="521">
        <v>981</v>
      </c>
      <c r="J7" s="521">
        <v>936</v>
      </c>
      <c r="K7" s="521">
        <v>814</v>
      </c>
      <c r="L7" s="521">
        <v>774</v>
      </c>
      <c r="M7" s="521">
        <v>658</v>
      </c>
      <c r="N7" s="521">
        <v>320</v>
      </c>
      <c r="O7" s="521">
        <v>255</v>
      </c>
      <c r="P7" s="521">
        <v>237</v>
      </c>
      <c r="Q7" s="13"/>
    </row>
    <row r="8" spans="1:17" s="61" customFormat="1" ht="19.5" customHeight="1">
      <c r="A8" s="13"/>
      <c r="B8" s="714"/>
      <c r="C8" s="522" t="s">
        <v>486</v>
      </c>
      <c r="D8" s="523">
        <v>2</v>
      </c>
      <c r="E8" s="524">
        <v>497</v>
      </c>
      <c r="F8" s="525">
        <v>367</v>
      </c>
      <c r="G8" s="524">
        <v>410</v>
      </c>
      <c r="H8" s="524">
        <v>269</v>
      </c>
      <c r="I8" s="526">
        <v>265</v>
      </c>
      <c r="J8" s="526">
        <v>293</v>
      </c>
      <c r="K8" s="526">
        <v>247</v>
      </c>
      <c r="L8" s="526">
        <v>320</v>
      </c>
      <c r="M8" s="526">
        <v>386</v>
      </c>
      <c r="N8" s="526">
        <v>388</v>
      </c>
      <c r="O8" s="526">
        <v>340</v>
      </c>
      <c r="P8" s="526">
        <v>256</v>
      </c>
      <c r="Q8" s="13"/>
    </row>
    <row r="9" spans="1:17" s="61" customFormat="1" ht="19.5" customHeight="1">
      <c r="A9" s="13"/>
      <c r="B9" s="714"/>
      <c r="C9" s="522" t="s">
        <v>487</v>
      </c>
      <c r="D9" s="527">
        <v>0</v>
      </c>
      <c r="E9" s="524">
        <v>563</v>
      </c>
      <c r="F9" s="525">
        <v>845</v>
      </c>
      <c r="G9" s="524">
        <v>685</v>
      </c>
      <c r="H9" s="524">
        <v>165</v>
      </c>
      <c r="I9" s="526">
        <v>242</v>
      </c>
      <c r="J9" s="526">
        <v>211</v>
      </c>
      <c r="K9" s="526">
        <v>198</v>
      </c>
      <c r="L9" s="526">
        <v>260</v>
      </c>
      <c r="M9" s="526">
        <v>252</v>
      </c>
      <c r="N9" s="526">
        <v>248</v>
      </c>
      <c r="O9" s="526">
        <v>259</v>
      </c>
      <c r="P9" s="526">
        <v>66</v>
      </c>
      <c r="Q9" s="13"/>
    </row>
    <row r="10" spans="1:17" s="61" customFormat="1" ht="19.5" customHeight="1">
      <c r="A10" s="13"/>
      <c r="B10" s="714"/>
      <c r="C10" s="522" t="s">
        <v>488</v>
      </c>
      <c r="D10" s="527">
        <v>2</v>
      </c>
      <c r="E10" s="524">
        <v>840</v>
      </c>
      <c r="F10" s="525">
        <v>869</v>
      </c>
      <c r="G10" s="524">
        <v>887</v>
      </c>
      <c r="H10" s="524">
        <v>626</v>
      </c>
      <c r="I10" s="526">
        <v>488</v>
      </c>
      <c r="J10" s="526">
        <v>351</v>
      </c>
      <c r="K10" s="526">
        <v>393</v>
      </c>
      <c r="L10" s="526">
        <v>320</v>
      </c>
      <c r="M10" s="526">
        <v>327</v>
      </c>
      <c r="N10" s="526">
        <v>422</v>
      </c>
      <c r="O10" s="526">
        <v>389</v>
      </c>
      <c r="P10" s="526">
        <v>299</v>
      </c>
      <c r="Q10" s="13"/>
    </row>
    <row r="11" spans="1:17" s="61" customFormat="1" ht="19.5" customHeight="1">
      <c r="A11" s="13"/>
      <c r="B11" s="714"/>
      <c r="C11" s="522" t="s">
        <v>489</v>
      </c>
      <c r="D11" s="527">
        <v>1</v>
      </c>
      <c r="E11" s="524">
        <v>508</v>
      </c>
      <c r="F11" s="525">
        <v>629</v>
      </c>
      <c r="G11" s="524">
        <v>703</v>
      </c>
      <c r="H11" s="524">
        <v>462</v>
      </c>
      <c r="I11" s="526">
        <v>621</v>
      </c>
      <c r="J11" s="526">
        <v>407</v>
      </c>
      <c r="K11" s="526">
        <v>540</v>
      </c>
      <c r="L11" s="526">
        <v>548</v>
      </c>
      <c r="M11" s="526">
        <v>473</v>
      </c>
      <c r="N11" s="526">
        <v>104</v>
      </c>
      <c r="O11" s="526">
        <v>91</v>
      </c>
      <c r="P11" s="526">
        <v>142</v>
      </c>
      <c r="Q11" s="13"/>
    </row>
    <row r="12" spans="1:17" s="61" customFormat="1" ht="19.5" customHeight="1">
      <c r="A12" s="13"/>
      <c r="B12" s="714"/>
      <c r="C12" s="528" t="s">
        <v>490</v>
      </c>
      <c r="D12" s="529">
        <v>1</v>
      </c>
      <c r="E12" s="530">
        <v>373</v>
      </c>
      <c r="F12" s="531">
        <v>407</v>
      </c>
      <c r="G12" s="530">
        <v>382</v>
      </c>
      <c r="H12" s="530">
        <v>75</v>
      </c>
      <c r="I12" s="532">
        <v>101</v>
      </c>
      <c r="J12" s="532">
        <v>242</v>
      </c>
      <c r="K12" s="532">
        <v>229</v>
      </c>
      <c r="L12" s="532">
        <v>443</v>
      </c>
      <c r="M12" s="532">
        <v>290</v>
      </c>
      <c r="N12" s="532">
        <v>214</v>
      </c>
      <c r="O12" s="532">
        <v>263</v>
      </c>
      <c r="P12" s="532">
        <v>320</v>
      </c>
      <c r="Q12" s="13"/>
    </row>
    <row r="13" spans="1:17" s="61" customFormat="1" ht="19.5" customHeight="1">
      <c r="A13" s="13"/>
      <c r="B13" s="715"/>
      <c r="C13" s="514" t="s">
        <v>491</v>
      </c>
      <c r="D13" s="533">
        <f t="shared" ref="D13:P13" si="1">SUM(D7:D12)</f>
        <v>7</v>
      </c>
      <c r="E13" s="533">
        <f t="shared" si="1"/>
        <v>3951</v>
      </c>
      <c r="F13" s="533">
        <f t="shared" si="1"/>
        <v>4202</v>
      </c>
      <c r="G13" s="533">
        <f t="shared" si="1"/>
        <v>3981</v>
      </c>
      <c r="H13" s="533">
        <f t="shared" si="1"/>
        <v>2207</v>
      </c>
      <c r="I13" s="533">
        <f t="shared" si="1"/>
        <v>2698</v>
      </c>
      <c r="J13" s="533">
        <f t="shared" si="1"/>
        <v>2440</v>
      </c>
      <c r="K13" s="534">
        <f t="shared" si="1"/>
        <v>2421</v>
      </c>
      <c r="L13" s="534">
        <f t="shared" si="1"/>
        <v>2665</v>
      </c>
      <c r="M13" s="534">
        <f t="shared" si="1"/>
        <v>2386</v>
      </c>
      <c r="N13" s="534">
        <f t="shared" si="1"/>
        <v>1696</v>
      </c>
      <c r="O13" s="534">
        <f t="shared" si="1"/>
        <v>1597</v>
      </c>
      <c r="P13" s="534">
        <f t="shared" si="1"/>
        <v>1320</v>
      </c>
      <c r="Q13" s="13"/>
    </row>
    <row r="14" spans="1:17" s="61" customFormat="1" ht="19.5" customHeight="1">
      <c r="A14" s="13"/>
      <c r="B14" s="720" t="s">
        <v>492</v>
      </c>
      <c r="C14" s="509" t="s">
        <v>493</v>
      </c>
      <c r="D14" s="510">
        <v>2</v>
      </c>
      <c r="E14" s="511">
        <v>1326</v>
      </c>
      <c r="F14" s="512">
        <v>464</v>
      </c>
      <c r="G14" s="511">
        <v>377</v>
      </c>
      <c r="H14" s="511">
        <v>360</v>
      </c>
      <c r="I14" s="513">
        <v>494</v>
      </c>
      <c r="J14" s="513">
        <v>513</v>
      </c>
      <c r="K14" s="513">
        <v>476</v>
      </c>
      <c r="L14" s="513">
        <v>444</v>
      </c>
      <c r="M14" s="513">
        <v>398</v>
      </c>
      <c r="N14" s="513">
        <v>344</v>
      </c>
      <c r="O14" s="513">
        <v>360</v>
      </c>
      <c r="P14" s="513">
        <v>332</v>
      </c>
      <c r="Q14" s="13"/>
    </row>
    <row r="15" spans="1:17" s="61" customFormat="1" ht="19.5" customHeight="1">
      <c r="A15" s="13"/>
      <c r="B15" s="715"/>
      <c r="C15" s="514" t="s">
        <v>494</v>
      </c>
      <c r="D15" s="535">
        <f t="shared" ref="D15:P15" si="2">SUM(D14)</f>
        <v>2</v>
      </c>
      <c r="E15" s="535">
        <f t="shared" si="2"/>
        <v>1326</v>
      </c>
      <c r="F15" s="535">
        <f t="shared" si="2"/>
        <v>464</v>
      </c>
      <c r="G15" s="535">
        <f t="shared" si="2"/>
        <v>377</v>
      </c>
      <c r="H15" s="535">
        <f t="shared" si="2"/>
        <v>360</v>
      </c>
      <c r="I15" s="535">
        <f t="shared" si="2"/>
        <v>494</v>
      </c>
      <c r="J15" s="535">
        <f t="shared" si="2"/>
        <v>513</v>
      </c>
      <c r="K15" s="536">
        <f t="shared" si="2"/>
        <v>476</v>
      </c>
      <c r="L15" s="536">
        <f t="shared" si="2"/>
        <v>444</v>
      </c>
      <c r="M15" s="536">
        <f t="shared" si="2"/>
        <v>398</v>
      </c>
      <c r="N15" s="536">
        <f t="shared" si="2"/>
        <v>344</v>
      </c>
      <c r="O15" s="536">
        <f t="shared" si="2"/>
        <v>360</v>
      </c>
      <c r="P15" s="536">
        <f t="shared" si="2"/>
        <v>332</v>
      </c>
      <c r="Q15" s="13"/>
    </row>
    <row r="16" spans="1:17" s="61" customFormat="1" ht="19.5" customHeight="1">
      <c r="A16" s="13"/>
      <c r="B16" s="714" t="s">
        <v>495</v>
      </c>
      <c r="C16" s="537" t="s">
        <v>496</v>
      </c>
      <c r="D16" s="538">
        <v>2</v>
      </c>
      <c r="E16" s="539">
        <v>663</v>
      </c>
      <c r="F16" s="540">
        <v>574</v>
      </c>
      <c r="G16" s="539">
        <v>603</v>
      </c>
      <c r="H16" s="539">
        <v>633</v>
      </c>
      <c r="I16" s="541">
        <v>560</v>
      </c>
      <c r="J16" s="541">
        <v>435</v>
      </c>
      <c r="K16" s="541">
        <v>427</v>
      </c>
      <c r="L16" s="541">
        <v>379</v>
      </c>
      <c r="M16" s="541">
        <v>355</v>
      </c>
      <c r="N16" s="541">
        <v>391</v>
      </c>
      <c r="O16" s="541">
        <v>422</v>
      </c>
      <c r="P16" s="541">
        <v>494</v>
      </c>
      <c r="Q16" s="13"/>
    </row>
    <row r="17" spans="1:17" s="61" customFormat="1" ht="19.5" customHeight="1">
      <c r="B17" s="714"/>
      <c r="C17" s="522" t="s">
        <v>497</v>
      </c>
      <c r="D17" s="523">
        <v>2</v>
      </c>
      <c r="E17" s="524">
        <v>695</v>
      </c>
      <c r="F17" s="525">
        <v>358</v>
      </c>
      <c r="G17" s="524">
        <v>273</v>
      </c>
      <c r="H17" s="524">
        <v>267</v>
      </c>
      <c r="I17" s="526">
        <v>277</v>
      </c>
      <c r="J17" s="526">
        <v>311</v>
      </c>
      <c r="K17" s="526">
        <v>277</v>
      </c>
      <c r="L17" s="526">
        <v>261</v>
      </c>
      <c r="M17" s="526">
        <v>228</v>
      </c>
      <c r="N17" s="526">
        <v>73</v>
      </c>
      <c r="O17" s="526">
        <v>43</v>
      </c>
      <c r="P17" s="526">
        <v>52</v>
      </c>
    </row>
    <row r="18" spans="1:17" s="61" customFormat="1" ht="19.5" customHeight="1">
      <c r="A18" s="13"/>
      <c r="B18" s="714"/>
      <c r="C18" s="522" t="s">
        <v>498</v>
      </c>
      <c r="D18" s="523">
        <v>2</v>
      </c>
      <c r="E18" s="524">
        <v>677</v>
      </c>
      <c r="F18" s="525">
        <v>405</v>
      </c>
      <c r="G18" s="524">
        <v>359</v>
      </c>
      <c r="H18" s="524">
        <v>369</v>
      </c>
      <c r="I18" s="526">
        <v>405</v>
      </c>
      <c r="J18" s="526">
        <v>203</v>
      </c>
      <c r="K18" s="526">
        <v>223</v>
      </c>
      <c r="L18" s="526">
        <v>240</v>
      </c>
      <c r="M18" s="526">
        <v>196</v>
      </c>
      <c r="N18" s="526">
        <v>169</v>
      </c>
      <c r="O18" s="526">
        <v>225</v>
      </c>
      <c r="P18" s="526">
        <v>175</v>
      </c>
      <c r="Q18" s="13"/>
    </row>
    <row r="19" spans="1:17" s="61" customFormat="1" ht="19.5" customHeight="1">
      <c r="B19" s="714"/>
      <c r="C19" s="522" t="s">
        <v>499</v>
      </c>
      <c r="D19" s="527">
        <v>2</v>
      </c>
      <c r="E19" s="524">
        <v>501</v>
      </c>
      <c r="F19" s="525">
        <v>276</v>
      </c>
      <c r="G19" s="524">
        <v>224</v>
      </c>
      <c r="H19" s="524">
        <v>272</v>
      </c>
      <c r="I19" s="526">
        <v>216</v>
      </c>
      <c r="J19" s="526">
        <v>280</v>
      </c>
      <c r="K19" s="526">
        <v>178</v>
      </c>
      <c r="L19" s="526">
        <v>175</v>
      </c>
      <c r="M19" s="526">
        <v>204</v>
      </c>
      <c r="N19" s="526">
        <v>290</v>
      </c>
      <c r="O19" s="526">
        <v>643</v>
      </c>
      <c r="P19" s="526">
        <v>640</v>
      </c>
    </row>
    <row r="20" spans="1:17" s="61" customFormat="1" ht="19.5" customHeight="1">
      <c r="A20" s="13"/>
      <c r="B20" s="714"/>
      <c r="C20" s="522" t="s">
        <v>500</v>
      </c>
      <c r="D20" s="527">
        <v>2</v>
      </c>
      <c r="E20" s="524">
        <v>912</v>
      </c>
      <c r="F20" s="525">
        <v>941</v>
      </c>
      <c r="G20" s="524">
        <v>944</v>
      </c>
      <c r="H20" s="524">
        <v>432</v>
      </c>
      <c r="I20" s="526">
        <v>416</v>
      </c>
      <c r="J20" s="526">
        <v>400</v>
      </c>
      <c r="K20" s="526">
        <v>393</v>
      </c>
      <c r="L20" s="526">
        <v>248</v>
      </c>
      <c r="M20" s="526">
        <v>374</v>
      </c>
      <c r="N20" s="526">
        <v>341</v>
      </c>
      <c r="O20" s="526">
        <v>514</v>
      </c>
      <c r="P20" s="526">
        <v>423</v>
      </c>
      <c r="Q20" s="13"/>
    </row>
    <row r="21" spans="1:17" s="61" customFormat="1" ht="19.5" customHeight="1">
      <c r="B21" s="714"/>
      <c r="C21" s="528" t="s">
        <v>501</v>
      </c>
      <c r="D21" s="542">
        <v>4</v>
      </c>
      <c r="E21" s="530">
        <v>1086</v>
      </c>
      <c r="F21" s="531">
        <v>1177</v>
      </c>
      <c r="G21" s="530">
        <v>1034</v>
      </c>
      <c r="H21" s="530">
        <v>1152</v>
      </c>
      <c r="I21" s="532">
        <v>812</v>
      </c>
      <c r="J21" s="532">
        <v>726</v>
      </c>
      <c r="K21" s="532">
        <v>812</v>
      </c>
      <c r="L21" s="532">
        <v>851</v>
      </c>
      <c r="M21" s="532">
        <v>847</v>
      </c>
      <c r="N21" s="532">
        <v>1110</v>
      </c>
      <c r="O21" s="532">
        <v>1364</v>
      </c>
      <c r="P21" s="532">
        <v>1259</v>
      </c>
    </row>
    <row r="22" spans="1:17" s="61" customFormat="1" ht="19.5" customHeight="1">
      <c r="B22" s="715"/>
      <c r="C22" s="514" t="s">
        <v>502</v>
      </c>
      <c r="D22" s="543">
        <f t="shared" ref="D22:P22" si="3">SUM(D16:D21)</f>
        <v>14</v>
      </c>
      <c r="E22" s="543">
        <f t="shared" si="3"/>
        <v>4534</v>
      </c>
      <c r="F22" s="543">
        <f t="shared" si="3"/>
        <v>3731</v>
      </c>
      <c r="G22" s="543">
        <f t="shared" si="3"/>
        <v>3437</v>
      </c>
      <c r="H22" s="543">
        <f t="shared" si="3"/>
        <v>3125</v>
      </c>
      <c r="I22" s="543">
        <f t="shared" si="3"/>
        <v>2686</v>
      </c>
      <c r="J22" s="543">
        <f t="shared" si="3"/>
        <v>2355</v>
      </c>
      <c r="K22" s="544">
        <f t="shared" si="3"/>
        <v>2310</v>
      </c>
      <c r="L22" s="544">
        <f t="shared" si="3"/>
        <v>2154</v>
      </c>
      <c r="M22" s="544">
        <f t="shared" si="3"/>
        <v>2204</v>
      </c>
      <c r="N22" s="544">
        <f t="shared" si="3"/>
        <v>2374</v>
      </c>
      <c r="O22" s="544">
        <f t="shared" si="3"/>
        <v>3211</v>
      </c>
      <c r="P22" s="544">
        <f t="shared" si="3"/>
        <v>3043</v>
      </c>
    </row>
    <row r="23" spans="1:17" s="548" customFormat="1" ht="22.5" customHeight="1">
      <c r="A23" s="545"/>
      <c r="B23" s="716" t="s">
        <v>321</v>
      </c>
      <c r="C23" s="716"/>
      <c r="D23" s="546">
        <f t="shared" ref="D23:P23" si="4">SUM(D22,D15,D13,D6)</f>
        <v>25</v>
      </c>
      <c r="E23" s="546">
        <f t="shared" si="4"/>
        <v>10322</v>
      </c>
      <c r="F23" s="546">
        <f t="shared" si="4"/>
        <v>8815</v>
      </c>
      <c r="G23" s="546">
        <f t="shared" si="4"/>
        <v>8162</v>
      </c>
      <c r="H23" s="546">
        <f t="shared" si="4"/>
        <v>6088</v>
      </c>
      <c r="I23" s="546">
        <f t="shared" si="4"/>
        <v>6209</v>
      </c>
      <c r="J23" s="546">
        <f t="shared" si="4"/>
        <v>5702</v>
      </c>
      <c r="K23" s="546">
        <f t="shared" si="4"/>
        <v>5570</v>
      </c>
      <c r="L23" s="546">
        <f t="shared" si="4"/>
        <v>5661</v>
      </c>
      <c r="M23" s="546">
        <f t="shared" si="4"/>
        <v>5343</v>
      </c>
      <c r="N23" s="546">
        <f t="shared" si="4"/>
        <v>4730</v>
      </c>
      <c r="O23" s="546">
        <f t="shared" si="4"/>
        <v>5360</v>
      </c>
      <c r="P23" s="547">
        <f t="shared" si="4"/>
        <v>4941</v>
      </c>
      <c r="Q23" s="545"/>
    </row>
    <row r="24" spans="1:17" ht="15" customHeight="1">
      <c r="C24" s="549" t="s">
        <v>503</v>
      </c>
      <c r="G24" s="78"/>
      <c r="H24" s="78"/>
      <c r="I24" s="78"/>
      <c r="J24" s="78"/>
      <c r="K24" s="78"/>
      <c r="L24" s="78"/>
      <c r="N24" s="78"/>
      <c r="O24" s="78"/>
      <c r="P24" s="78" t="s">
        <v>476</v>
      </c>
    </row>
  </sheetData>
  <mergeCells count="8">
    <mergeCell ref="B16:B22"/>
    <mergeCell ref="B23:C23"/>
    <mergeCell ref="B2:C2"/>
    <mergeCell ref="B3:C4"/>
    <mergeCell ref="D3:D4"/>
    <mergeCell ref="B5:B6"/>
    <mergeCell ref="B7:B13"/>
    <mergeCell ref="B14:B15"/>
  </mergeCells>
  <phoneticPr fontId="8"/>
  <printOptions horizontalCentered="1"/>
  <pageMargins left="0.59055118110236227" right="0.59055118110236227" top="0.78740157480314965" bottom="0.78740157480314965" header="0.39370078740157483" footer="0.39370078740157483"/>
  <pageSetup paperSize="9" scale="83" fitToHeight="0" orientation="portrait" r:id="rId1"/>
  <headerFooter alignWithMargins="0">
    <oddHeader>&amp;R14.厚      生</oddHeader>
    <oddFooter>&amp;C-99-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/>
  </sheetViews>
  <sheetFormatPr defaultRowHeight="13.5"/>
  <cols>
    <col min="1" max="1" width="3.625" style="2" customWidth="1"/>
    <col min="2" max="2" width="2.625" style="2" customWidth="1"/>
    <col min="3" max="3" width="18.75" style="389" customWidth="1"/>
    <col min="4" max="4" width="13.375" style="2" customWidth="1"/>
    <col min="5" max="5" width="7.625" customWidth="1"/>
    <col min="6" max="8" width="7.625" style="2" customWidth="1"/>
    <col min="9" max="9" width="7.625" customWidth="1"/>
    <col min="10" max="12" width="7.625" style="2" customWidth="1"/>
    <col min="13" max="13" width="3.625" style="2" customWidth="1"/>
    <col min="14" max="16384" width="9" style="2"/>
  </cols>
  <sheetData>
    <row r="1" spans="1:15" ht="30" customHeight="1">
      <c r="A1" s="388" t="s">
        <v>504</v>
      </c>
      <c r="B1" s="388"/>
      <c r="C1" s="455"/>
      <c r="D1" s="390"/>
    </row>
    <row r="2" spans="1:15" ht="18" customHeight="1">
      <c r="B2" s="726" t="s">
        <v>505</v>
      </c>
      <c r="C2" s="726"/>
      <c r="D2" s="726"/>
      <c r="E2" s="726"/>
      <c r="F2" s="726"/>
      <c r="G2" s="726"/>
      <c r="H2" s="726"/>
    </row>
    <row r="3" spans="1:15" ht="15" customHeight="1">
      <c r="B3" s="727" t="s">
        <v>407</v>
      </c>
      <c r="C3" s="727"/>
      <c r="D3" s="718" t="s">
        <v>479</v>
      </c>
      <c r="E3" s="721" t="s">
        <v>343</v>
      </c>
      <c r="F3" s="722"/>
      <c r="G3" s="721" t="s">
        <v>344</v>
      </c>
      <c r="H3" s="722"/>
      <c r="I3" s="721" t="s">
        <v>345</v>
      </c>
      <c r="J3" s="722"/>
      <c r="K3" s="721" t="s">
        <v>346</v>
      </c>
      <c r="L3" s="722"/>
    </row>
    <row r="4" spans="1:15" ht="15" customHeight="1">
      <c r="B4" s="727"/>
      <c r="C4" s="727"/>
      <c r="D4" s="719"/>
      <c r="E4" s="550" t="s">
        <v>506</v>
      </c>
      <c r="F4" s="551" t="s">
        <v>507</v>
      </c>
      <c r="G4" s="550" t="s">
        <v>506</v>
      </c>
      <c r="H4" s="551" t="s">
        <v>507</v>
      </c>
      <c r="I4" s="550" t="s">
        <v>506</v>
      </c>
      <c r="J4" s="551" t="s">
        <v>507</v>
      </c>
      <c r="K4" s="550" t="s">
        <v>506</v>
      </c>
      <c r="L4" s="551" t="s">
        <v>507</v>
      </c>
      <c r="O4" s="552"/>
    </row>
    <row r="5" spans="1:15" ht="19.5" customHeight="1">
      <c r="B5" s="723" t="s">
        <v>508</v>
      </c>
      <c r="C5" s="517" t="s">
        <v>509</v>
      </c>
      <c r="D5" s="518">
        <v>3</v>
      </c>
      <c r="E5" s="553">
        <v>38</v>
      </c>
      <c r="F5" s="554">
        <v>11</v>
      </c>
      <c r="G5" s="553">
        <v>59</v>
      </c>
      <c r="H5" s="554">
        <v>23</v>
      </c>
      <c r="I5" s="553">
        <v>54</v>
      </c>
      <c r="J5" s="554">
        <v>22</v>
      </c>
      <c r="K5" s="553">
        <v>57</v>
      </c>
      <c r="L5" s="554">
        <v>25</v>
      </c>
      <c r="O5" s="552"/>
    </row>
    <row r="6" spans="1:15" ht="19.5" customHeight="1">
      <c r="B6" s="723"/>
      <c r="C6" s="522" t="s">
        <v>510</v>
      </c>
      <c r="D6" s="527">
        <v>5</v>
      </c>
      <c r="E6" s="555">
        <v>47</v>
      </c>
      <c r="F6" s="556">
        <v>18</v>
      </c>
      <c r="G6" s="555">
        <v>63</v>
      </c>
      <c r="H6" s="556">
        <v>19</v>
      </c>
      <c r="I6" s="555">
        <v>73</v>
      </c>
      <c r="J6" s="556">
        <v>25</v>
      </c>
      <c r="K6" s="555">
        <v>79</v>
      </c>
      <c r="L6" s="556">
        <v>29</v>
      </c>
      <c r="O6" s="552"/>
    </row>
    <row r="7" spans="1:15" ht="19.5" customHeight="1">
      <c r="B7" s="723"/>
      <c r="C7" s="522" t="s">
        <v>511</v>
      </c>
      <c r="D7" s="527">
        <v>5</v>
      </c>
      <c r="E7" s="555">
        <v>47</v>
      </c>
      <c r="F7" s="556">
        <v>25</v>
      </c>
      <c r="G7" s="555">
        <v>62</v>
      </c>
      <c r="H7" s="556">
        <v>22</v>
      </c>
      <c r="I7" s="555">
        <v>68</v>
      </c>
      <c r="J7" s="556">
        <v>24</v>
      </c>
      <c r="K7" s="555">
        <v>73</v>
      </c>
      <c r="L7" s="556">
        <v>24</v>
      </c>
      <c r="O7" s="552"/>
    </row>
    <row r="8" spans="1:15" ht="19.5" customHeight="1">
      <c r="B8" s="723"/>
      <c r="C8" s="528" t="s">
        <v>512</v>
      </c>
      <c r="D8" s="542">
        <v>8</v>
      </c>
      <c r="E8" s="557">
        <v>57</v>
      </c>
      <c r="F8" s="558">
        <v>12</v>
      </c>
      <c r="G8" s="557">
        <v>74</v>
      </c>
      <c r="H8" s="558">
        <v>15</v>
      </c>
      <c r="I8" s="557">
        <v>90</v>
      </c>
      <c r="J8" s="558">
        <v>21</v>
      </c>
      <c r="K8" s="557">
        <v>105</v>
      </c>
      <c r="L8" s="558">
        <v>30</v>
      </c>
      <c r="O8" s="552"/>
    </row>
    <row r="9" spans="1:15" ht="19.5" customHeight="1">
      <c r="B9" s="723"/>
      <c r="C9" s="514" t="s">
        <v>513</v>
      </c>
      <c r="D9" s="515">
        <f>SUM(D5:D8)</f>
        <v>21</v>
      </c>
      <c r="E9" s="559">
        <f>SUM(E5:E8)</f>
        <v>189</v>
      </c>
      <c r="F9" s="560">
        <f t="shared" ref="F9:L9" si="0">SUM(F5:F8)</f>
        <v>66</v>
      </c>
      <c r="G9" s="559">
        <f t="shared" si="0"/>
        <v>258</v>
      </c>
      <c r="H9" s="560">
        <f t="shared" si="0"/>
        <v>79</v>
      </c>
      <c r="I9" s="559">
        <f t="shared" si="0"/>
        <v>285</v>
      </c>
      <c r="J9" s="560">
        <f t="shared" si="0"/>
        <v>92</v>
      </c>
      <c r="K9" s="559">
        <f t="shared" si="0"/>
        <v>314</v>
      </c>
      <c r="L9" s="560">
        <f t="shared" si="0"/>
        <v>108</v>
      </c>
      <c r="O9" s="552"/>
    </row>
    <row r="10" spans="1:15" ht="19.5" customHeight="1">
      <c r="B10" s="723" t="s">
        <v>484</v>
      </c>
      <c r="C10" s="537" t="s">
        <v>514</v>
      </c>
      <c r="D10" s="561">
        <v>2</v>
      </c>
      <c r="E10" s="562">
        <v>17</v>
      </c>
      <c r="F10" s="563">
        <v>2</v>
      </c>
      <c r="G10" s="562">
        <v>26</v>
      </c>
      <c r="H10" s="563">
        <v>9</v>
      </c>
      <c r="I10" s="562">
        <v>20</v>
      </c>
      <c r="J10" s="563">
        <v>9</v>
      </c>
      <c r="K10" s="562">
        <v>22</v>
      </c>
      <c r="L10" s="563">
        <v>12</v>
      </c>
      <c r="O10" s="552"/>
    </row>
    <row r="11" spans="1:15" ht="19.5" customHeight="1">
      <c r="B11" s="723"/>
      <c r="C11" s="522" t="s">
        <v>515</v>
      </c>
      <c r="D11" s="523">
        <v>3</v>
      </c>
      <c r="E11" s="555">
        <v>37</v>
      </c>
      <c r="F11" s="556">
        <v>10</v>
      </c>
      <c r="G11" s="555">
        <v>38</v>
      </c>
      <c r="H11" s="556">
        <v>11</v>
      </c>
      <c r="I11" s="555">
        <v>43</v>
      </c>
      <c r="J11" s="556">
        <v>14</v>
      </c>
      <c r="K11" s="555">
        <v>49</v>
      </c>
      <c r="L11" s="556">
        <v>18</v>
      </c>
      <c r="O11" s="552"/>
    </row>
    <row r="12" spans="1:15" ht="19.5" customHeight="1">
      <c r="B12" s="723"/>
      <c r="C12" s="522" t="s">
        <v>516</v>
      </c>
      <c r="D12" s="527">
        <v>9</v>
      </c>
      <c r="E12" s="555">
        <v>94</v>
      </c>
      <c r="F12" s="556">
        <v>21</v>
      </c>
      <c r="G12" s="555">
        <v>68</v>
      </c>
      <c r="H12" s="556">
        <v>19</v>
      </c>
      <c r="I12" s="555">
        <v>97</v>
      </c>
      <c r="J12" s="556">
        <v>30</v>
      </c>
      <c r="K12" s="555">
        <v>101</v>
      </c>
      <c r="L12" s="556">
        <v>28</v>
      </c>
      <c r="O12" s="552"/>
    </row>
    <row r="13" spans="1:15" ht="19.5" customHeight="1">
      <c r="B13" s="723"/>
      <c r="C13" s="522" t="s">
        <v>517</v>
      </c>
      <c r="D13" s="527">
        <v>3</v>
      </c>
      <c r="E13" s="564"/>
      <c r="F13" s="565"/>
      <c r="G13" s="555">
        <v>24</v>
      </c>
      <c r="H13" s="556">
        <v>4</v>
      </c>
      <c r="I13" s="555">
        <v>28</v>
      </c>
      <c r="J13" s="556">
        <v>7</v>
      </c>
      <c r="K13" s="555">
        <v>36</v>
      </c>
      <c r="L13" s="556">
        <v>7</v>
      </c>
    </row>
    <row r="14" spans="1:15" ht="19.5" customHeight="1">
      <c r="B14" s="723"/>
      <c r="C14" s="522" t="s">
        <v>518</v>
      </c>
      <c r="D14" s="527">
        <v>2</v>
      </c>
      <c r="E14" s="555">
        <v>27</v>
      </c>
      <c r="F14" s="556">
        <v>7</v>
      </c>
      <c r="G14" s="555">
        <v>32</v>
      </c>
      <c r="H14" s="556">
        <v>9</v>
      </c>
      <c r="I14" s="555">
        <v>36</v>
      </c>
      <c r="J14" s="556">
        <v>12</v>
      </c>
      <c r="K14" s="555">
        <v>31</v>
      </c>
      <c r="L14" s="556">
        <v>7</v>
      </c>
    </row>
    <row r="15" spans="1:15" ht="19.5" customHeight="1">
      <c r="B15" s="723"/>
      <c r="C15" s="522" t="s">
        <v>519</v>
      </c>
      <c r="D15" s="523">
        <v>2</v>
      </c>
      <c r="E15" s="555">
        <v>31</v>
      </c>
      <c r="F15" s="556">
        <v>11</v>
      </c>
      <c r="G15" s="555">
        <v>35</v>
      </c>
      <c r="H15" s="556">
        <v>6</v>
      </c>
      <c r="I15" s="555">
        <v>36</v>
      </c>
      <c r="J15" s="556">
        <v>10</v>
      </c>
      <c r="K15" s="555">
        <v>33</v>
      </c>
      <c r="L15" s="556">
        <v>2</v>
      </c>
    </row>
    <row r="16" spans="1:15" ht="19.5" customHeight="1">
      <c r="B16" s="723"/>
      <c r="C16" s="522" t="s">
        <v>520</v>
      </c>
      <c r="D16" s="527">
        <v>7</v>
      </c>
      <c r="E16" s="555">
        <v>61</v>
      </c>
      <c r="F16" s="556">
        <v>10</v>
      </c>
      <c r="G16" s="555">
        <v>72</v>
      </c>
      <c r="H16" s="556">
        <v>18</v>
      </c>
      <c r="I16" s="555">
        <v>93</v>
      </c>
      <c r="J16" s="556">
        <v>27</v>
      </c>
      <c r="K16" s="555">
        <v>102</v>
      </c>
      <c r="L16" s="556">
        <v>31</v>
      </c>
    </row>
    <row r="17" spans="2:12" ht="19.5" customHeight="1">
      <c r="B17" s="723"/>
      <c r="C17" s="522" t="s">
        <v>521</v>
      </c>
      <c r="D17" s="527">
        <v>5</v>
      </c>
      <c r="E17" s="555">
        <v>44</v>
      </c>
      <c r="F17" s="556">
        <v>20</v>
      </c>
      <c r="G17" s="555">
        <v>41</v>
      </c>
      <c r="H17" s="556">
        <v>17</v>
      </c>
      <c r="I17" s="555">
        <v>63</v>
      </c>
      <c r="J17" s="556">
        <v>20</v>
      </c>
      <c r="K17" s="555">
        <v>76</v>
      </c>
      <c r="L17" s="556">
        <v>26</v>
      </c>
    </row>
    <row r="18" spans="2:12" ht="19.5" customHeight="1">
      <c r="B18" s="723"/>
      <c r="C18" s="528" t="s">
        <v>522</v>
      </c>
      <c r="D18" s="529">
        <v>5</v>
      </c>
      <c r="E18" s="557">
        <v>49</v>
      </c>
      <c r="F18" s="558">
        <v>14</v>
      </c>
      <c r="G18" s="557">
        <v>59</v>
      </c>
      <c r="H18" s="558">
        <v>20</v>
      </c>
      <c r="I18" s="557">
        <v>70</v>
      </c>
      <c r="J18" s="558">
        <v>19</v>
      </c>
      <c r="K18" s="557">
        <v>68</v>
      </c>
      <c r="L18" s="558">
        <v>20</v>
      </c>
    </row>
    <row r="19" spans="2:12" ht="19.5" customHeight="1">
      <c r="B19" s="723"/>
      <c r="C19" s="514" t="s">
        <v>523</v>
      </c>
      <c r="D19" s="535">
        <f t="shared" ref="D19:L19" si="1">SUM(D10:D18)</f>
        <v>38</v>
      </c>
      <c r="E19" s="559">
        <f t="shared" si="1"/>
        <v>360</v>
      </c>
      <c r="F19" s="560">
        <f t="shared" si="1"/>
        <v>95</v>
      </c>
      <c r="G19" s="559">
        <f t="shared" si="1"/>
        <v>395</v>
      </c>
      <c r="H19" s="560">
        <f t="shared" si="1"/>
        <v>113</v>
      </c>
      <c r="I19" s="559">
        <f t="shared" si="1"/>
        <v>486</v>
      </c>
      <c r="J19" s="560">
        <f t="shared" si="1"/>
        <v>148</v>
      </c>
      <c r="K19" s="559">
        <f t="shared" si="1"/>
        <v>518</v>
      </c>
      <c r="L19" s="560">
        <f t="shared" si="1"/>
        <v>151</v>
      </c>
    </row>
    <row r="20" spans="2:12" ht="19.5" customHeight="1">
      <c r="B20" s="723" t="s">
        <v>524</v>
      </c>
      <c r="C20" s="537" t="s">
        <v>525</v>
      </c>
      <c r="D20" s="561">
        <v>7</v>
      </c>
      <c r="E20" s="562">
        <v>72</v>
      </c>
      <c r="F20" s="563">
        <v>14</v>
      </c>
      <c r="G20" s="562">
        <v>99</v>
      </c>
      <c r="H20" s="563">
        <v>18</v>
      </c>
      <c r="I20" s="562">
        <v>119</v>
      </c>
      <c r="J20" s="563">
        <v>36</v>
      </c>
      <c r="K20" s="562">
        <v>134</v>
      </c>
      <c r="L20" s="563">
        <v>33</v>
      </c>
    </row>
    <row r="21" spans="2:12" ht="19.5" customHeight="1">
      <c r="B21" s="723"/>
      <c r="C21" s="522" t="s">
        <v>526</v>
      </c>
      <c r="D21" s="527">
        <v>7</v>
      </c>
      <c r="E21" s="555">
        <v>59</v>
      </c>
      <c r="F21" s="556">
        <v>8</v>
      </c>
      <c r="G21" s="555">
        <v>55</v>
      </c>
      <c r="H21" s="556">
        <v>6</v>
      </c>
      <c r="I21" s="555">
        <v>88</v>
      </c>
      <c r="J21" s="556">
        <v>13</v>
      </c>
      <c r="K21" s="555">
        <v>105</v>
      </c>
      <c r="L21" s="556">
        <v>27</v>
      </c>
    </row>
    <row r="22" spans="2:12" ht="19.5" customHeight="1">
      <c r="B22" s="723"/>
      <c r="C22" s="522" t="s">
        <v>527</v>
      </c>
      <c r="D22" s="527">
        <v>2</v>
      </c>
      <c r="E22" s="555">
        <v>23</v>
      </c>
      <c r="F22" s="556">
        <v>5</v>
      </c>
      <c r="G22" s="555">
        <v>25</v>
      </c>
      <c r="H22" s="556">
        <v>2</v>
      </c>
      <c r="I22" s="555">
        <v>21</v>
      </c>
      <c r="J22" s="556">
        <v>1</v>
      </c>
      <c r="K22" s="555">
        <v>26</v>
      </c>
      <c r="L22" s="556">
        <v>4</v>
      </c>
    </row>
    <row r="23" spans="2:12" ht="19.5" customHeight="1">
      <c r="B23" s="723"/>
      <c r="C23" s="522" t="s">
        <v>528</v>
      </c>
      <c r="D23" s="527">
        <v>5</v>
      </c>
      <c r="E23" s="555">
        <v>78</v>
      </c>
      <c r="F23" s="556">
        <v>10</v>
      </c>
      <c r="G23" s="555">
        <v>69</v>
      </c>
      <c r="H23" s="556">
        <v>6</v>
      </c>
      <c r="I23" s="555">
        <v>77</v>
      </c>
      <c r="J23" s="556">
        <v>15</v>
      </c>
      <c r="K23" s="555">
        <v>78</v>
      </c>
      <c r="L23" s="556">
        <v>17</v>
      </c>
    </row>
    <row r="24" spans="2:12" ht="19.5" customHeight="1">
      <c r="B24" s="723"/>
      <c r="C24" s="522" t="s">
        <v>529</v>
      </c>
      <c r="D24" s="527">
        <v>6</v>
      </c>
      <c r="E24" s="555">
        <v>73</v>
      </c>
      <c r="F24" s="556">
        <v>13</v>
      </c>
      <c r="G24" s="555">
        <v>89</v>
      </c>
      <c r="H24" s="556">
        <v>19</v>
      </c>
      <c r="I24" s="555">
        <v>55</v>
      </c>
      <c r="J24" s="556">
        <v>10</v>
      </c>
      <c r="K24" s="555">
        <v>67</v>
      </c>
      <c r="L24" s="556">
        <v>14</v>
      </c>
    </row>
    <row r="25" spans="2:12" ht="19.5" customHeight="1">
      <c r="B25" s="723"/>
      <c r="C25" s="528" t="s">
        <v>530</v>
      </c>
      <c r="D25" s="542">
        <v>2</v>
      </c>
      <c r="E25" s="566"/>
      <c r="F25" s="567"/>
      <c r="G25" s="566"/>
      <c r="H25" s="567"/>
      <c r="I25" s="557">
        <v>53</v>
      </c>
      <c r="J25" s="558">
        <v>26</v>
      </c>
      <c r="K25" s="557">
        <v>41</v>
      </c>
      <c r="L25" s="558">
        <v>18</v>
      </c>
    </row>
    <row r="26" spans="2:12" ht="19.5" customHeight="1">
      <c r="B26" s="723"/>
      <c r="C26" s="514" t="s">
        <v>531</v>
      </c>
      <c r="D26" s="515">
        <f t="shared" ref="D26:L26" si="2">SUM(D20:D25)</f>
        <v>29</v>
      </c>
      <c r="E26" s="559">
        <f t="shared" si="2"/>
        <v>305</v>
      </c>
      <c r="F26" s="560">
        <f t="shared" si="2"/>
        <v>50</v>
      </c>
      <c r="G26" s="559">
        <f t="shared" si="2"/>
        <v>337</v>
      </c>
      <c r="H26" s="560">
        <f t="shared" si="2"/>
        <v>51</v>
      </c>
      <c r="I26" s="559">
        <f t="shared" si="2"/>
        <v>413</v>
      </c>
      <c r="J26" s="560">
        <f t="shared" si="2"/>
        <v>101</v>
      </c>
      <c r="K26" s="559">
        <f t="shared" si="2"/>
        <v>451</v>
      </c>
      <c r="L26" s="560">
        <f t="shared" si="2"/>
        <v>113</v>
      </c>
    </row>
    <row r="27" spans="2:12" ht="19.5" customHeight="1">
      <c r="B27" s="723" t="s">
        <v>495</v>
      </c>
      <c r="C27" s="537" t="s">
        <v>532</v>
      </c>
      <c r="D27" s="538">
        <v>7</v>
      </c>
      <c r="E27" s="562">
        <v>85</v>
      </c>
      <c r="F27" s="563">
        <v>21</v>
      </c>
      <c r="G27" s="562">
        <v>72</v>
      </c>
      <c r="H27" s="563">
        <v>10</v>
      </c>
      <c r="I27" s="562">
        <v>83</v>
      </c>
      <c r="J27" s="563">
        <v>18</v>
      </c>
      <c r="K27" s="562">
        <v>84</v>
      </c>
      <c r="L27" s="563">
        <v>27</v>
      </c>
    </row>
    <row r="28" spans="2:12" ht="19.5" customHeight="1">
      <c r="B28" s="723"/>
      <c r="C28" s="522" t="s">
        <v>533</v>
      </c>
      <c r="D28" s="523">
        <v>3</v>
      </c>
      <c r="E28" s="555">
        <v>34</v>
      </c>
      <c r="F28" s="556">
        <v>6</v>
      </c>
      <c r="G28" s="555">
        <v>51</v>
      </c>
      <c r="H28" s="556">
        <v>15</v>
      </c>
      <c r="I28" s="555">
        <v>44</v>
      </c>
      <c r="J28" s="556">
        <v>13</v>
      </c>
      <c r="K28" s="555">
        <v>60</v>
      </c>
      <c r="L28" s="556">
        <v>27</v>
      </c>
    </row>
    <row r="29" spans="2:12" ht="19.5" customHeight="1">
      <c r="B29" s="723"/>
      <c r="C29" s="522" t="s">
        <v>534</v>
      </c>
      <c r="D29" s="523">
        <v>6</v>
      </c>
      <c r="E29" s="555">
        <v>50</v>
      </c>
      <c r="F29" s="556">
        <v>10</v>
      </c>
      <c r="G29" s="555">
        <v>61</v>
      </c>
      <c r="H29" s="556">
        <v>5</v>
      </c>
      <c r="I29" s="555">
        <v>65</v>
      </c>
      <c r="J29" s="556">
        <v>10</v>
      </c>
      <c r="K29" s="555">
        <v>58</v>
      </c>
      <c r="L29" s="556">
        <v>9</v>
      </c>
    </row>
    <row r="30" spans="2:12" ht="19.5" customHeight="1">
      <c r="B30" s="723"/>
      <c r="C30" s="522" t="s">
        <v>535</v>
      </c>
      <c r="D30" s="527">
        <v>4</v>
      </c>
      <c r="E30" s="555">
        <v>42</v>
      </c>
      <c r="F30" s="556">
        <v>11</v>
      </c>
      <c r="G30" s="555">
        <v>46</v>
      </c>
      <c r="H30" s="556">
        <v>13</v>
      </c>
      <c r="I30" s="555">
        <v>65</v>
      </c>
      <c r="J30" s="556">
        <v>20</v>
      </c>
      <c r="K30" s="555">
        <v>46</v>
      </c>
      <c r="L30" s="556">
        <v>13</v>
      </c>
    </row>
    <row r="31" spans="2:12" ht="19.5" customHeight="1">
      <c r="B31" s="723"/>
      <c r="C31" s="528" t="s">
        <v>536</v>
      </c>
      <c r="D31" s="542">
        <v>4</v>
      </c>
      <c r="E31" s="566"/>
      <c r="F31" s="568">
        <v>26</v>
      </c>
      <c r="G31" s="566"/>
      <c r="H31" s="558">
        <v>30</v>
      </c>
      <c r="I31" s="566"/>
      <c r="J31" s="558">
        <v>33</v>
      </c>
      <c r="K31" s="566"/>
      <c r="L31" s="558">
        <v>37</v>
      </c>
    </row>
    <row r="32" spans="2:12" ht="19.5" customHeight="1">
      <c r="B32" s="723"/>
      <c r="C32" s="514" t="s">
        <v>537</v>
      </c>
      <c r="D32" s="569">
        <f t="shared" ref="D32:L32" si="3">SUM(D27:D31)</f>
        <v>24</v>
      </c>
      <c r="E32" s="559">
        <f t="shared" si="3"/>
        <v>211</v>
      </c>
      <c r="F32" s="560">
        <f t="shared" si="3"/>
        <v>74</v>
      </c>
      <c r="G32" s="559">
        <f t="shared" si="3"/>
        <v>230</v>
      </c>
      <c r="H32" s="560">
        <f t="shared" si="3"/>
        <v>73</v>
      </c>
      <c r="I32" s="559">
        <f t="shared" si="3"/>
        <v>257</v>
      </c>
      <c r="J32" s="560">
        <f t="shared" si="3"/>
        <v>94</v>
      </c>
      <c r="K32" s="559">
        <f t="shared" si="3"/>
        <v>248</v>
      </c>
      <c r="L32" s="560">
        <f t="shared" si="3"/>
        <v>113</v>
      </c>
    </row>
    <row r="33" spans="2:12" ht="22.5" customHeight="1">
      <c r="B33" s="724" t="s">
        <v>321</v>
      </c>
      <c r="C33" s="725"/>
      <c r="D33" s="570">
        <f t="shared" ref="D33:L33" si="4">SUM(D32,D26,D19,D9)</f>
        <v>112</v>
      </c>
      <c r="E33" s="570">
        <f t="shared" si="4"/>
        <v>1065</v>
      </c>
      <c r="F33" s="571">
        <f t="shared" si="4"/>
        <v>285</v>
      </c>
      <c r="G33" s="570">
        <f t="shared" si="4"/>
        <v>1220</v>
      </c>
      <c r="H33" s="571">
        <f t="shared" si="4"/>
        <v>316</v>
      </c>
      <c r="I33" s="570">
        <f t="shared" si="4"/>
        <v>1441</v>
      </c>
      <c r="J33" s="571">
        <f t="shared" si="4"/>
        <v>435</v>
      </c>
      <c r="K33" s="570">
        <f t="shared" si="4"/>
        <v>1531</v>
      </c>
      <c r="L33" s="571">
        <f t="shared" si="4"/>
        <v>485</v>
      </c>
    </row>
    <row r="34" spans="2:12">
      <c r="B34" s="549" t="s">
        <v>538</v>
      </c>
      <c r="C34" s="572"/>
      <c r="D34" s="573"/>
      <c r="E34" s="573"/>
      <c r="F34" s="573"/>
      <c r="H34" s="78"/>
      <c r="I34" s="78"/>
      <c r="J34" s="78"/>
      <c r="L34" s="78" t="s">
        <v>476</v>
      </c>
    </row>
  </sheetData>
  <mergeCells count="12">
    <mergeCell ref="B33:C33"/>
    <mergeCell ref="B2:H2"/>
    <mergeCell ref="B3:C4"/>
    <mergeCell ref="D3:D4"/>
    <mergeCell ref="E3:F3"/>
    <mergeCell ref="G3:H3"/>
    <mergeCell ref="K3:L3"/>
    <mergeCell ref="B5:B9"/>
    <mergeCell ref="B10:B19"/>
    <mergeCell ref="B20:B26"/>
    <mergeCell ref="B27:B32"/>
    <mergeCell ref="I3:J3"/>
  </mergeCells>
  <phoneticPr fontId="8"/>
  <printOptions horizontalCentered="1"/>
  <pageMargins left="0.39370078740157483" right="0.39370078740157483" top="0.78740157480314965" bottom="0.78740157480314965" header="0.39370078740157483" footer="0.39370078740157483"/>
  <pageSetup paperSize="9" scale="94" fitToHeight="0" orientation="portrait" r:id="rId1"/>
  <headerFooter alignWithMargins="0">
    <oddHeader>&amp;R14.厚      生</oddHeader>
    <oddFooter>&amp;C-100-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workbookViewId="0"/>
  </sheetViews>
  <sheetFormatPr defaultRowHeight="13.5"/>
  <cols>
    <col min="1" max="1" width="3.625" style="2" customWidth="1"/>
    <col min="2" max="2" width="12.625" style="2" customWidth="1"/>
    <col min="3" max="3" width="18.625" style="2" customWidth="1"/>
    <col min="4" max="6" width="16.625" style="2" customWidth="1"/>
    <col min="7" max="9" width="7.5" style="2" bestFit="1" customWidth="1"/>
    <col min="10" max="10" width="11.5" style="60" bestFit="1" customWidth="1"/>
    <col min="11" max="16384" width="9" style="2"/>
  </cols>
  <sheetData>
    <row r="1" spans="1:10" ht="30" customHeight="1">
      <c r="A1" s="1" t="s">
        <v>57</v>
      </c>
      <c r="C1" s="42"/>
      <c r="D1" s="42"/>
      <c r="E1" s="42"/>
      <c r="F1" s="42"/>
      <c r="G1" s="42"/>
      <c r="H1" s="42"/>
      <c r="I1" s="42"/>
    </row>
    <row r="2" spans="1:10" ht="18" customHeight="1">
      <c r="A2" s="61">
        <v>1</v>
      </c>
      <c r="B2" s="62" t="s">
        <v>58</v>
      </c>
      <c r="C2" s="63"/>
      <c r="D2" s="63"/>
      <c r="E2" s="63"/>
      <c r="F2" s="64" t="s">
        <v>59</v>
      </c>
      <c r="G2" s="63"/>
      <c r="H2" s="63"/>
      <c r="I2" s="42"/>
    </row>
    <row r="3" spans="1:10" s="24" customFormat="1" ht="15" customHeight="1">
      <c r="B3" s="9" t="s">
        <v>6</v>
      </c>
      <c r="C3" s="65" t="s">
        <v>60</v>
      </c>
      <c r="D3" s="65" t="s">
        <v>61</v>
      </c>
      <c r="E3" s="65" t="s">
        <v>62</v>
      </c>
      <c r="F3" s="66" t="s">
        <v>63</v>
      </c>
    </row>
    <row r="4" spans="1:10" s="18" customFormat="1" ht="15" hidden="1" customHeight="1">
      <c r="B4" s="19" t="s">
        <v>64</v>
      </c>
      <c r="C4" s="67">
        <f t="shared" ref="C4:C24" si="0">SUM(D4:F4)</f>
        <v>26490</v>
      </c>
      <c r="D4" s="67">
        <f>SUM(D5:D8)</f>
        <v>22633</v>
      </c>
      <c r="E4" s="67">
        <f>SUM(E5:E8)</f>
        <v>1195</v>
      </c>
      <c r="F4" s="20">
        <f>SUM(F5:F8)</f>
        <v>2662</v>
      </c>
    </row>
    <row r="5" spans="1:10" s="24" customFormat="1" ht="15" hidden="1" customHeight="1">
      <c r="B5" s="25" t="s">
        <v>20</v>
      </c>
      <c r="C5" s="68">
        <f t="shared" si="0"/>
        <v>7570</v>
      </c>
      <c r="D5" s="68">
        <v>6404</v>
      </c>
      <c r="E5" s="69">
        <v>269</v>
      </c>
      <c r="F5" s="70">
        <v>897</v>
      </c>
    </row>
    <row r="6" spans="1:10" s="24" customFormat="1" ht="15" hidden="1" customHeight="1">
      <c r="B6" s="25" t="s">
        <v>21</v>
      </c>
      <c r="C6" s="68">
        <f t="shared" si="0"/>
        <v>8710</v>
      </c>
      <c r="D6" s="68">
        <v>7402</v>
      </c>
      <c r="E6" s="69">
        <v>521</v>
      </c>
      <c r="F6" s="70">
        <v>787</v>
      </c>
    </row>
    <row r="7" spans="1:10" s="24" customFormat="1" ht="15" hidden="1" customHeight="1">
      <c r="B7" s="25" t="s">
        <v>22</v>
      </c>
      <c r="C7" s="68">
        <f t="shared" si="0"/>
        <v>6527</v>
      </c>
      <c r="D7" s="68">
        <v>5607</v>
      </c>
      <c r="E7" s="69">
        <v>258</v>
      </c>
      <c r="F7" s="70">
        <v>662</v>
      </c>
    </row>
    <row r="8" spans="1:10" s="24" customFormat="1" ht="15" hidden="1" customHeight="1">
      <c r="B8" s="32" t="s">
        <v>23</v>
      </c>
      <c r="C8" s="71">
        <f t="shared" si="0"/>
        <v>3683</v>
      </c>
      <c r="D8" s="71">
        <v>3220</v>
      </c>
      <c r="E8" s="72">
        <v>147</v>
      </c>
      <c r="F8" s="73">
        <v>316</v>
      </c>
    </row>
    <row r="9" spans="1:10" s="18" customFormat="1" ht="15" customHeight="1">
      <c r="B9" s="19" t="s">
        <v>65</v>
      </c>
      <c r="C9" s="67">
        <f t="shared" si="0"/>
        <v>27487</v>
      </c>
      <c r="D9" s="67">
        <f>SUM(D10:D13)</f>
        <v>23164</v>
      </c>
      <c r="E9" s="67">
        <f>SUM(E10:E13)</f>
        <v>1380</v>
      </c>
      <c r="F9" s="20">
        <f>SUM(F10:F13)</f>
        <v>2943</v>
      </c>
    </row>
    <row r="10" spans="1:10" ht="14.1" customHeight="1">
      <c r="B10" s="25" t="s">
        <v>20</v>
      </c>
      <c r="C10" s="68">
        <f t="shared" si="0"/>
        <v>7774</v>
      </c>
      <c r="D10" s="68">
        <v>6498</v>
      </c>
      <c r="E10" s="69">
        <v>309</v>
      </c>
      <c r="F10" s="70">
        <v>967</v>
      </c>
      <c r="J10" s="2"/>
    </row>
    <row r="11" spans="1:10" ht="14.1" customHeight="1">
      <c r="B11" s="25" t="s">
        <v>21</v>
      </c>
      <c r="C11" s="68">
        <f t="shared" si="0"/>
        <v>9102</v>
      </c>
      <c r="D11" s="68">
        <v>7626</v>
      </c>
      <c r="E11" s="69">
        <v>593</v>
      </c>
      <c r="F11" s="70">
        <v>883</v>
      </c>
      <c r="J11" s="2"/>
    </row>
    <row r="12" spans="1:10" ht="14.1" customHeight="1">
      <c r="B12" s="25" t="s">
        <v>22</v>
      </c>
      <c r="C12" s="68">
        <f t="shared" si="0"/>
        <v>6824</v>
      </c>
      <c r="D12" s="68">
        <v>5759</v>
      </c>
      <c r="E12" s="69">
        <v>311</v>
      </c>
      <c r="F12" s="70">
        <v>754</v>
      </c>
      <c r="J12" s="2"/>
    </row>
    <row r="13" spans="1:10" ht="14.1" customHeight="1">
      <c r="B13" s="32" t="s">
        <v>23</v>
      </c>
      <c r="C13" s="71">
        <f t="shared" si="0"/>
        <v>3787</v>
      </c>
      <c r="D13" s="71">
        <v>3281</v>
      </c>
      <c r="E13" s="72">
        <v>167</v>
      </c>
      <c r="F13" s="73">
        <v>339</v>
      </c>
      <c r="J13" s="2"/>
    </row>
    <row r="14" spans="1:10" ht="15" customHeight="1">
      <c r="A14" s="61"/>
      <c r="B14" s="19" t="s">
        <v>66</v>
      </c>
      <c r="C14" s="67">
        <f t="shared" si="0"/>
        <v>28008</v>
      </c>
      <c r="D14" s="67">
        <f>SUM(D15:D18)</f>
        <v>23569</v>
      </c>
      <c r="E14" s="67">
        <f>SUM(E15:E18)</f>
        <v>1401</v>
      </c>
      <c r="F14" s="20">
        <f>SUM(F15:F18)</f>
        <v>3038</v>
      </c>
      <c r="J14" s="2"/>
    </row>
    <row r="15" spans="1:10" ht="14.1" customHeight="1">
      <c r="B15" s="25" t="s">
        <v>20</v>
      </c>
      <c r="C15" s="68">
        <f t="shared" si="0"/>
        <v>7875</v>
      </c>
      <c r="D15" s="68">
        <v>6552</v>
      </c>
      <c r="E15" s="69">
        <v>315</v>
      </c>
      <c r="F15" s="70">
        <v>1008</v>
      </c>
      <c r="J15" s="2"/>
    </row>
    <row r="16" spans="1:10" ht="14.1" customHeight="1">
      <c r="B16" s="25" t="s">
        <v>21</v>
      </c>
      <c r="C16" s="68">
        <f t="shared" si="0"/>
        <v>9308</v>
      </c>
      <c r="D16" s="68">
        <v>7785</v>
      </c>
      <c r="E16" s="69">
        <v>602</v>
      </c>
      <c r="F16" s="70">
        <v>921</v>
      </c>
      <c r="J16" s="2"/>
    </row>
    <row r="17" spans="2:10" ht="14.1" customHeight="1">
      <c r="B17" s="25" t="s">
        <v>22</v>
      </c>
      <c r="C17" s="68">
        <f t="shared" si="0"/>
        <v>6941</v>
      </c>
      <c r="D17" s="68">
        <v>5882</v>
      </c>
      <c r="E17" s="69">
        <v>314</v>
      </c>
      <c r="F17" s="70">
        <v>745</v>
      </c>
      <c r="J17" s="2"/>
    </row>
    <row r="18" spans="2:10" ht="14.1" customHeight="1">
      <c r="B18" s="32" t="s">
        <v>23</v>
      </c>
      <c r="C18" s="71">
        <f t="shared" si="0"/>
        <v>3884</v>
      </c>
      <c r="D18" s="71">
        <v>3350</v>
      </c>
      <c r="E18" s="72">
        <v>170</v>
      </c>
      <c r="F18" s="73">
        <v>364</v>
      </c>
      <c r="J18" s="2"/>
    </row>
    <row r="19" spans="2:10" ht="15" customHeight="1">
      <c r="B19" s="19" t="s">
        <v>67</v>
      </c>
      <c r="C19" s="67">
        <f>SUM(D19:F19)</f>
        <v>28348</v>
      </c>
      <c r="D19" s="67">
        <f>SUM(D20:D23)</f>
        <v>23827</v>
      </c>
      <c r="E19" s="67">
        <f>SUM(E20:E23)</f>
        <v>1414</v>
      </c>
      <c r="F19" s="20">
        <f>SUM(F20:F23)</f>
        <v>3107</v>
      </c>
      <c r="J19" s="2"/>
    </row>
    <row r="20" spans="2:10" ht="14.1" customHeight="1">
      <c r="B20" s="25" t="s">
        <v>20</v>
      </c>
      <c r="C20" s="68">
        <f t="shared" si="0"/>
        <v>7962</v>
      </c>
      <c r="D20" s="68">
        <v>6626</v>
      </c>
      <c r="E20" s="69">
        <v>320</v>
      </c>
      <c r="F20" s="70">
        <v>1016</v>
      </c>
      <c r="J20" s="2"/>
    </row>
    <row r="21" spans="2:10" ht="14.1" customHeight="1">
      <c r="B21" s="25" t="s">
        <v>21</v>
      </c>
      <c r="C21" s="68">
        <f t="shared" si="0"/>
        <v>9420</v>
      </c>
      <c r="D21" s="68">
        <v>7875</v>
      </c>
      <c r="E21" s="69">
        <v>597</v>
      </c>
      <c r="F21" s="70">
        <v>948</v>
      </c>
      <c r="J21" s="2"/>
    </row>
    <row r="22" spans="2:10" ht="14.1" customHeight="1">
      <c r="B22" s="25" t="s">
        <v>22</v>
      </c>
      <c r="C22" s="68">
        <f t="shared" si="0"/>
        <v>7035</v>
      </c>
      <c r="D22" s="68">
        <v>5946</v>
      </c>
      <c r="E22" s="69">
        <v>318</v>
      </c>
      <c r="F22" s="70">
        <v>771</v>
      </c>
      <c r="J22" s="2"/>
    </row>
    <row r="23" spans="2:10" ht="14.1" customHeight="1">
      <c r="B23" s="32" t="s">
        <v>23</v>
      </c>
      <c r="C23" s="71">
        <f t="shared" si="0"/>
        <v>3931</v>
      </c>
      <c r="D23" s="71">
        <v>3380</v>
      </c>
      <c r="E23" s="72">
        <v>179</v>
      </c>
      <c r="F23" s="73">
        <v>372</v>
      </c>
      <c r="J23" s="2"/>
    </row>
    <row r="24" spans="2:10" ht="15" customHeight="1">
      <c r="B24" s="37" t="s">
        <v>68</v>
      </c>
      <c r="C24" s="74">
        <f t="shared" si="0"/>
        <v>28710</v>
      </c>
      <c r="D24" s="74">
        <v>24083</v>
      </c>
      <c r="E24" s="74">
        <v>1426</v>
      </c>
      <c r="F24" s="38">
        <v>3201</v>
      </c>
      <c r="J24" s="2"/>
    </row>
    <row r="25" spans="2:10" ht="15" customHeight="1">
      <c r="B25" s="37" t="s">
        <v>69</v>
      </c>
      <c r="C25" s="74">
        <f>SUM(D25:F25)</f>
        <v>29460</v>
      </c>
      <c r="D25" s="74">
        <v>24711</v>
      </c>
      <c r="E25" s="74">
        <v>1440</v>
      </c>
      <c r="F25" s="38">
        <v>3309</v>
      </c>
      <c r="J25" s="2"/>
    </row>
    <row r="26" spans="2:10" ht="15" customHeight="1">
      <c r="B26" s="37" t="s">
        <v>70</v>
      </c>
      <c r="C26" s="74">
        <f>SUM(D26:F26)</f>
        <v>30310</v>
      </c>
      <c r="D26" s="74">
        <v>25442</v>
      </c>
      <c r="E26" s="74">
        <v>1478</v>
      </c>
      <c r="F26" s="38">
        <v>3390</v>
      </c>
      <c r="J26" s="2"/>
    </row>
    <row r="27" spans="2:10" ht="15" customHeight="1">
      <c r="B27" s="37" t="s">
        <v>71</v>
      </c>
      <c r="C27" s="74">
        <v>31315</v>
      </c>
      <c r="D27" s="74">
        <v>26574</v>
      </c>
      <c r="E27" s="74">
        <v>1332</v>
      </c>
      <c r="F27" s="38">
        <v>3409</v>
      </c>
      <c r="J27" s="2"/>
    </row>
    <row r="28" spans="2:10" ht="15" customHeight="1">
      <c r="B28" s="37" t="s">
        <v>72</v>
      </c>
      <c r="C28" s="74">
        <f>SUM(D28:F28)</f>
        <v>32037</v>
      </c>
      <c r="D28" s="74">
        <v>27139</v>
      </c>
      <c r="E28" s="74">
        <v>1375</v>
      </c>
      <c r="F28" s="38">
        <v>3523</v>
      </c>
      <c r="J28" s="2"/>
    </row>
    <row r="29" spans="2:10" ht="15" customHeight="1">
      <c r="B29" s="37" t="s">
        <v>32</v>
      </c>
      <c r="C29" s="74">
        <v>32597</v>
      </c>
      <c r="D29" s="74">
        <v>27589</v>
      </c>
      <c r="E29" s="74">
        <v>1401</v>
      </c>
      <c r="F29" s="38">
        <v>3607</v>
      </c>
      <c r="J29" s="2"/>
    </row>
    <row r="30" spans="2:10" ht="15" customHeight="1">
      <c r="B30" s="37" t="s">
        <v>73</v>
      </c>
      <c r="C30" s="74">
        <f>SUM(D30:F30)</f>
        <v>33298</v>
      </c>
      <c r="D30" s="74">
        <v>28078</v>
      </c>
      <c r="E30" s="74">
        <v>1451</v>
      </c>
      <c r="F30" s="38">
        <v>3769</v>
      </c>
      <c r="J30" s="2"/>
    </row>
    <row r="31" spans="2:10" ht="15" customHeight="1">
      <c r="B31" s="37" t="s">
        <v>74</v>
      </c>
      <c r="C31" s="74">
        <f>SUM(D31:F31)</f>
        <v>33462</v>
      </c>
      <c r="D31" s="74">
        <v>28123</v>
      </c>
      <c r="E31" s="74">
        <v>1467</v>
      </c>
      <c r="F31" s="38">
        <v>3872</v>
      </c>
      <c r="J31" s="2"/>
    </row>
    <row r="32" spans="2:10" ht="15" customHeight="1">
      <c r="B32" s="37" t="s">
        <v>75</v>
      </c>
      <c r="C32" s="74">
        <v>33835</v>
      </c>
      <c r="D32" s="74">
        <v>28417</v>
      </c>
      <c r="E32" s="74">
        <v>1486</v>
      </c>
      <c r="F32" s="38">
        <v>3932</v>
      </c>
      <c r="J32" s="2"/>
    </row>
    <row r="33" spans="1:10" ht="15" customHeight="1">
      <c r="B33" s="37" t="s">
        <v>76</v>
      </c>
      <c r="C33" s="74">
        <v>34217</v>
      </c>
      <c r="D33" s="74">
        <v>28678</v>
      </c>
      <c r="E33" s="74">
        <v>1539</v>
      </c>
      <c r="F33" s="38">
        <v>4000</v>
      </c>
      <c r="J33" s="2"/>
    </row>
    <row r="34" spans="1:10" ht="15" customHeight="1">
      <c r="B34" s="37" t="s">
        <v>77</v>
      </c>
      <c r="C34" s="74">
        <v>34212</v>
      </c>
      <c r="D34" s="74">
        <v>28509</v>
      </c>
      <c r="E34" s="74">
        <v>1571</v>
      </c>
      <c r="F34" s="38">
        <v>4072</v>
      </c>
      <c r="J34" s="2"/>
    </row>
    <row r="35" spans="1:10" ht="13.5" customHeight="1">
      <c r="B35" s="75"/>
      <c r="C35" s="76"/>
      <c r="D35" s="76"/>
      <c r="E35" s="77"/>
      <c r="F35" s="78" t="s">
        <v>78</v>
      </c>
      <c r="G35" s="79"/>
      <c r="J35" s="2"/>
    </row>
    <row r="36" spans="1:10" ht="18" customHeight="1">
      <c r="A36" s="61">
        <v>2</v>
      </c>
      <c r="B36" s="62" t="s">
        <v>79</v>
      </c>
      <c r="C36" s="63"/>
      <c r="D36" s="63"/>
      <c r="E36" s="63"/>
      <c r="F36" s="64" t="s">
        <v>80</v>
      </c>
      <c r="G36" s="60"/>
      <c r="J36" s="2"/>
    </row>
    <row r="37" spans="1:10" s="24" customFormat="1" ht="15" customHeight="1">
      <c r="B37" s="9" t="s">
        <v>6</v>
      </c>
      <c r="C37" s="65" t="s">
        <v>60</v>
      </c>
      <c r="D37" s="65" t="s">
        <v>61</v>
      </c>
      <c r="E37" s="65" t="s">
        <v>62</v>
      </c>
      <c r="F37" s="66" t="s">
        <v>63</v>
      </c>
    </row>
    <row r="38" spans="1:10" s="18" customFormat="1" ht="14.25" hidden="1" customHeight="1">
      <c r="B38" s="19" t="s">
        <v>64</v>
      </c>
      <c r="C38" s="67">
        <f t="shared" ref="C38:C58" si="1">SUM(D38:F38)</f>
        <v>25390657200</v>
      </c>
      <c r="D38" s="67">
        <f>SUM(D39:D42)</f>
        <v>21881262700</v>
      </c>
      <c r="E38" s="67">
        <f>SUM(E39:E42)</f>
        <v>1172056000</v>
      </c>
      <c r="F38" s="20">
        <f>SUM(F39:F42)</f>
        <v>2337338500</v>
      </c>
    </row>
    <row r="39" spans="1:10" s="24" customFormat="1" ht="14.25" hidden="1" customHeight="1">
      <c r="B39" s="25" t="s">
        <v>20</v>
      </c>
      <c r="C39" s="68">
        <f t="shared" si="1"/>
        <v>7322754700</v>
      </c>
      <c r="D39" s="68">
        <v>6169375700</v>
      </c>
      <c r="E39" s="80">
        <v>276354400</v>
      </c>
      <c r="F39" s="81">
        <v>877024600</v>
      </c>
    </row>
    <row r="40" spans="1:10" s="24" customFormat="1" ht="14.25" hidden="1" customHeight="1">
      <c r="B40" s="25" t="s">
        <v>21</v>
      </c>
      <c r="C40" s="68">
        <f t="shared" si="1"/>
        <v>8175282100</v>
      </c>
      <c r="D40" s="68">
        <v>7019346300</v>
      </c>
      <c r="E40" s="80">
        <v>497878300</v>
      </c>
      <c r="F40" s="81">
        <v>658057500</v>
      </c>
    </row>
    <row r="41" spans="1:10" s="24" customFormat="1" ht="14.25" hidden="1" customHeight="1">
      <c r="B41" s="25" t="s">
        <v>22</v>
      </c>
      <c r="C41" s="68">
        <f t="shared" si="1"/>
        <v>6740186900</v>
      </c>
      <c r="D41" s="68">
        <v>5904305900</v>
      </c>
      <c r="E41" s="80">
        <v>259383300</v>
      </c>
      <c r="F41" s="81">
        <v>576497700</v>
      </c>
    </row>
    <row r="42" spans="1:10" s="24" customFormat="1" ht="14.25" hidden="1" customHeight="1">
      <c r="B42" s="32" t="s">
        <v>23</v>
      </c>
      <c r="C42" s="71">
        <f t="shared" si="1"/>
        <v>3152433500</v>
      </c>
      <c r="D42" s="71">
        <v>2788234800</v>
      </c>
      <c r="E42" s="82">
        <v>138440000</v>
      </c>
      <c r="F42" s="83">
        <v>225758700</v>
      </c>
    </row>
    <row r="43" spans="1:10" s="18" customFormat="1" ht="14.25" customHeight="1">
      <c r="B43" s="19" t="s">
        <v>65</v>
      </c>
      <c r="C43" s="67">
        <f t="shared" si="1"/>
        <v>26635216000</v>
      </c>
      <c r="D43" s="67">
        <f>SUM(D44:D47)</f>
        <v>22771519100</v>
      </c>
      <c r="E43" s="67">
        <f>SUM(E44:E47)</f>
        <v>1324330300</v>
      </c>
      <c r="F43" s="20">
        <f>SUM(F44:F47)</f>
        <v>2539366600</v>
      </c>
    </row>
    <row r="44" spans="1:10" ht="14.1" customHeight="1">
      <c r="B44" s="25" t="s">
        <v>20</v>
      </c>
      <c r="C44" s="68">
        <f t="shared" si="1"/>
        <v>7549619300</v>
      </c>
      <c r="D44" s="68">
        <v>6318668600</v>
      </c>
      <c r="E44" s="80">
        <v>306779400</v>
      </c>
      <c r="F44" s="81">
        <v>924171300</v>
      </c>
      <c r="J44" s="2"/>
    </row>
    <row r="45" spans="1:10" ht="14.1" customHeight="1">
      <c r="B45" s="25" t="s">
        <v>21</v>
      </c>
      <c r="C45" s="68">
        <f t="shared" si="1"/>
        <v>8644369600</v>
      </c>
      <c r="D45" s="68">
        <v>7357244300</v>
      </c>
      <c r="E45" s="80">
        <v>559587500</v>
      </c>
      <c r="F45" s="81">
        <v>727537800</v>
      </c>
      <c r="J45" s="2"/>
    </row>
    <row r="46" spans="1:10" ht="14.1" customHeight="1">
      <c r="B46" s="25" t="s">
        <v>22</v>
      </c>
      <c r="C46" s="68">
        <f t="shared" si="1"/>
        <v>7137799800</v>
      </c>
      <c r="D46" s="68">
        <v>6190304700</v>
      </c>
      <c r="E46" s="80">
        <v>302047900</v>
      </c>
      <c r="F46" s="81">
        <v>645447200</v>
      </c>
      <c r="J46" s="2"/>
    </row>
    <row r="47" spans="1:10" ht="14.1" customHeight="1">
      <c r="B47" s="32" t="s">
        <v>23</v>
      </c>
      <c r="C47" s="71">
        <f t="shared" si="1"/>
        <v>3303427300</v>
      </c>
      <c r="D47" s="71">
        <v>2905301500</v>
      </c>
      <c r="E47" s="82">
        <v>155915500</v>
      </c>
      <c r="F47" s="83">
        <v>242210300</v>
      </c>
      <c r="J47" s="2"/>
    </row>
    <row r="48" spans="1:10" ht="14.25" customHeight="1">
      <c r="A48" s="61"/>
      <c r="B48" s="19" t="s">
        <v>66</v>
      </c>
      <c r="C48" s="67">
        <f t="shared" si="1"/>
        <v>27317476450</v>
      </c>
      <c r="D48" s="67">
        <f>SUM(D49:D52)</f>
        <v>23385089900</v>
      </c>
      <c r="E48" s="84">
        <f>SUM(E49:E52)</f>
        <v>1334574700</v>
      </c>
      <c r="F48" s="85">
        <f>SUM(F49:F52)</f>
        <v>2597811850</v>
      </c>
      <c r="J48" s="2"/>
    </row>
    <row r="49" spans="2:10" ht="14.1" customHeight="1">
      <c r="B49" s="25" t="s">
        <v>20</v>
      </c>
      <c r="C49" s="68">
        <f t="shared" si="1"/>
        <v>7670886750</v>
      </c>
      <c r="D49" s="68">
        <v>6411392400</v>
      </c>
      <c r="E49" s="80">
        <v>307321700</v>
      </c>
      <c r="F49" s="81">
        <v>952172650</v>
      </c>
      <c r="J49" s="2"/>
    </row>
    <row r="50" spans="2:10" ht="14.1" customHeight="1">
      <c r="B50" s="25" t="s">
        <v>21</v>
      </c>
      <c r="C50" s="68">
        <f t="shared" si="1"/>
        <v>8910362300</v>
      </c>
      <c r="D50" s="68">
        <v>7591612000</v>
      </c>
      <c r="E50" s="80">
        <v>566229000</v>
      </c>
      <c r="F50" s="81">
        <v>752521300</v>
      </c>
      <c r="J50" s="2"/>
    </row>
    <row r="51" spans="2:10" ht="14.1" customHeight="1">
      <c r="B51" s="25" t="s">
        <v>22</v>
      </c>
      <c r="C51" s="68">
        <f t="shared" si="1"/>
        <v>7318412550</v>
      </c>
      <c r="D51" s="68">
        <v>6384720900</v>
      </c>
      <c r="E51" s="80">
        <v>303621300</v>
      </c>
      <c r="F51" s="81">
        <v>630070350</v>
      </c>
      <c r="J51" s="2"/>
    </row>
    <row r="52" spans="2:10" ht="14.1" customHeight="1">
      <c r="B52" s="32" t="s">
        <v>23</v>
      </c>
      <c r="C52" s="71">
        <f t="shared" si="1"/>
        <v>3417814850</v>
      </c>
      <c r="D52" s="71">
        <v>2997364600</v>
      </c>
      <c r="E52" s="82">
        <v>157402700</v>
      </c>
      <c r="F52" s="83">
        <v>263047550</v>
      </c>
      <c r="J52" s="2"/>
    </row>
    <row r="53" spans="2:10" ht="14.25" customHeight="1">
      <c r="B53" s="19" t="s">
        <v>67</v>
      </c>
      <c r="C53" s="67">
        <f t="shared" si="1"/>
        <v>27965577350</v>
      </c>
      <c r="D53" s="67">
        <f>SUM(D54:D57)</f>
        <v>23950753500</v>
      </c>
      <c r="E53" s="84">
        <f>SUM(E54:E57)</f>
        <v>1344001400</v>
      </c>
      <c r="F53" s="85">
        <f>SUM(F54:F57)</f>
        <v>2670822450</v>
      </c>
      <c r="J53" s="2"/>
    </row>
    <row r="54" spans="2:10" ht="14.1" customHeight="1">
      <c r="B54" s="25" t="s">
        <v>20</v>
      </c>
      <c r="C54" s="68">
        <f t="shared" si="1"/>
        <v>7824129550</v>
      </c>
      <c r="D54" s="68">
        <v>6554005100</v>
      </c>
      <c r="E54" s="80">
        <v>310440000</v>
      </c>
      <c r="F54" s="81">
        <v>959684450</v>
      </c>
      <c r="J54" s="2"/>
    </row>
    <row r="55" spans="2:10" ht="14.1" customHeight="1">
      <c r="B55" s="25" t="s">
        <v>21</v>
      </c>
      <c r="C55" s="68">
        <f t="shared" si="1"/>
        <v>9156632700</v>
      </c>
      <c r="D55" s="68">
        <v>7821677400</v>
      </c>
      <c r="E55" s="80">
        <v>561492000</v>
      </c>
      <c r="F55" s="81">
        <v>773463300</v>
      </c>
      <c r="J55" s="2"/>
    </row>
    <row r="56" spans="2:10" ht="14.1" customHeight="1">
      <c r="B56" s="25" t="s">
        <v>22</v>
      </c>
      <c r="C56" s="68">
        <f t="shared" si="1"/>
        <v>7472960650</v>
      </c>
      <c r="D56" s="68">
        <v>6503003200</v>
      </c>
      <c r="E56" s="80">
        <v>306106400</v>
      </c>
      <c r="F56" s="81">
        <v>663851050</v>
      </c>
      <c r="J56" s="2"/>
    </row>
    <row r="57" spans="2:10" ht="14.1" customHeight="1">
      <c r="B57" s="32" t="s">
        <v>23</v>
      </c>
      <c r="C57" s="71">
        <f t="shared" si="1"/>
        <v>3511854450</v>
      </c>
      <c r="D57" s="71">
        <v>3072067800</v>
      </c>
      <c r="E57" s="82">
        <v>165963000</v>
      </c>
      <c r="F57" s="83">
        <v>273823650</v>
      </c>
      <c r="J57" s="2"/>
    </row>
    <row r="58" spans="2:10" ht="14.25" customHeight="1">
      <c r="B58" s="37" t="s">
        <v>47</v>
      </c>
      <c r="C58" s="74">
        <f t="shared" si="1"/>
        <v>28676636350</v>
      </c>
      <c r="D58" s="74">
        <v>24567757900</v>
      </c>
      <c r="E58" s="86">
        <v>1356360300</v>
      </c>
      <c r="F58" s="87">
        <v>2752518150</v>
      </c>
      <c r="J58" s="2"/>
    </row>
    <row r="59" spans="2:10" ht="14.25" customHeight="1">
      <c r="B59" s="37" t="s">
        <v>48</v>
      </c>
      <c r="C59" s="74">
        <f>SUM(D59:F59)</f>
        <v>29485493950</v>
      </c>
      <c r="D59" s="74">
        <v>25268568100</v>
      </c>
      <c r="E59" s="86">
        <v>1359158600</v>
      </c>
      <c r="F59" s="87">
        <v>2857767250</v>
      </c>
      <c r="J59" s="2"/>
    </row>
    <row r="60" spans="2:10" ht="15" customHeight="1">
      <c r="B60" s="37" t="s">
        <v>49</v>
      </c>
      <c r="C60" s="74">
        <f>SUM(D60:F60)</f>
        <v>30461925500</v>
      </c>
      <c r="D60" s="74">
        <v>26161199100</v>
      </c>
      <c r="E60" s="86">
        <v>1386166200</v>
      </c>
      <c r="F60" s="87">
        <v>2914560200</v>
      </c>
    </row>
    <row r="61" spans="2:10" ht="15" customHeight="1">
      <c r="B61" s="37" t="s">
        <v>50</v>
      </c>
      <c r="C61" s="74">
        <f>SUM(D61:F61)</f>
        <v>31728449450</v>
      </c>
      <c r="D61" s="74">
        <v>27500440300</v>
      </c>
      <c r="E61" s="86">
        <v>1263874100</v>
      </c>
      <c r="F61" s="87">
        <v>2964135050</v>
      </c>
    </row>
    <row r="62" spans="2:10" ht="15" customHeight="1">
      <c r="B62" s="37" t="s">
        <v>51</v>
      </c>
      <c r="C62" s="74">
        <f>SUM(D62:F62)</f>
        <v>32533005850</v>
      </c>
      <c r="D62" s="74">
        <v>28124335900</v>
      </c>
      <c r="E62" s="86">
        <v>1313463500</v>
      </c>
      <c r="F62" s="87">
        <v>3095206450</v>
      </c>
    </row>
    <row r="63" spans="2:10" ht="15" customHeight="1">
      <c r="B63" s="37" t="s">
        <v>32</v>
      </c>
      <c r="C63" s="74">
        <v>33450169550</v>
      </c>
      <c r="D63" s="74">
        <v>28960701300</v>
      </c>
      <c r="E63" s="86">
        <v>1334398400</v>
      </c>
      <c r="F63" s="87">
        <v>3155069850</v>
      </c>
    </row>
    <row r="64" spans="2:10" ht="15" customHeight="1">
      <c r="B64" s="37" t="s">
        <v>52</v>
      </c>
      <c r="C64" s="74">
        <f>SUM(D64:F64)</f>
        <v>34321443000</v>
      </c>
      <c r="D64" s="74">
        <v>29663617000</v>
      </c>
      <c r="E64" s="86">
        <v>1365861500</v>
      </c>
      <c r="F64" s="87">
        <v>3291964500</v>
      </c>
    </row>
    <row r="65" spans="2:6" ht="15" customHeight="1">
      <c r="B65" s="37" t="s">
        <v>53</v>
      </c>
      <c r="C65" s="74">
        <f>SUM(D65:F65)</f>
        <v>34346539850</v>
      </c>
      <c r="D65" s="74">
        <v>29612914300</v>
      </c>
      <c r="E65" s="86">
        <v>1373584100</v>
      </c>
      <c r="F65" s="87">
        <v>3360041450</v>
      </c>
    </row>
    <row r="66" spans="2:6" ht="15" customHeight="1">
      <c r="B66" s="37" t="s">
        <v>54</v>
      </c>
      <c r="C66" s="74">
        <v>35041592400</v>
      </c>
      <c r="D66" s="74">
        <v>30253012900</v>
      </c>
      <c r="E66" s="86">
        <v>1383368700</v>
      </c>
      <c r="F66" s="87">
        <v>3405210800</v>
      </c>
    </row>
    <row r="67" spans="2:6" ht="15" customHeight="1">
      <c r="B67" s="37" t="s">
        <v>55</v>
      </c>
      <c r="C67" s="74">
        <v>36084763287</v>
      </c>
      <c r="D67" s="74">
        <v>31153198760</v>
      </c>
      <c r="E67" s="86">
        <v>1426060464</v>
      </c>
      <c r="F67" s="87">
        <v>3505504063</v>
      </c>
    </row>
    <row r="68" spans="2:6" ht="15" customHeight="1">
      <c r="B68" s="37" t="s">
        <v>56</v>
      </c>
      <c r="C68" s="74">
        <v>36777839517</v>
      </c>
      <c r="D68" s="74">
        <v>31782188637</v>
      </c>
      <c r="E68" s="86">
        <v>1454206325</v>
      </c>
      <c r="F68" s="87">
        <v>3541444555</v>
      </c>
    </row>
    <row r="69" spans="2:6">
      <c r="F69" s="78" t="s">
        <v>78</v>
      </c>
    </row>
  </sheetData>
  <phoneticPr fontId="8"/>
  <pageMargins left="0.59055118110236227" right="0.59055118110236227" top="0.78740157480314965" bottom="0.39" header="0.39370078740157483" footer="0.39370078740157483"/>
  <pageSetup paperSize="9" scale="95" orientation="portrait" r:id="rId1"/>
  <headerFooter alignWithMargins="0">
    <oddHeader>&amp;R14.厚      生</oddHeader>
    <oddFooter>&amp;C-86-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Normal="100" workbookViewId="0"/>
  </sheetViews>
  <sheetFormatPr defaultRowHeight="13.5"/>
  <cols>
    <col min="1" max="1" width="3.625" style="2" customWidth="1"/>
    <col min="2" max="2" width="12.5" style="2" customWidth="1"/>
    <col min="3" max="4" width="13.125" style="2" customWidth="1"/>
    <col min="5" max="5" width="15.625" style="2" customWidth="1"/>
    <col min="6" max="7" width="14.625" style="2" customWidth="1"/>
    <col min="8" max="16384" width="9" style="2"/>
  </cols>
  <sheetData>
    <row r="1" spans="1:7" ht="30.75" customHeight="1">
      <c r="A1" s="1" t="s">
        <v>81</v>
      </c>
      <c r="C1" s="3"/>
      <c r="D1" s="3"/>
      <c r="E1" s="3"/>
      <c r="F1" s="3"/>
      <c r="G1" s="3"/>
    </row>
    <row r="2" spans="1:7" ht="18" customHeight="1">
      <c r="A2" s="61">
        <v>1</v>
      </c>
      <c r="B2" s="62" t="s">
        <v>82</v>
      </c>
      <c r="C2" s="6"/>
      <c r="D2" s="6"/>
      <c r="E2" s="6"/>
      <c r="F2" s="6"/>
      <c r="G2" s="6"/>
    </row>
    <row r="3" spans="1:7" s="13" customFormat="1" ht="15" customHeight="1">
      <c r="B3" s="578" t="s">
        <v>6</v>
      </c>
      <c r="C3" s="574" t="s">
        <v>83</v>
      </c>
      <c r="D3" s="574"/>
      <c r="E3" s="581" t="s">
        <v>84</v>
      </c>
      <c r="F3" s="582"/>
      <c r="G3" s="583"/>
    </row>
    <row r="4" spans="1:7" s="13" customFormat="1" ht="29.25" customHeight="1">
      <c r="B4" s="579"/>
      <c r="C4" s="88" t="s">
        <v>85</v>
      </c>
      <c r="D4" s="89" t="s">
        <v>86</v>
      </c>
      <c r="E4" s="11" t="s">
        <v>87</v>
      </c>
      <c r="F4" s="90" t="s">
        <v>88</v>
      </c>
      <c r="G4" s="91" t="s">
        <v>89</v>
      </c>
    </row>
    <row r="5" spans="1:7" s="13" customFormat="1" ht="15" customHeight="1">
      <c r="B5" s="580"/>
      <c r="C5" s="72" t="s">
        <v>90</v>
      </c>
      <c r="D5" s="92" t="s">
        <v>91</v>
      </c>
      <c r="E5" s="93" t="s">
        <v>92</v>
      </c>
      <c r="F5" s="94" t="s">
        <v>93</v>
      </c>
      <c r="G5" s="95" t="s">
        <v>94</v>
      </c>
    </row>
    <row r="6" spans="1:7" s="52" customFormat="1" ht="15" customHeight="1">
      <c r="B6" s="96" t="s">
        <v>95</v>
      </c>
      <c r="C6" s="97">
        <f>SUM(C7:C10)</f>
        <v>11646</v>
      </c>
      <c r="D6" s="98">
        <f>SUM(D7:D10)</f>
        <v>24457</v>
      </c>
      <c r="E6" s="99">
        <f>SUM(E7:E10)</f>
        <v>2134076</v>
      </c>
      <c r="F6" s="100">
        <f t="shared" ref="F6:F53" si="0">ROUND(E6/C6*1000,)</f>
        <v>183245</v>
      </c>
      <c r="G6" s="98">
        <f t="shared" ref="G6:G53" si="1">ROUND(E6/D6*1000,)</f>
        <v>87258</v>
      </c>
    </row>
    <row r="7" spans="1:7" s="13" customFormat="1" ht="15" hidden="1" customHeight="1">
      <c r="B7" s="101" t="s">
        <v>20</v>
      </c>
      <c r="C7" s="102">
        <v>3647</v>
      </c>
      <c r="D7" s="103">
        <v>7517</v>
      </c>
      <c r="E7" s="104">
        <v>623718</v>
      </c>
      <c r="F7" s="105">
        <f t="shared" si="0"/>
        <v>171022</v>
      </c>
      <c r="G7" s="106">
        <f t="shared" si="1"/>
        <v>82974</v>
      </c>
    </row>
    <row r="8" spans="1:7" s="13" customFormat="1" ht="15" hidden="1" customHeight="1">
      <c r="B8" s="101" t="s">
        <v>21</v>
      </c>
      <c r="C8" s="102">
        <v>3806</v>
      </c>
      <c r="D8" s="103">
        <v>8190</v>
      </c>
      <c r="E8" s="104">
        <v>719175</v>
      </c>
      <c r="F8" s="105">
        <f t="shared" si="0"/>
        <v>188958</v>
      </c>
      <c r="G8" s="106">
        <f t="shared" si="1"/>
        <v>87811</v>
      </c>
    </row>
    <row r="9" spans="1:7" s="13" customFormat="1" ht="15" hidden="1" customHeight="1">
      <c r="B9" s="107" t="s">
        <v>22</v>
      </c>
      <c r="C9" s="102">
        <v>2686</v>
      </c>
      <c r="D9" s="103">
        <v>5616</v>
      </c>
      <c r="E9" s="104">
        <v>507926</v>
      </c>
      <c r="F9" s="105">
        <f t="shared" si="0"/>
        <v>189101</v>
      </c>
      <c r="G9" s="106">
        <f t="shared" si="1"/>
        <v>90443</v>
      </c>
    </row>
    <row r="10" spans="1:7" s="13" customFormat="1" ht="15" hidden="1" customHeight="1">
      <c r="B10" s="108" t="s">
        <v>23</v>
      </c>
      <c r="C10" s="109">
        <v>1507</v>
      </c>
      <c r="D10" s="110">
        <v>3134</v>
      </c>
      <c r="E10" s="111">
        <v>283257</v>
      </c>
      <c r="F10" s="112">
        <f t="shared" si="0"/>
        <v>187961</v>
      </c>
      <c r="G10" s="113">
        <f t="shared" si="1"/>
        <v>90382</v>
      </c>
    </row>
    <row r="11" spans="1:7" s="52" customFormat="1" ht="15" customHeight="1">
      <c r="B11" s="96" t="s">
        <v>96</v>
      </c>
      <c r="C11" s="97">
        <f>SUM(C12:C15)</f>
        <v>11974</v>
      </c>
      <c r="D11" s="98">
        <f>SUM(D12:D15)</f>
        <v>24969</v>
      </c>
      <c r="E11" s="99">
        <f>SUM(E12:E15)</f>
        <v>2102720</v>
      </c>
      <c r="F11" s="100">
        <f t="shared" si="0"/>
        <v>175607</v>
      </c>
      <c r="G11" s="98">
        <f t="shared" si="1"/>
        <v>84213</v>
      </c>
    </row>
    <row r="12" spans="1:7" s="13" customFormat="1" ht="15" customHeight="1">
      <c r="B12" s="101" t="s">
        <v>20</v>
      </c>
      <c r="C12" s="102">
        <v>3700</v>
      </c>
      <c r="D12" s="103">
        <v>7635</v>
      </c>
      <c r="E12" s="104">
        <v>616249</v>
      </c>
      <c r="F12" s="105">
        <f t="shared" si="0"/>
        <v>166554</v>
      </c>
      <c r="G12" s="106">
        <f t="shared" si="1"/>
        <v>80714</v>
      </c>
    </row>
    <row r="13" spans="1:7" s="13" customFormat="1" ht="15" customHeight="1">
      <c r="B13" s="101" t="s">
        <v>21</v>
      </c>
      <c r="C13" s="102">
        <v>3945</v>
      </c>
      <c r="D13" s="103">
        <v>8394</v>
      </c>
      <c r="E13" s="104">
        <v>704324</v>
      </c>
      <c r="F13" s="105">
        <f t="shared" si="0"/>
        <v>178536</v>
      </c>
      <c r="G13" s="106">
        <f t="shared" si="1"/>
        <v>83908</v>
      </c>
    </row>
    <row r="14" spans="1:7" s="13" customFormat="1" ht="15" customHeight="1">
      <c r="B14" s="107" t="s">
        <v>22</v>
      </c>
      <c r="C14" s="102">
        <v>2773</v>
      </c>
      <c r="D14" s="103">
        <v>5749</v>
      </c>
      <c r="E14" s="104">
        <v>501377</v>
      </c>
      <c r="F14" s="105">
        <f t="shared" si="0"/>
        <v>180807</v>
      </c>
      <c r="G14" s="106">
        <f t="shared" si="1"/>
        <v>87211</v>
      </c>
    </row>
    <row r="15" spans="1:7" s="13" customFormat="1" ht="15" customHeight="1">
      <c r="B15" s="108" t="s">
        <v>23</v>
      </c>
      <c r="C15" s="109">
        <v>1556</v>
      </c>
      <c r="D15" s="110">
        <v>3191</v>
      </c>
      <c r="E15" s="111">
        <v>280770</v>
      </c>
      <c r="F15" s="112">
        <f t="shared" si="0"/>
        <v>180443</v>
      </c>
      <c r="G15" s="113">
        <f t="shared" si="1"/>
        <v>87988</v>
      </c>
    </row>
    <row r="16" spans="1:7" s="52" customFormat="1" ht="15" customHeight="1">
      <c r="B16" s="96" t="s">
        <v>97</v>
      </c>
      <c r="C16" s="97">
        <f>SUM(C17:C20)</f>
        <v>12425</v>
      </c>
      <c r="D16" s="98">
        <f>SUM(D17:D20)</f>
        <v>25650</v>
      </c>
      <c r="E16" s="99">
        <f>SUM(E17:E20)</f>
        <v>2110037</v>
      </c>
      <c r="F16" s="100">
        <f t="shared" si="0"/>
        <v>169822</v>
      </c>
      <c r="G16" s="98">
        <f t="shared" si="1"/>
        <v>82263</v>
      </c>
    </row>
    <row r="17" spans="2:7" s="13" customFormat="1" ht="15" customHeight="1">
      <c r="B17" s="101" t="s">
        <v>20</v>
      </c>
      <c r="C17" s="102">
        <v>3772</v>
      </c>
      <c r="D17" s="103">
        <v>7696</v>
      </c>
      <c r="E17" s="104">
        <v>601299</v>
      </c>
      <c r="F17" s="105">
        <f t="shared" si="0"/>
        <v>159411</v>
      </c>
      <c r="G17" s="106">
        <f t="shared" si="1"/>
        <v>78131</v>
      </c>
    </row>
    <row r="18" spans="2:7" s="13" customFormat="1" ht="15" customHeight="1">
      <c r="B18" s="101" t="s">
        <v>21</v>
      </c>
      <c r="C18" s="102">
        <v>4127</v>
      </c>
      <c r="D18" s="103">
        <v>8673</v>
      </c>
      <c r="E18" s="104">
        <v>711431</v>
      </c>
      <c r="F18" s="105">
        <f t="shared" si="0"/>
        <v>172385</v>
      </c>
      <c r="G18" s="106">
        <f t="shared" si="1"/>
        <v>82028</v>
      </c>
    </row>
    <row r="19" spans="2:7" s="13" customFormat="1" ht="15" customHeight="1">
      <c r="B19" s="107" t="s">
        <v>22</v>
      </c>
      <c r="C19" s="102">
        <v>2925</v>
      </c>
      <c r="D19" s="103">
        <v>5988</v>
      </c>
      <c r="E19" s="104">
        <v>509733</v>
      </c>
      <c r="F19" s="105">
        <f t="shared" si="0"/>
        <v>174268</v>
      </c>
      <c r="G19" s="106">
        <f t="shared" si="1"/>
        <v>85126</v>
      </c>
    </row>
    <row r="20" spans="2:7" s="13" customFormat="1" ht="15" customHeight="1">
      <c r="B20" s="108" t="s">
        <v>23</v>
      </c>
      <c r="C20" s="109">
        <v>1601</v>
      </c>
      <c r="D20" s="110">
        <v>3293</v>
      </c>
      <c r="E20" s="111">
        <v>287574</v>
      </c>
      <c r="F20" s="112">
        <f t="shared" si="0"/>
        <v>179621</v>
      </c>
      <c r="G20" s="113">
        <f t="shared" si="1"/>
        <v>87329</v>
      </c>
    </row>
    <row r="21" spans="2:7" s="52" customFormat="1" ht="15" customHeight="1">
      <c r="B21" s="96" t="s">
        <v>98</v>
      </c>
      <c r="C21" s="97">
        <f>SUM(C22:C25)</f>
        <v>12875</v>
      </c>
      <c r="D21" s="98">
        <f>SUM(D22:D25)</f>
        <v>26463</v>
      </c>
      <c r="E21" s="99">
        <f>SUM(E22:E25)</f>
        <v>2170782</v>
      </c>
      <c r="F21" s="100">
        <f t="shared" si="0"/>
        <v>168604</v>
      </c>
      <c r="G21" s="98">
        <f t="shared" si="1"/>
        <v>82031</v>
      </c>
    </row>
    <row r="22" spans="2:7" s="13" customFormat="1" ht="15" customHeight="1">
      <c r="B22" s="101" t="s">
        <v>20</v>
      </c>
      <c r="C22" s="102">
        <v>3901</v>
      </c>
      <c r="D22" s="103">
        <v>7931</v>
      </c>
      <c r="E22" s="104">
        <v>614806</v>
      </c>
      <c r="F22" s="105">
        <f t="shared" si="0"/>
        <v>157602</v>
      </c>
      <c r="G22" s="106">
        <f t="shared" si="1"/>
        <v>77519</v>
      </c>
    </row>
    <row r="23" spans="2:7" s="13" customFormat="1" ht="15" customHeight="1">
      <c r="B23" s="101" t="s">
        <v>21</v>
      </c>
      <c r="C23" s="102">
        <v>4231</v>
      </c>
      <c r="D23" s="103">
        <v>8840</v>
      </c>
      <c r="E23" s="104">
        <v>715483</v>
      </c>
      <c r="F23" s="105">
        <f t="shared" si="0"/>
        <v>169105</v>
      </c>
      <c r="G23" s="106">
        <f t="shared" si="1"/>
        <v>80937</v>
      </c>
    </row>
    <row r="24" spans="2:7" s="13" customFormat="1" ht="15" customHeight="1">
      <c r="B24" s="107" t="s">
        <v>22</v>
      </c>
      <c r="C24" s="102">
        <v>3100</v>
      </c>
      <c r="D24" s="103">
        <v>6311</v>
      </c>
      <c r="E24" s="104">
        <v>543923</v>
      </c>
      <c r="F24" s="105">
        <f t="shared" si="0"/>
        <v>175459</v>
      </c>
      <c r="G24" s="106">
        <f t="shared" si="1"/>
        <v>86186</v>
      </c>
    </row>
    <row r="25" spans="2:7" s="13" customFormat="1" ht="15" customHeight="1">
      <c r="B25" s="108" t="s">
        <v>23</v>
      </c>
      <c r="C25" s="109">
        <v>1643</v>
      </c>
      <c r="D25" s="110">
        <v>3381</v>
      </c>
      <c r="E25" s="114">
        <v>296570</v>
      </c>
      <c r="F25" s="112">
        <f t="shared" si="0"/>
        <v>180505</v>
      </c>
      <c r="G25" s="113">
        <f t="shared" si="1"/>
        <v>87717</v>
      </c>
    </row>
    <row r="26" spans="2:7" s="52" customFormat="1" ht="15" customHeight="1">
      <c r="B26" s="96" t="s">
        <v>99</v>
      </c>
      <c r="C26" s="97">
        <f>SUM(C27:C30)</f>
        <v>13321</v>
      </c>
      <c r="D26" s="98">
        <f>SUM(D27:D30)</f>
        <v>27480</v>
      </c>
      <c r="E26" s="99">
        <f>SUM(E27:E30)</f>
        <v>2233746</v>
      </c>
      <c r="F26" s="100">
        <f t="shared" si="0"/>
        <v>167686</v>
      </c>
      <c r="G26" s="98">
        <f t="shared" si="1"/>
        <v>81286</v>
      </c>
    </row>
    <row r="27" spans="2:7" s="13" customFormat="1" ht="15" customHeight="1">
      <c r="B27" s="101" t="s">
        <v>20</v>
      </c>
      <c r="C27" s="102">
        <v>3975</v>
      </c>
      <c r="D27" s="103">
        <v>8131</v>
      </c>
      <c r="E27" s="104">
        <v>615400</v>
      </c>
      <c r="F27" s="105">
        <f t="shared" si="0"/>
        <v>154818</v>
      </c>
      <c r="G27" s="106">
        <f t="shared" si="1"/>
        <v>75686</v>
      </c>
    </row>
    <row r="28" spans="2:7" s="13" customFormat="1" ht="15" customHeight="1">
      <c r="B28" s="101" t="s">
        <v>21</v>
      </c>
      <c r="C28" s="102">
        <v>4398</v>
      </c>
      <c r="D28" s="103">
        <v>9241</v>
      </c>
      <c r="E28" s="104">
        <v>753895</v>
      </c>
      <c r="F28" s="105">
        <f t="shared" si="0"/>
        <v>171418</v>
      </c>
      <c r="G28" s="106">
        <f t="shared" si="1"/>
        <v>81582</v>
      </c>
    </row>
    <row r="29" spans="2:7" s="13" customFormat="1" ht="15" customHeight="1">
      <c r="B29" s="107" t="s">
        <v>22</v>
      </c>
      <c r="C29" s="102">
        <v>3237</v>
      </c>
      <c r="D29" s="103">
        <v>6596</v>
      </c>
      <c r="E29" s="104">
        <v>559513</v>
      </c>
      <c r="F29" s="105">
        <f t="shared" si="0"/>
        <v>172849</v>
      </c>
      <c r="G29" s="106">
        <f t="shared" si="1"/>
        <v>84826</v>
      </c>
    </row>
    <row r="30" spans="2:7" s="13" customFormat="1" ht="15" customHeight="1">
      <c r="B30" s="108" t="s">
        <v>23</v>
      </c>
      <c r="C30" s="109">
        <v>1711</v>
      </c>
      <c r="D30" s="110">
        <v>3512</v>
      </c>
      <c r="E30" s="114">
        <v>304938</v>
      </c>
      <c r="F30" s="112">
        <f t="shared" si="0"/>
        <v>178222</v>
      </c>
      <c r="G30" s="113">
        <f t="shared" si="1"/>
        <v>86827</v>
      </c>
    </row>
    <row r="31" spans="2:7" s="52" customFormat="1" ht="15" customHeight="1">
      <c r="B31" s="96" t="s">
        <v>100</v>
      </c>
      <c r="C31" s="97">
        <f>SUM(C32:C35)</f>
        <v>13766</v>
      </c>
      <c r="D31" s="98">
        <f>SUM(D32:D35)</f>
        <v>28351</v>
      </c>
      <c r="E31" s="99">
        <f>SUM(E32:E35)</f>
        <v>2174448</v>
      </c>
      <c r="F31" s="100">
        <f t="shared" si="0"/>
        <v>157958</v>
      </c>
      <c r="G31" s="98">
        <f t="shared" si="1"/>
        <v>76697</v>
      </c>
    </row>
    <row r="32" spans="2:7" s="13" customFormat="1" ht="15" customHeight="1">
      <c r="B32" s="101" t="s">
        <v>20</v>
      </c>
      <c r="C32" s="102">
        <v>4040</v>
      </c>
      <c r="D32" s="103">
        <v>8261</v>
      </c>
      <c r="E32" s="104">
        <v>600917</v>
      </c>
      <c r="F32" s="105">
        <f t="shared" si="0"/>
        <v>148742</v>
      </c>
      <c r="G32" s="106">
        <f t="shared" si="1"/>
        <v>72741</v>
      </c>
    </row>
    <row r="33" spans="2:7" s="13" customFormat="1" ht="15" customHeight="1">
      <c r="B33" s="101" t="s">
        <v>21</v>
      </c>
      <c r="C33" s="102">
        <v>4581</v>
      </c>
      <c r="D33" s="103">
        <v>9540</v>
      </c>
      <c r="E33" s="104">
        <v>732162</v>
      </c>
      <c r="F33" s="105">
        <f t="shared" si="0"/>
        <v>159826</v>
      </c>
      <c r="G33" s="106">
        <f t="shared" si="1"/>
        <v>76747</v>
      </c>
    </row>
    <row r="34" spans="2:7" s="13" customFormat="1" ht="15" customHeight="1">
      <c r="B34" s="107" t="s">
        <v>22</v>
      </c>
      <c r="C34" s="102">
        <v>3381</v>
      </c>
      <c r="D34" s="103">
        <v>6891</v>
      </c>
      <c r="E34" s="104">
        <v>542162</v>
      </c>
      <c r="F34" s="105">
        <f t="shared" si="0"/>
        <v>160356</v>
      </c>
      <c r="G34" s="106">
        <f t="shared" si="1"/>
        <v>78677</v>
      </c>
    </row>
    <row r="35" spans="2:7" s="13" customFormat="1" ht="15" customHeight="1">
      <c r="B35" s="108" t="s">
        <v>23</v>
      </c>
      <c r="C35" s="109">
        <v>1764</v>
      </c>
      <c r="D35" s="110">
        <v>3659</v>
      </c>
      <c r="E35" s="111">
        <v>299207</v>
      </c>
      <c r="F35" s="112">
        <f t="shared" si="0"/>
        <v>169618</v>
      </c>
      <c r="G35" s="113">
        <f t="shared" si="1"/>
        <v>81773</v>
      </c>
    </row>
    <row r="36" spans="2:7" s="52" customFormat="1" ht="15" customHeight="1">
      <c r="B36" s="96" t="s">
        <v>101</v>
      </c>
      <c r="C36" s="97">
        <f>SUM(C37:C40)</f>
        <v>14034</v>
      </c>
      <c r="D36" s="98">
        <f>SUM(D37:D40)</f>
        <v>28752</v>
      </c>
      <c r="E36" s="99">
        <f>SUM(E37:E40)</f>
        <v>2226331</v>
      </c>
      <c r="F36" s="100">
        <f t="shared" si="0"/>
        <v>158638</v>
      </c>
      <c r="G36" s="98">
        <f t="shared" si="1"/>
        <v>77432</v>
      </c>
    </row>
    <row r="37" spans="2:7" s="24" customFormat="1" ht="15" customHeight="1">
      <c r="B37" s="101" t="s">
        <v>20</v>
      </c>
      <c r="C37" s="102">
        <v>4097</v>
      </c>
      <c r="D37" s="103">
        <v>8278</v>
      </c>
      <c r="E37" s="104">
        <v>605123</v>
      </c>
      <c r="F37" s="105">
        <f t="shared" si="0"/>
        <v>147699</v>
      </c>
      <c r="G37" s="106">
        <f t="shared" si="1"/>
        <v>73100</v>
      </c>
    </row>
    <row r="38" spans="2:7" s="24" customFormat="1" ht="15" customHeight="1">
      <c r="B38" s="101" t="s">
        <v>21</v>
      </c>
      <c r="C38" s="102">
        <v>4722</v>
      </c>
      <c r="D38" s="103">
        <v>9742</v>
      </c>
      <c r="E38" s="104">
        <v>748714</v>
      </c>
      <c r="F38" s="105">
        <f t="shared" si="0"/>
        <v>158559</v>
      </c>
      <c r="G38" s="106">
        <f t="shared" si="1"/>
        <v>76854</v>
      </c>
    </row>
    <row r="39" spans="2:7" s="24" customFormat="1" ht="15" customHeight="1">
      <c r="B39" s="107" t="s">
        <v>22</v>
      </c>
      <c r="C39" s="102">
        <v>3454</v>
      </c>
      <c r="D39" s="103">
        <v>7063</v>
      </c>
      <c r="E39" s="104">
        <v>566181</v>
      </c>
      <c r="F39" s="105">
        <f t="shared" si="0"/>
        <v>163920</v>
      </c>
      <c r="G39" s="106">
        <f t="shared" si="1"/>
        <v>80162</v>
      </c>
    </row>
    <row r="40" spans="2:7" s="24" customFormat="1" ht="15" customHeight="1">
      <c r="B40" s="108" t="s">
        <v>23</v>
      </c>
      <c r="C40" s="115">
        <v>1761</v>
      </c>
      <c r="D40" s="116">
        <v>3669</v>
      </c>
      <c r="E40" s="111">
        <v>306313</v>
      </c>
      <c r="F40" s="112">
        <f t="shared" si="0"/>
        <v>173943</v>
      </c>
      <c r="G40" s="113">
        <f t="shared" si="1"/>
        <v>83487</v>
      </c>
    </row>
    <row r="41" spans="2:7" s="52" customFormat="1" ht="15" customHeight="1">
      <c r="B41" s="96" t="s">
        <v>102</v>
      </c>
      <c r="C41" s="97">
        <f>SUM(C42:C45)</f>
        <v>14240</v>
      </c>
      <c r="D41" s="98">
        <f>SUM(D42:D45)</f>
        <v>28838</v>
      </c>
      <c r="E41" s="99">
        <f>SUM(E42:E45)</f>
        <v>2222416</v>
      </c>
      <c r="F41" s="100">
        <f t="shared" si="0"/>
        <v>156069</v>
      </c>
      <c r="G41" s="98">
        <f t="shared" si="1"/>
        <v>77066</v>
      </c>
    </row>
    <row r="42" spans="2:7" s="24" customFormat="1" ht="15" customHeight="1">
      <c r="B42" s="101" t="s">
        <v>20</v>
      </c>
      <c r="C42" s="102">
        <v>4137</v>
      </c>
      <c r="D42" s="103">
        <v>8245</v>
      </c>
      <c r="E42" s="104">
        <v>602411</v>
      </c>
      <c r="F42" s="105">
        <f t="shared" si="0"/>
        <v>145615</v>
      </c>
      <c r="G42" s="106">
        <f t="shared" si="1"/>
        <v>73064</v>
      </c>
    </row>
    <row r="43" spans="2:7" s="24" customFormat="1" ht="15" customHeight="1">
      <c r="B43" s="101" t="s">
        <v>21</v>
      </c>
      <c r="C43" s="102">
        <v>4821</v>
      </c>
      <c r="D43" s="103">
        <v>9800</v>
      </c>
      <c r="E43" s="104">
        <v>750514</v>
      </c>
      <c r="F43" s="105">
        <f t="shared" si="0"/>
        <v>155676</v>
      </c>
      <c r="G43" s="106">
        <f t="shared" si="1"/>
        <v>76583</v>
      </c>
    </row>
    <row r="44" spans="2:7" s="24" customFormat="1" ht="15" customHeight="1">
      <c r="B44" s="107" t="s">
        <v>22</v>
      </c>
      <c r="C44" s="102">
        <v>3480</v>
      </c>
      <c r="D44" s="103">
        <v>7073</v>
      </c>
      <c r="E44" s="104">
        <v>564694</v>
      </c>
      <c r="F44" s="105">
        <f t="shared" si="0"/>
        <v>162268</v>
      </c>
      <c r="G44" s="106">
        <f t="shared" si="1"/>
        <v>79838</v>
      </c>
    </row>
    <row r="45" spans="2:7" s="24" customFormat="1" ht="15" customHeight="1">
      <c r="B45" s="108" t="s">
        <v>23</v>
      </c>
      <c r="C45" s="109">
        <v>1802</v>
      </c>
      <c r="D45" s="110">
        <v>3720</v>
      </c>
      <c r="E45" s="114">
        <v>304797</v>
      </c>
      <c r="F45" s="112">
        <f t="shared" si="0"/>
        <v>169144</v>
      </c>
      <c r="G45" s="113">
        <f t="shared" si="1"/>
        <v>81935</v>
      </c>
    </row>
    <row r="46" spans="2:7" s="52" customFormat="1" ht="15" customHeight="1">
      <c r="B46" s="117" t="s">
        <v>103</v>
      </c>
      <c r="C46" s="118">
        <v>14271</v>
      </c>
      <c r="D46" s="119">
        <v>28473</v>
      </c>
      <c r="E46" s="120">
        <v>2224566</v>
      </c>
      <c r="F46" s="121">
        <f t="shared" si="0"/>
        <v>155880</v>
      </c>
      <c r="G46" s="119">
        <f t="shared" si="1"/>
        <v>78129</v>
      </c>
    </row>
    <row r="47" spans="2:7" s="52" customFormat="1" ht="15" customHeight="1">
      <c r="B47" s="117" t="s">
        <v>104</v>
      </c>
      <c r="C47" s="118">
        <v>14340</v>
      </c>
      <c r="D47" s="119">
        <v>28179</v>
      </c>
      <c r="E47" s="120">
        <v>2257571</v>
      </c>
      <c r="F47" s="121">
        <f t="shared" si="0"/>
        <v>157432</v>
      </c>
      <c r="G47" s="119">
        <f t="shared" si="1"/>
        <v>80115</v>
      </c>
    </row>
    <row r="48" spans="2:7" s="52" customFormat="1" ht="15" customHeight="1">
      <c r="B48" s="117" t="s">
        <v>105</v>
      </c>
      <c r="C48" s="118">
        <v>11440</v>
      </c>
      <c r="D48" s="119">
        <v>20428</v>
      </c>
      <c r="E48" s="120">
        <v>1259992</v>
      </c>
      <c r="F48" s="121">
        <f t="shared" si="0"/>
        <v>110139</v>
      </c>
      <c r="G48" s="119">
        <f t="shared" si="1"/>
        <v>61680</v>
      </c>
    </row>
    <row r="49" spans="2:7" s="52" customFormat="1" ht="15" customHeight="1">
      <c r="B49" s="117" t="s">
        <v>106</v>
      </c>
      <c r="C49" s="118">
        <v>11382</v>
      </c>
      <c r="D49" s="119">
        <v>20660</v>
      </c>
      <c r="E49" s="120">
        <v>1250766</v>
      </c>
      <c r="F49" s="121">
        <f t="shared" si="0"/>
        <v>109890</v>
      </c>
      <c r="G49" s="119">
        <f t="shared" si="1"/>
        <v>60540</v>
      </c>
    </row>
    <row r="50" spans="2:7" s="52" customFormat="1" ht="15" customHeight="1">
      <c r="B50" s="117" t="s">
        <v>107</v>
      </c>
      <c r="C50" s="118">
        <v>11438</v>
      </c>
      <c r="D50" s="119">
        <v>20617</v>
      </c>
      <c r="E50" s="120">
        <v>1175481</v>
      </c>
      <c r="F50" s="121">
        <f t="shared" si="0"/>
        <v>102770</v>
      </c>
      <c r="G50" s="119">
        <f t="shared" si="1"/>
        <v>57015</v>
      </c>
    </row>
    <row r="51" spans="2:7" s="52" customFormat="1" ht="15" customHeight="1">
      <c r="B51" s="117" t="s">
        <v>108</v>
      </c>
      <c r="C51" s="118">
        <v>11484</v>
      </c>
      <c r="D51" s="119">
        <v>20639</v>
      </c>
      <c r="E51" s="120">
        <v>1184089</v>
      </c>
      <c r="F51" s="121">
        <f t="shared" si="0"/>
        <v>103108</v>
      </c>
      <c r="G51" s="119">
        <f t="shared" si="1"/>
        <v>57371</v>
      </c>
    </row>
    <row r="52" spans="2:7" s="52" customFormat="1" ht="15" customHeight="1">
      <c r="B52" s="117" t="s">
        <v>109</v>
      </c>
      <c r="C52" s="118">
        <v>11499</v>
      </c>
      <c r="D52" s="119">
        <v>20597</v>
      </c>
      <c r="E52" s="120">
        <v>1590777</v>
      </c>
      <c r="F52" s="121">
        <f t="shared" si="0"/>
        <v>138340</v>
      </c>
      <c r="G52" s="119">
        <f t="shared" si="1"/>
        <v>77233</v>
      </c>
    </row>
    <row r="53" spans="2:7" s="52" customFormat="1" ht="15" customHeight="1">
      <c r="B53" s="117" t="s">
        <v>110</v>
      </c>
      <c r="C53" s="118">
        <v>11483</v>
      </c>
      <c r="D53" s="119">
        <v>20349</v>
      </c>
      <c r="E53" s="120">
        <v>1568202</v>
      </c>
      <c r="F53" s="121">
        <f t="shared" si="0"/>
        <v>136567</v>
      </c>
      <c r="G53" s="119">
        <f t="shared" si="1"/>
        <v>77065</v>
      </c>
    </row>
    <row r="54" spans="2:7" s="52" customFormat="1" ht="15" customHeight="1">
      <c r="B54" s="117" t="s">
        <v>111</v>
      </c>
      <c r="C54" s="118">
        <v>11354</v>
      </c>
      <c r="D54" s="119">
        <v>19792</v>
      </c>
      <c r="E54" s="120">
        <v>1489247</v>
      </c>
      <c r="F54" s="121">
        <v>131165</v>
      </c>
      <c r="G54" s="119">
        <f>ROUND(E54/D54*1000,)</f>
        <v>75245</v>
      </c>
    </row>
    <row r="55" spans="2:7" s="52" customFormat="1" ht="15" customHeight="1">
      <c r="B55" s="117" t="s">
        <v>112</v>
      </c>
      <c r="C55" s="118">
        <v>11188</v>
      </c>
      <c r="D55" s="119">
        <v>19173</v>
      </c>
      <c r="E55" s="120">
        <v>1422933</v>
      </c>
      <c r="F55" s="121">
        <f>ROUND(E55/C55*1000,)</f>
        <v>127184</v>
      </c>
      <c r="G55" s="122">
        <f>ROUND(E55/D55*1000,)</f>
        <v>74215</v>
      </c>
    </row>
    <row r="56" spans="2:7" s="52" customFormat="1" ht="15" customHeight="1">
      <c r="B56" s="117" t="s">
        <v>113</v>
      </c>
      <c r="C56" s="118">
        <v>10955</v>
      </c>
      <c r="D56" s="119">
        <v>18509</v>
      </c>
      <c r="E56" s="120">
        <f>1353305+61105</f>
        <v>1414410</v>
      </c>
      <c r="F56" s="121">
        <f>ROUND(E56/C56*1000,)</f>
        <v>129111</v>
      </c>
      <c r="G56" s="122">
        <f>ROUND(E56/D56*1000,)</f>
        <v>76417</v>
      </c>
    </row>
    <row r="57" spans="2:7" ht="13.5" customHeight="1">
      <c r="F57" s="584" t="s">
        <v>78</v>
      </c>
      <c r="G57" s="584"/>
    </row>
  </sheetData>
  <mergeCells count="4">
    <mergeCell ref="B3:B5"/>
    <mergeCell ref="C3:D3"/>
    <mergeCell ref="E3:G3"/>
    <mergeCell ref="F57:G57"/>
  </mergeCells>
  <phoneticPr fontId="8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&amp;R14.厚      生</oddHeader>
    <oddFooter>&amp;C-87-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zoomScaleNormal="100" workbookViewId="0"/>
  </sheetViews>
  <sheetFormatPr defaultRowHeight="13.5"/>
  <cols>
    <col min="1" max="1" width="3.625" customWidth="1"/>
    <col min="2" max="3" width="9.625" customWidth="1"/>
    <col min="4" max="6" width="10.625" customWidth="1"/>
    <col min="7" max="7" width="8.625" customWidth="1"/>
    <col min="8" max="8" width="7.25" customWidth="1"/>
    <col min="9" max="9" width="10.625" customWidth="1"/>
    <col min="10" max="10" width="9.625" customWidth="1"/>
    <col min="11" max="11" width="4.375" customWidth="1"/>
  </cols>
  <sheetData>
    <row r="1" spans="1:10" ht="30" customHeight="1">
      <c r="A1" s="123" t="s">
        <v>114</v>
      </c>
    </row>
    <row r="2" spans="1:10" ht="18" customHeight="1">
      <c r="A2">
        <v>2</v>
      </c>
      <c r="B2" t="s">
        <v>115</v>
      </c>
    </row>
    <row r="3" spans="1:10" s="24" customFormat="1" ht="13.5" customHeight="1">
      <c r="B3" s="578" t="s">
        <v>6</v>
      </c>
      <c r="C3" s="124"/>
      <c r="D3" s="577" t="s">
        <v>116</v>
      </c>
      <c r="E3" s="586"/>
      <c r="F3" s="586"/>
      <c r="G3" s="586"/>
      <c r="H3" s="586"/>
      <c r="I3" s="125"/>
      <c r="J3" s="587" t="s">
        <v>117</v>
      </c>
    </row>
    <row r="4" spans="1:10" s="24" customFormat="1" ht="13.5" customHeight="1">
      <c r="B4" s="579"/>
      <c r="C4" s="10" t="s">
        <v>118</v>
      </c>
      <c r="D4" s="574" t="s">
        <v>119</v>
      </c>
      <c r="E4" s="574"/>
      <c r="F4" s="574"/>
      <c r="G4" s="578" t="s">
        <v>120</v>
      </c>
      <c r="H4" s="578" t="s">
        <v>121</v>
      </c>
      <c r="I4" s="589" t="s">
        <v>122</v>
      </c>
      <c r="J4" s="588"/>
    </row>
    <row r="5" spans="1:10" s="24" customFormat="1" ht="13.5" customHeight="1">
      <c r="B5" s="579"/>
      <c r="C5" s="14"/>
      <c r="D5" s="578" t="s">
        <v>123</v>
      </c>
      <c r="E5" s="578"/>
      <c r="F5" s="9" t="s">
        <v>124</v>
      </c>
      <c r="G5" s="579"/>
      <c r="H5" s="579"/>
      <c r="I5" s="590"/>
      <c r="J5" s="588"/>
    </row>
    <row r="6" spans="1:10" s="24" customFormat="1" ht="13.5" customHeight="1">
      <c r="B6" s="580"/>
      <c r="C6" s="126"/>
      <c r="D6" s="127" t="s">
        <v>125</v>
      </c>
      <c r="E6" s="128" t="s">
        <v>126</v>
      </c>
      <c r="F6" s="73" t="s">
        <v>127</v>
      </c>
      <c r="G6" s="73" t="s">
        <v>127</v>
      </c>
      <c r="H6" s="73" t="s">
        <v>127</v>
      </c>
      <c r="I6" s="73" t="s">
        <v>127</v>
      </c>
      <c r="J6" s="129" t="s">
        <v>128</v>
      </c>
    </row>
    <row r="7" spans="1:10" s="24" customFormat="1" ht="15" customHeight="1">
      <c r="B7" s="130" t="s">
        <v>129</v>
      </c>
      <c r="C7" s="131">
        <f t="shared" ref="C7:H7" si="0">SUM(C8:C11)</f>
        <v>17380</v>
      </c>
      <c r="D7" s="132">
        <f t="shared" si="0"/>
        <v>1465509</v>
      </c>
      <c r="E7" s="133">
        <f t="shared" si="0"/>
        <v>1719310</v>
      </c>
      <c r="F7" s="134">
        <f t="shared" si="0"/>
        <v>269784</v>
      </c>
      <c r="G7" s="134">
        <f t="shared" si="0"/>
        <v>286481</v>
      </c>
      <c r="H7" s="134">
        <f t="shared" si="0"/>
        <v>55437</v>
      </c>
      <c r="I7" s="135">
        <f t="shared" ref="I7:I54" si="1">SUM(D7:H7)</f>
        <v>3796521</v>
      </c>
      <c r="J7" s="136">
        <f t="shared" ref="J7:J54" si="2">ROUND(I7/C7*1000,0)</f>
        <v>218442</v>
      </c>
    </row>
    <row r="8" spans="1:10" s="24" customFormat="1" ht="14.1" customHeight="1">
      <c r="B8" s="70" t="s">
        <v>20</v>
      </c>
      <c r="C8" s="137">
        <v>5155</v>
      </c>
      <c r="D8" s="138">
        <v>469592</v>
      </c>
      <c r="E8" s="139">
        <v>552148</v>
      </c>
      <c r="F8" s="137">
        <v>88675</v>
      </c>
      <c r="G8" s="137">
        <v>81208</v>
      </c>
      <c r="H8" s="137">
        <v>20642</v>
      </c>
      <c r="I8" s="140">
        <f t="shared" si="1"/>
        <v>1212265</v>
      </c>
      <c r="J8" s="26">
        <f t="shared" si="2"/>
        <v>235163</v>
      </c>
    </row>
    <row r="9" spans="1:10" s="24" customFormat="1" ht="14.1" customHeight="1">
      <c r="B9" s="70" t="s">
        <v>21</v>
      </c>
      <c r="C9" s="137">
        <v>6060</v>
      </c>
      <c r="D9" s="138">
        <v>508197</v>
      </c>
      <c r="E9" s="139">
        <v>571406</v>
      </c>
      <c r="F9" s="137">
        <v>83529</v>
      </c>
      <c r="G9" s="137">
        <v>128700</v>
      </c>
      <c r="H9" s="137">
        <v>16356</v>
      </c>
      <c r="I9" s="140">
        <f t="shared" si="1"/>
        <v>1308188</v>
      </c>
      <c r="J9" s="26">
        <f t="shared" si="2"/>
        <v>215873</v>
      </c>
    </row>
    <row r="10" spans="1:10" s="24" customFormat="1" ht="14.1" customHeight="1">
      <c r="B10" s="70" t="s">
        <v>22</v>
      </c>
      <c r="C10" s="137">
        <v>4071</v>
      </c>
      <c r="D10" s="138">
        <v>304909</v>
      </c>
      <c r="E10" s="139">
        <v>391501</v>
      </c>
      <c r="F10" s="137">
        <v>65090</v>
      </c>
      <c r="G10" s="137">
        <v>45453</v>
      </c>
      <c r="H10" s="137">
        <v>12225</v>
      </c>
      <c r="I10" s="140">
        <f t="shared" si="1"/>
        <v>819178</v>
      </c>
      <c r="J10" s="26">
        <f t="shared" si="2"/>
        <v>201223</v>
      </c>
    </row>
    <row r="11" spans="1:10" s="24" customFormat="1" ht="14.1" customHeight="1">
      <c r="B11" s="70" t="s">
        <v>23</v>
      </c>
      <c r="C11" s="137">
        <v>2094</v>
      </c>
      <c r="D11" s="138">
        <v>182811</v>
      </c>
      <c r="E11" s="139">
        <v>204255</v>
      </c>
      <c r="F11" s="137">
        <v>32490</v>
      </c>
      <c r="G11" s="137">
        <v>31120</v>
      </c>
      <c r="H11" s="137">
        <v>6214</v>
      </c>
      <c r="I11" s="140">
        <f t="shared" si="1"/>
        <v>456890</v>
      </c>
      <c r="J11" s="26">
        <f t="shared" si="2"/>
        <v>218190</v>
      </c>
    </row>
    <row r="12" spans="1:10" s="24" customFormat="1" ht="15" customHeight="1">
      <c r="B12" s="130" t="s">
        <v>130</v>
      </c>
      <c r="C12" s="131">
        <f t="shared" ref="C12:H12" si="3">SUM(C13:C16)</f>
        <v>17520</v>
      </c>
      <c r="D12" s="141">
        <f t="shared" si="3"/>
        <v>1519417</v>
      </c>
      <c r="E12" s="142">
        <f t="shared" si="3"/>
        <v>1755800</v>
      </c>
      <c r="F12" s="131">
        <f t="shared" si="3"/>
        <v>283449</v>
      </c>
      <c r="G12" s="131">
        <f t="shared" si="3"/>
        <v>307213</v>
      </c>
      <c r="H12" s="131">
        <f t="shared" si="3"/>
        <v>56958</v>
      </c>
      <c r="I12" s="143">
        <f t="shared" si="1"/>
        <v>3922837</v>
      </c>
      <c r="J12" s="136">
        <f t="shared" si="2"/>
        <v>223906</v>
      </c>
    </row>
    <row r="13" spans="1:10" s="24" customFormat="1" ht="14.1" customHeight="1">
      <c r="B13" s="70" t="s">
        <v>20</v>
      </c>
      <c r="C13" s="137">
        <v>5187</v>
      </c>
      <c r="D13" s="138">
        <v>491929</v>
      </c>
      <c r="E13" s="139">
        <v>559293</v>
      </c>
      <c r="F13" s="137">
        <v>89268</v>
      </c>
      <c r="G13" s="137">
        <v>88949</v>
      </c>
      <c r="H13" s="137">
        <v>17556</v>
      </c>
      <c r="I13" s="140">
        <f t="shared" si="1"/>
        <v>1246995</v>
      </c>
      <c r="J13" s="26">
        <f t="shared" si="2"/>
        <v>240408</v>
      </c>
    </row>
    <row r="14" spans="1:10" s="24" customFormat="1" ht="14.1" customHeight="1">
      <c r="B14" s="70" t="s">
        <v>21</v>
      </c>
      <c r="C14" s="137">
        <v>6128</v>
      </c>
      <c r="D14" s="138">
        <v>510512</v>
      </c>
      <c r="E14" s="139">
        <v>582920</v>
      </c>
      <c r="F14" s="137">
        <v>84334</v>
      </c>
      <c r="G14" s="137">
        <v>138222</v>
      </c>
      <c r="H14" s="137">
        <v>17139</v>
      </c>
      <c r="I14" s="140">
        <f t="shared" si="1"/>
        <v>1333127</v>
      </c>
      <c r="J14" s="26">
        <f t="shared" si="2"/>
        <v>217547</v>
      </c>
    </row>
    <row r="15" spans="1:10" s="24" customFormat="1" ht="14.1" customHeight="1">
      <c r="B15" s="70" t="s">
        <v>22</v>
      </c>
      <c r="C15" s="137">
        <v>4118</v>
      </c>
      <c r="D15" s="138">
        <v>337021</v>
      </c>
      <c r="E15" s="139">
        <v>403175</v>
      </c>
      <c r="F15" s="137">
        <v>76629</v>
      </c>
      <c r="G15" s="137">
        <v>49866</v>
      </c>
      <c r="H15" s="137">
        <v>15146</v>
      </c>
      <c r="I15" s="140">
        <f t="shared" si="1"/>
        <v>881837</v>
      </c>
      <c r="J15" s="26">
        <f t="shared" si="2"/>
        <v>214142</v>
      </c>
    </row>
    <row r="16" spans="1:10" s="24" customFormat="1" ht="14.1" customHeight="1">
      <c r="B16" s="73" t="s">
        <v>23</v>
      </c>
      <c r="C16" s="144">
        <v>2087</v>
      </c>
      <c r="D16" s="145">
        <v>179955</v>
      </c>
      <c r="E16" s="146">
        <v>210412</v>
      </c>
      <c r="F16" s="144">
        <v>33218</v>
      </c>
      <c r="G16" s="144">
        <v>30176</v>
      </c>
      <c r="H16" s="144">
        <v>7117</v>
      </c>
      <c r="I16" s="147">
        <f t="shared" si="1"/>
        <v>460878</v>
      </c>
      <c r="J16" s="148">
        <f t="shared" si="2"/>
        <v>220833</v>
      </c>
    </row>
    <row r="17" spans="2:10" s="24" customFormat="1" ht="15" customHeight="1">
      <c r="B17" s="149" t="s">
        <v>131</v>
      </c>
      <c r="C17" s="134">
        <f t="shared" ref="C17:H17" si="4">SUM(C18:C21)</f>
        <v>17814</v>
      </c>
      <c r="D17" s="132">
        <f t="shared" si="4"/>
        <v>1693809</v>
      </c>
      <c r="E17" s="133">
        <f t="shared" si="4"/>
        <v>1801456</v>
      </c>
      <c r="F17" s="134">
        <f t="shared" si="4"/>
        <v>282256</v>
      </c>
      <c r="G17" s="134">
        <f t="shared" si="4"/>
        <v>331775</v>
      </c>
      <c r="H17" s="134">
        <f t="shared" si="4"/>
        <v>60851</v>
      </c>
      <c r="I17" s="135">
        <f t="shared" si="1"/>
        <v>4170147</v>
      </c>
      <c r="J17" s="150">
        <f t="shared" si="2"/>
        <v>234094</v>
      </c>
    </row>
    <row r="18" spans="2:10" s="24" customFormat="1" ht="14.1" customHeight="1">
      <c r="B18" s="70" t="s">
        <v>20</v>
      </c>
      <c r="C18" s="137">
        <v>5131</v>
      </c>
      <c r="D18" s="138">
        <v>501728</v>
      </c>
      <c r="E18" s="139">
        <v>554758</v>
      </c>
      <c r="F18" s="137">
        <v>89139</v>
      </c>
      <c r="G18" s="137">
        <v>93088</v>
      </c>
      <c r="H18" s="137">
        <v>19435</v>
      </c>
      <c r="I18" s="140">
        <f t="shared" si="1"/>
        <v>1258148</v>
      </c>
      <c r="J18" s="26">
        <f t="shared" si="2"/>
        <v>245205</v>
      </c>
    </row>
    <row r="19" spans="2:10" s="24" customFormat="1" ht="14.1" customHeight="1">
      <c r="B19" s="70" t="s">
        <v>21</v>
      </c>
      <c r="C19" s="137">
        <v>6270</v>
      </c>
      <c r="D19" s="138">
        <v>597332</v>
      </c>
      <c r="E19" s="139">
        <v>601410</v>
      </c>
      <c r="F19" s="137">
        <v>86569</v>
      </c>
      <c r="G19" s="137">
        <v>146821</v>
      </c>
      <c r="H19" s="137">
        <v>20331</v>
      </c>
      <c r="I19" s="140">
        <f t="shared" si="1"/>
        <v>1452463</v>
      </c>
      <c r="J19" s="26">
        <f t="shared" si="2"/>
        <v>231653</v>
      </c>
    </row>
    <row r="20" spans="2:10" s="24" customFormat="1" ht="14.1" customHeight="1">
      <c r="B20" s="70" t="s">
        <v>22</v>
      </c>
      <c r="C20" s="137">
        <v>4285</v>
      </c>
      <c r="D20" s="138">
        <v>381036</v>
      </c>
      <c r="E20" s="139">
        <v>427157</v>
      </c>
      <c r="F20" s="137">
        <v>74475</v>
      </c>
      <c r="G20" s="137">
        <v>54247</v>
      </c>
      <c r="H20" s="137">
        <v>14879</v>
      </c>
      <c r="I20" s="140">
        <f t="shared" si="1"/>
        <v>951794</v>
      </c>
      <c r="J20" s="26">
        <f t="shared" si="2"/>
        <v>222122</v>
      </c>
    </row>
    <row r="21" spans="2:10" s="24" customFormat="1" ht="14.1" customHeight="1">
      <c r="B21" s="70" t="s">
        <v>23</v>
      </c>
      <c r="C21" s="137">
        <v>2128</v>
      </c>
      <c r="D21" s="138">
        <v>213713</v>
      </c>
      <c r="E21" s="139">
        <v>218131</v>
      </c>
      <c r="F21" s="137">
        <v>32073</v>
      </c>
      <c r="G21" s="137">
        <v>37619</v>
      </c>
      <c r="H21" s="137">
        <v>6206</v>
      </c>
      <c r="I21" s="140">
        <f t="shared" si="1"/>
        <v>507742</v>
      </c>
      <c r="J21" s="26">
        <f t="shared" si="2"/>
        <v>238601</v>
      </c>
    </row>
    <row r="22" spans="2:10" s="24" customFormat="1" ht="15" customHeight="1">
      <c r="B22" s="130" t="s">
        <v>132</v>
      </c>
      <c r="C22" s="131">
        <f t="shared" ref="C22:H22" si="5">SUM(C23:C26)</f>
        <v>18148</v>
      </c>
      <c r="D22" s="141">
        <f t="shared" si="5"/>
        <v>1649248</v>
      </c>
      <c r="E22" s="142">
        <f t="shared" si="5"/>
        <v>1885392</v>
      </c>
      <c r="F22" s="131">
        <f t="shared" si="5"/>
        <v>298392</v>
      </c>
      <c r="G22" s="131">
        <f t="shared" si="5"/>
        <v>376275</v>
      </c>
      <c r="H22" s="131">
        <f t="shared" si="5"/>
        <v>59461</v>
      </c>
      <c r="I22" s="143">
        <f t="shared" si="1"/>
        <v>4268768</v>
      </c>
      <c r="J22" s="136">
        <f t="shared" si="2"/>
        <v>235220</v>
      </c>
    </row>
    <row r="23" spans="2:10" s="24" customFormat="1" ht="14.1" customHeight="1">
      <c r="B23" s="70" t="s">
        <v>20</v>
      </c>
      <c r="C23" s="137">
        <v>5223</v>
      </c>
      <c r="D23" s="138">
        <v>496687</v>
      </c>
      <c r="E23" s="139">
        <v>568327</v>
      </c>
      <c r="F23" s="137">
        <v>89875</v>
      </c>
      <c r="G23" s="137">
        <v>103967</v>
      </c>
      <c r="H23" s="137">
        <v>17956</v>
      </c>
      <c r="I23" s="140">
        <f t="shared" si="1"/>
        <v>1276812</v>
      </c>
      <c r="J23" s="26">
        <f t="shared" si="2"/>
        <v>244460</v>
      </c>
    </row>
    <row r="24" spans="2:10" s="24" customFormat="1" ht="14.1" customHeight="1">
      <c r="B24" s="70" t="s">
        <v>21</v>
      </c>
      <c r="C24" s="137">
        <v>6287</v>
      </c>
      <c r="D24" s="138">
        <v>587309</v>
      </c>
      <c r="E24" s="139">
        <v>641969</v>
      </c>
      <c r="F24" s="137">
        <v>91248</v>
      </c>
      <c r="G24" s="137">
        <v>153027</v>
      </c>
      <c r="H24" s="137">
        <v>20763</v>
      </c>
      <c r="I24" s="140">
        <f t="shared" si="1"/>
        <v>1494316</v>
      </c>
      <c r="J24" s="26">
        <f t="shared" si="2"/>
        <v>237683</v>
      </c>
    </row>
    <row r="25" spans="2:10" s="24" customFormat="1" ht="14.1" customHeight="1">
      <c r="B25" s="70" t="s">
        <v>22</v>
      </c>
      <c r="C25" s="137">
        <v>4473</v>
      </c>
      <c r="D25" s="138">
        <v>392243</v>
      </c>
      <c r="E25" s="139">
        <v>463462</v>
      </c>
      <c r="F25" s="137">
        <v>84108</v>
      </c>
      <c r="G25" s="137">
        <v>76198</v>
      </c>
      <c r="H25" s="137">
        <v>14697</v>
      </c>
      <c r="I25" s="140">
        <f t="shared" si="1"/>
        <v>1030708</v>
      </c>
      <c r="J25" s="26">
        <f t="shared" si="2"/>
        <v>230429</v>
      </c>
    </row>
    <row r="26" spans="2:10" s="24" customFormat="1" ht="14.1" customHeight="1">
      <c r="B26" s="73" t="s">
        <v>23</v>
      </c>
      <c r="C26" s="144">
        <v>2165</v>
      </c>
      <c r="D26" s="145">
        <v>173009</v>
      </c>
      <c r="E26" s="146">
        <v>211634</v>
      </c>
      <c r="F26" s="144">
        <v>33161</v>
      </c>
      <c r="G26" s="144">
        <v>43083</v>
      </c>
      <c r="H26" s="144">
        <v>6045</v>
      </c>
      <c r="I26" s="147">
        <f t="shared" si="1"/>
        <v>466932</v>
      </c>
      <c r="J26" s="148">
        <f t="shared" si="2"/>
        <v>215673</v>
      </c>
    </row>
    <row r="27" spans="2:10" s="24" customFormat="1" ht="15" customHeight="1">
      <c r="B27" s="130" t="s">
        <v>133</v>
      </c>
      <c r="C27" s="131">
        <f t="shared" ref="C27:H27" si="6">SUM(C28:C31)</f>
        <v>18770</v>
      </c>
      <c r="D27" s="141">
        <f t="shared" si="6"/>
        <v>1489913</v>
      </c>
      <c r="E27" s="142">
        <f t="shared" si="6"/>
        <v>1689217</v>
      </c>
      <c r="F27" s="131">
        <f t="shared" si="6"/>
        <v>284039</v>
      </c>
      <c r="G27" s="131">
        <f t="shared" si="6"/>
        <v>357677</v>
      </c>
      <c r="H27" s="131">
        <f t="shared" si="6"/>
        <v>57070</v>
      </c>
      <c r="I27" s="143">
        <f t="shared" si="1"/>
        <v>3877916</v>
      </c>
      <c r="J27" s="150">
        <f t="shared" si="2"/>
        <v>206602</v>
      </c>
    </row>
    <row r="28" spans="2:10" s="24" customFormat="1" ht="14.1" customHeight="1">
      <c r="B28" s="70" t="s">
        <v>20</v>
      </c>
      <c r="C28" s="137">
        <v>5341</v>
      </c>
      <c r="D28" s="138">
        <v>470454</v>
      </c>
      <c r="E28" s="139">
        <v>492727</v>
      </c>
      <c r="F28" s="137">
        <v>87809</v>
      </c>
      <c r="G28" s="137">
        <v>100970</v>
      </c>
      <c r="H28" s="137">
        <v>15348</v>
      </c>
      <c r="I28" s="140">
        <f t="shared" si="1"/>
        <v>1167308</v>
      </c>
      <c r="J28" s="26">
        <f t="shared" si="2"/>
        <v>218556</v>
      </c>
    </row>
    <row r="29" spans="2:10" s="24" customFormat="1" ht="14.1" customHeight="1">
      <c r="B29" s="70" t="s">
        <v>21</v>
      </c>
      <c r="C29" s="137">
        <v>6543</v>
      </c>
      <c r="D29" s="138">
        <v>460780</v>
      </c>
      <c r="E29" s="139">
        <v>569618</v>
      </c>
      <c r="F29" s="137">
        <v>91254</v>
      </c>
      <c r="G29" s="137">
        <v>138665</v>
      </c>
      <c r="H29" s="137">
        <v>19278</v>
      </c>
      <c r="I29" s="140">
        <f t="shared" si="1"/>
        <v>1279595</v>
      </c>
      <c r="J29" s="26">
        <f t="shared" si="2"/>
        <v>195567</v>
      </c>
    </row>
    <row r="30" spans="2:10" s="24" customFormat="1" ht="14.1" customHeight="1">
      <c r="B30" s="70" t="s">
        <v>22</v>
      </c>
      <c r="C30" s="137">
        <v>4636</v>
      </c>
      <c r="D30" s="138">
        <v>398424</v>
      </c>
      <c r="E30" s="139">
        <v>432211</v>
      </c>
      <c r="F30" s="137">
        <v>75853</v>
      </c>
      <c r="G30" s="137">
        <v>73132</v>
      </c>
      <c r="H30" s="137">
        <v>15298</v>
      </c>
      <c r="I30" s="140">
        <f t="shared" si="1"/>
        <v>994918</v>
      </c>
      <c r="J30" s="26">
        <f t="shared" si="2"/>
        <v>214607</v>
      </c>
    </row>
    <row r="31" spans="2:10" s="24" customFormat="1" ht="14.1" customHeight="1">
      <c r="B31" s="73" t="s">
        <v>23</v>
      </c>
      <c r="C31" s="144">
        <v>2250</v>
      </c>
      <c r="D31" s="145">
        <v>160255</v>
      </c>
      <c r="E31" s="146">
        <v>194661</v>
      </c>
      <c r="F31" s="144">
        <v>29123</v>
      </c>
      <c r="G31" s="144">
        <v>44910</v>
      </c>
      <c r="H31" s="144">
        <v>7146</v>
      </c>
      <c r="I31" s="147">
        <f t="shared" si="1"/>
        <v>436095</v>
      </c>
      <c r="J31" s="26">
        <f t="shared" si="2"/>
        <v>193820</v>
      </c>
    </row>
    <row r="32" spans="2:10" s="24" customFormat="1" ht="15" customHeight="1">
      <c r="B32" s="130" t="s">
        <v>134</v>
      </c>
      <c r="C32" s="131">
        <f t="shared" ref="C32:H32" si="7">SUM(C33:C36)</f>
        <v>19730</v>
      </c>
      <c r="D32" s="141">
        <f t="shared" si="7"/>
        <v>1785776</v>
      </c>
      <c r="E32" s="142">
        <f t="shared" si="7"/>
        <v>2041464</v>
      </c>
      <c r="F32" s="131">
        <f t="shared" si="7"/>
        <v>324622</v>
      </c>
      <c r="G32" s="131">
        <f t="shared" si="7"/>
        <v>435973</v>
      </c>
      <c r="H32" s="131">
        <f t="shared" si="7"/>
        <v>62751</v>
      </c>
      <c r="I32" s="143">
        <f t="shared" si="1"/>
        <v>4650586</v>
      </c>
      <c r="J32" s="136">
        <f t="shared" si="2"/>
        <v>235711</v>
      </c>
    </row>
    <row r="33" spans="2:10" s="24" customFormat="1" ht="14.1" customHeight="1">
      <c r="B33" s="70" t="s">
        <v>20</v>
      </c>
      <c r="C33" s="137">
        <v>5542</v>
      </c>
      <c r="D33" s="138">
        <v>538154</v>
      </c>
      <c r="E33" s="139">
        <v>591964</v>
      </c>
      <c r="F33" s="137">
        <v>100168</v>
      </c>
      <c r="G33" s="137">
        <v>122296</v>
      </c>
      <c r="H33" s="137">
        <v>17500</v>
      </c>
      <c r="I33" s="140">
        <f t="shared" si="1"/>
        <v>1370082</v>
      </c>
      <c r="J33" s="26">
        <f t="shared" si="2"/>
        <v>247218</v>
      </c>
    </row>
    <row r="34" spans="2:10" s="24" customFormat="1" ht="14.1" customHeight="1">
      <c r="B34" s="70" t="s">
        <v>21</v>
      </c>
      <c r="C34" s="137">
        <v>6839</v>
      </c>
      <c r="D34" s="138">
        <v>584492</v>
      </c>
      <c r="E34" s="139">
        <v>679752</v>
      </c>
      <c r="F34" s="137">
        <v>101894</v>
      </c>
      <c r="G34" s="137">
        <v>175158</v>
      </c>
      <c r="H34" s="137">
        <v>20902</v>
      </c>
      <c r="I34" s="140">
        <f t="shared" si="1"/>
        <v>1562198</v>
      </c>
      <c r="J34" s="26">
        <f t="shared" si="2"/>
        <v>228425</v>
      </c>
    </row>
    <row r="35" spans="2:10" s="24" customFormat="1" ht="14.1" customHeight="1">
      <c r="B35" s="70" t="s">
        <v>22</v>
      </c>
      <c r="C35" s="137">
        <v>4935</v>
      </c>
      <c r="D35" s="138">
        <v>431588</v>
      </c>
      <c r="E35" s="139">
        <v>518872</v>
      </c>
      <c r="F35" s="137">
        <v>84272</v>
      </c>
      <c r="G35" s="137">
        <v>82242</v>
      </c>
      <c r="H35" s="137">
        <v>16162</v>
      </c>
      <c r="I35" s="140">
        <f t="shared" si="1"/>
        <v>1133136</v>
      </c>
      <c r="J35" s="26">
        <f t="shared" si="2"/>
        <v>229612</v>
      </c>
    </row>
    <row r="36" spans="2:10" s="24" customFormat="1" ht="14.1" customHeight="1">
      <c r="B36" s="73" t="s">
        <v>23</v>
      </c>
      <c r="C36" s="144">
        <v>2414</v>
      </c>
      <c r="D36" s="145">
        <v>231542</v>
      </c>
      <c r="E36" s="146">
        <v>250876</v>
      </c>
      <c r="F36" s="144">
        <v>38288</v>
      </c>
      <c r="G36" s="144">
        <v>56277</v>
      </c>
      <c r="H36" s="144">
        <v>8187</v>
      </c>
      <c r="I36" s="147">
        <f t="shared" si="1"/>
        <v>585170</v>
      </c>
      <c r="J36" s="148">
        <f t="shared" si="2"/>
        <v>242407</v>
      </c>
    </row>
    <row r="37" spans="2:10" s="24" customFormat="1" ht="15" customHeight="1">
      <c r="B37" s="149" t="s">
        <v>135</v>
      </c>
      <c r="C37" s="134">
        <f t="shared" ref="C37:H37" si="8">SUM(C38:C41)</f>
        <v>20418</v>
      </c>
      <c r="D37" s="132">
        <f t="shared" si="8"/>
        <v>1896928</v>
      </c>
      <c r="E37" s="133">
        <f t="shared" si="8"/>
        <v>2193819</v>
      </c>
      <c r="F37" s="134">
        <f t="shared" si="8"/>
        <v>350590</v>
      </c>
      <c r="G37" s="134">
        <f t="shared" si="8"/>
        <v>531478</v>
      </c>
      <c r="H37" s="134">
        <f t="shared" si="8"/>
        <v>70880</v>
      </c>
      <c r="I37" s="135">
        <f t="shared" si="1"/>
        <v>5043695</v>
      </c>
      <c r="J37" s="150">
        <f t="shared" si="2"/>
        <v>247022</v>
      </c>
    </row>
    <row r="38" spans="2:10" s="24" customFormat="1" ht="14.1" customHeight="1">
      <c r="B38" s="70" t="s">
        <v>20</v>
      </c>
      <c r="C38" s="137">
        <v>5677</v>
      </c>
      <c r="D38" s="138">
        <v>589176</v>
      </c>
      <c r="E38" s="139">
        <v>636445</v>
      </c>
      <c r="F38" s="137">
        <v>109125</v>
      </c>
      <c r="G38" s="137">
        <v>170312</v>
      </c>
      <c r="H38" s="137">
        <v>20020</v>
      </c>
      <c r="I38" s="140">
        <f t="shared" si="1"/>
        <v>1525078</v>
      </c>
      <c r="J38" s="26">
        <f t="shared" si="2"/>
        <v>268642</v>
      </c>
    </row>
    <row r="39" spans="2:10" s="24" customFormat="1" ht="14.1" customHeight="1">
      <c r="B39" s="70" t="s">
        <v>21</v>
      </c>
      <c r="C39" s="137">
        <v>7130</v>
      </c>
      <c r="D39" s="138">
        <v>686616</v>
      </c>
      <c r="E39" s="139">
        <v>749367</v>
      </c>
      <c r="F39" s="137">
        <v>110635</v>
      </c>
      <c r="G39" s="137">
        <v>205346</v>
      </c>
      <c r="H39" s="137">
        <v>23915</v>
      </c>
      <c r="I39" s="140">
        <f t="shared" si="1"/>
        <v>1775879</v>
      </c>
      <c r="J39" s="26">
        <f t="shared" si="2"/>
        <v>249071</v>
      </c>
    </row>
    <row r="40" spans="2:10" s="24" customFormat="1" ht="14.1" customHeight="1">
      <c r="B40" s="70" t="s">
        <v>22</v>
      </c>
      <c r="C40" s="137">
        <v>5145</v>
      </c>
      <c r="D40" s="138">
        <v>408578</v>
      </c>
      <c r="E40" s="139">
        <v>544589</v>
      </c>
      <c r="F40" s="137">
        <v>91405</v>
      </c>
      <c r="G40" s="137">
        <v>91888</v>
      </c>
      <c r="H40" s="137">
        <v>17926</v>
      </c>
      <c r="I40" s="140">
        <f t="shared" si="1"/>
        <v>1154386</v>
      </c>
      <c r="J40" s="26">
        <f t="shared" si="2"/>
        <v>224370</v>
      </c>
    </row>
    <row r="41" spans="2:10" s="24" customFormat="1" ht="14.1" customHeight="1">
      <c r="B41" s="70" t="s">
        <v>23</v>
      </c>
      <c r="C41" s="137">
        <v>2466</v>
      </c>
      <c r="D41" s="138">
        <v>212558</v>
      </c>
      <c r="E41" s="139">
        <v>263418</v>
      </c>
      <c r="F41" s="137">
        <v>39425</v>
      </c>
      <c r="G41" s="137">
        <v>63932</v>
      </c>
      <c r="H41" s="137">
        <v>9019</v>
      </c>
      <c r="I41" s="140">
        <f t="shared" si="1"/>
        <v>588352</v>
      </c>
      <c r="J41" s="26">
        <f t="shared" si="2"/>
        <v>238586</v>
      </c>
    </row>
    <row r="42" spans="2:10" s="24" customFormat="1" ht="15" customHeight="1">
      <c r="B42" s="130" t="s">
        <v>136</v>
      </c>
      <c r="C42" s="131">
        <f t="shared" ref="C42:H42" si="9">SUM(C43:C46)</f>
        <v>20840</v>
      </c>
      <c r="D42" s="141">
        <f t="shared" si="9"/>
        <v>1923496</v>
      </c>
      <c r="E42" s="142">
        <f t="shared" si="9"/>
        <v>2384127</v>
      </c>
      <c r="F42" s="131">
        <f t="shared" si="9"/>
        <v>363973</v>
      </c>
      <c r="G42" s="131">
        <f t="shared" si="9"/>
        <v>593112</v>
      </c>
      <c r="H42" s="131">
        <f t="shared" si="9"/>
        <v>75025</v>
      </c>
      <c r="I42" s="143">
        <f t="shared" si="1"/>
        <v>5339733</v>
      </c>
      <c r="J42" s="136">
        <f t="shared" si="2"/>
        <v>256225</v>
      </c>
    </row>
    <row r="43" spans="2:10" s="24" customFormat="1" ht="14.1" customHeight="1">
      <c r="B43" s="70" t="s">
        <v>20</v>
      </c>
      <c r="C43" s="137">
        <v>5785</v>
      </c>
      <c r="D43" s="138">
        <v>575759</v>
      </c>
      <c r="E43" s="139">
        <v>685604</v>
      </c>
      <c r="F43" s="137">
        <v>111797</v>
      </c>
      <c r="G43" s="137">
        <v>189971</v>
      </c>
      <c r="H43" s="137">
        <v>23941</v>
      </c>
      <c r="I43" s="140">
        <f t="shared" si="1"/>
        <v>1587072</v>
      </c>
      <c r="J43" s="26">
        <f t="shared" si="2"/>
        <v>274343</v>
      </c>
    </row>
    <row r="44" spans="2:10" s="24" customFormat="1" ht="14.1" customHeight="1">
      <c r="B44" s="70" t="s">
        <v>21</v>
      </c>
      <c r="C44" s="137">
        <v>7294</v>
      </c>
      <c r="D44" s="138">
        <v>701923</v>
      </c>
      <c r="E44" s="139">
        <v>825702</v>
      </c>
      <c r="F44" s="137">
        <v>117889</v>
      </c>
      <c r="G44" s="137">
        <v>229299</v>
      </c>
      <c r="H44" s="137">
        <v>24863</v>
      </c>
      <c r="I44" s="140">
        <f t="shared" si="1"/>
        <v>1899676</v>
      </c>
      <c r="J44" s="26">
        <f t="shared" si="2"/>
        <v>260444</v>
      </c>
    </row>
    <row r="45" spans="2:10" s="24" customFormat="1" ht="14.1" customHeight="1">
      <c r="B45" s="70" t="s">
        <v>22</v>
      </c>
      <c r="C45" s="137">
        <v>5215</v>
      </c>
      <c r="D45" s="138">
        <v>452206</v>
      </c>
      <c r="E45" s="139">
        <v>584528</v>
      </c>
      <c r="F45" s="137">
        <v>92656</v>
      </c>
      <c r="G45" s="137">
        <v>102296</v>
      </c>
      <c r="H45" s="137">
        <v>17363</v>
      </c>
      <c r="I45" s="140">
        <f t="shared" si="1"/>
        <v>1249049</v>
      </c>
      <c r="J45" s="26">
        <f t="shared" si="2"/>
        <v>239511</v>
      </c>
    </row>
    <row r="46" spans="2:10" s="24" customFormat="1" ht="14.1" customHeight="1">
      <c r="B46" s="73" t="s">
        <v>23</v>
      </c>
      <c r="C46" s="144">
        <v>2546</v>
      </c>
      <c r="D46" s="145">
        <v>193608</v>
      </c>
      <c r="E46" s="146">
        <v>288293</v>
      </c>
      <c r="F46" s="144">
        <v>41631</v>
      </c>
      <c r="G46" s="144">
        <v>71546</v>
      </c>
      <c r="H46" s="144">
        <v>8858</v>
      </c>
      <c r="I46" s="147">
        <f t="shared" si="1"/>
        <v>603936</v>
      </c>
      <c r="J46" s="148">
        <f t="shared" si="2"/>
        <v>237210</v>
      </c>
    </row>
    <row r="47" spans="2:10" s="24" customFormat="1" ht="15" customHeight="1">
      <c r="B47" s="151" t="s">
        <v>137</v>
      </c>
      <c r="C47" s="152">
        <v>20765</v>
      </c>
      <c r="D47" s="153">
        <v>2057233</v>
      </c>
      <c r="E47" s="154">
        <v>2387998</v>
      </c>
      <c r="F47" s="152">
        <v>364530</v>
      </c>
      <c r="G47" s="152">
        <v>753211</v>
      </c>
      <c r="H47" s="152">
        <v>75549</v>
      </c>
      <c r="I47" s="155">
        <f t="shared" si="1"/>
        <v>5638521</v>
      </c>
      <c r="J47" s="156">
        <f t="shared" si="2"/>
        <v>271540</v>
      </c>
    </row>
    <row r="48" spans="2:10" s="24" customFormat="1" ht="15" customHeight="1">
      <c r="B48" s="151" t="s">
        <v>138</v>
      </c>
      <c r="C48" s="152">
        <v>20735</v>
      </c>
      <c r="D48" s="153">
        <v>2259490</v>
      </c>
      <c r="E48" s="154">
        <v>2458120</v>
      </c>
      <c r="F48" s="152">
        <v>374984</v>
      </c>
      <c r="G48" s="152">
        <v>859249</v>
      </c>
      <c r="H48" s="152">
        <v>83340</v>
      </c>
      <c r="I48" s="155">
        <f t="shared" si="1"/>
        <v>6035183</v>
      </c>
      <c r="J48" s="156">
        <f t="shared" si="2"/>
        <v>291063</v>
      </c>
    </row>
    <row r="49" spans="1:10" s="24" customFormat="1" ht="15" customHeight="1">
      <c r="B49" s="151" t="s">
        <v>139</v>
      </c>
      <c r="C49" s="152">
        <v>20428</v>
      </c>
      <c r="D49" s="153">
        <v>2311011</v>
      </c>
      <c r="E49" s="154">
        <v>2451449</v>
      </c>
      <c r="F49" s="152">
        <v>395070</v>
      </c>
      <c r="G49" s="152">
        <v>889430</v>
      </c>
      <c r="H49" s="152">
        <v>81401</v>
      </c>
      <c r="I49" s="155">
        <f t="shared" si="1"/>
        <v>6128361</v>
      </c>
      <c r="J49" s="156">
        <f t="shared" si="2"/>
        <v>299998</v>
      </c>
    </row>
    <row r="50" spans="1:10" s="24" customFormat="1" ht="15" customHeight="1">
      <c r="B50" s="151" t="s">
        <v>140</v>
      </c>
      <c r="C50" s="152">
        <v>20660</v>
      </c>
      <c r="D50" s="153">
        <v>2529742</v>
      </c>
      <c r="E50" s="154">
        <v>2555743</v>
      </c>
      <c r="F50" s="152">
        <v>395071</v>
      </c>
      <c r="G50" s="152">
        <v>953464</v>
      </c>
      <c r="H50" s="152">
        <v>81105</v>
      </c>
      <c r="I50" s="155">
        <f t="shared" si="1"/>
        <v>6515125</v>
      </c>
      <c r="J50" s="156">
        <f t="shared" si="2"/>
        <v>315350</v>
      </c>
    </row>
    <row r="51" spans="1:10" s="24" customFormat="1" ht="15" customHeight="1">
      <c r="B51" s="151" t="s">
        <v>141</v>
      </c>
      <c r="C51" s="152">
        <v>20617</v>
      </c>
      <c r="D51" s="153">
        <v>2589204</v>
      </c>
      <c r="E51" s="154">
        <v>2601043</v>
      </c>
      <c r="F51" s="152">
        <v>391821</v>
      </c>
      <c r="G51" s="152">
        <v>1008693</v>
      </c>
      <c r="H51" s="152">
        <v>79494</v>
      </c>
      <c r="I51" s="155">
        <f t="shared" si="1"/>
        <v>6670255</v>
      </c>
      <c r="J51" s="156">
        <f t="shared" si="2"/>
        <v>323532</v>
      </c>
    </row>
    <row r="52" spans="1:10" s="24" customFormat="1" ht="15" customHeight="1">
      <c r="B52" s="151" t="s">
        <v>142</v>
      </c>
      <c r="C52" s="152">
        <v>20639</v>
      </c>
      <c r="D52" s="153">
        <v>2853018</v>
      </c>
      <c r="E52" s="154">
        <v>2693078</v>
      </c>
      <c r="F52" s="152">
        <v>413523</v>
      </c>
      <c r="G52" s="152">
        <v>1075458</v>
      </c>
      <c r="H52" s="152">
        <v>78442</v>
      </c>
      <c r="I52" s="155">
        <f t="shared" si="1"/>
        <v>7113519</v>
      </c>
      <c r="J52" s="156">
        <f t="shared" si="2"/>
        <v>344664</v>
      </c>
    </row>
    <row r="53" spans="1:10" s="24" customFormat="1" ht="15" customHeight="1">
      <c r="B53" s="151" t="s">
        <v>143</v>
      </c>
      <c r="C53" s="152">
        <v>20597</v>
      </c>
      <c r="D53" s="153">
        <v>2765516</v>
      </c>
      <c r="E53" s="154">
        <v>2683443</v>
      </c>
      <c r="F53" s="152">
        <v>411421</v>
      </c>
      <c r="G53" s="152">
        <v>1119001</v>
      </c>
      <c r="H53" s="152">
        <v>71866</v>
      </c>
      <c r="I53" s="155">
        <f t="shared" si="1"/>
        <v>7051247</v>
      </c>
      <c r="J53" s="156">
        <f t="shared" si="2"/>
        <v>342343</v>
      </c>
    </row>
    <row r="54" spans="1:10" s="24" customFormat="1" ht="15" customHeight="1">
      <c r="B54" s="151" t="s">
        <v>144</v>
      </c>
      <c r="C54" s="152">
        <v>20349</v>
      </c>
      <c r="D54" s="153">
        <v>2672421</v>
      </c>
      <c r="E54" s="154">
        <v>2694037</v>
      </c>
      <c r="F54" s="152">
        <v>430760</v>
      </c>
      <c r="G54" s="152">
        <v>1214378</v>
      </c>
      <c r="H54" s="152">
        <v>63931</v>
      </c>
      <c r="I54" s="155">
        <f t="shared" si="1"/>
        <v>7075527</v>
      </c>
      <c r="J54" s="156">
        <f t="shared" si="2"/>
        <v>347709</v>
      </c>
    </row>
    <row r="55" spans="1:10" s="24" customFormat="1" ht="15" customHeight="1">
      <c r="B55" s="151" t="s">
        <v>145</v>
      </c>
      <c r="C55" s="152">
        <v>19792</v>
      </c>
      <c r="D55" s="153">
        <v>2743171</v>
      </c>
      <c r="E55" s="154">
        <v>2622131</v>
      </c>
      <c r="F55" s="152">
        <v>424980</v>
      </c>
      <c r="G55" s="152">
        <v>1313144</v>
      </c>
      <c r="H55" s="152">
        <v>67861</v>
      </c>
      <c r="I55" s="155">
        <f>SUM(D55:H55)</f>
        <v>7171287</v>
      </c>
      <c r="J55" s="156">
        <f>ROUND(I55/C55*1000,0)</f>
        <v>362333</v>
      </c>
    </row>
    <row r="56" spans="1:10" s="24" customFormat="1" ht="15" customHeight="1">
      <c r="B56" s="151" t="s">
        <v>146</v>
      </c>
      <c r="C56" s="152">
        <v>19173</v>
      </c>
      <c r="D56" s="157">
        <f>ROUND((2607646047+164966968+13775480)/1000,0)</f>
        <v>2786388</v>
      </c>
      <c r="E56" s="154">
        <f>ROUND((2431397371+178932860+25971310)/1000,0)</f>
        <v>2636302</v>
      </c>
      <c r="F56" s="153">
        <f>ROUND((379969880+26538120+4735530)/1000,0)</f>
        <v>411244</v>
      </c>
      <c r="G56" s="158">
        <f>ROUND(((1176303822+125389019+35085230)+(80720710+6366785+994480)+(12254330+1210364+0)+(219450+0+3240+0))/1000,0)</f>
        <v>1438547</v>
      </c>
      <c r="H56" s="158">
        <f>ROUND((61007960+6286760)/1000,0)</f>
        <v>67295</v>
      </c>
      <c r="I56" s="159">
        <f>SUM(D56:H56)</f>
        <v>7339776</v>
      </c>
      <c r="J56" s="156">
        <f>ROUND(I56/C56*1000,0)</f>
        <v>382818</v>
      </c>
    </row>
    <row r="57" spans="1:10" s="24" customFormat="1" ht="15" customHeight="1">
      <c r="B57" s="151" t="s">
        <v>147</v>
      </c>
      <c r="C57" s="152">
        <v>18509</v>
      </c>
      <c r="D57" s="160">
        <f>ROUND((2741907562+112687230+8207890)/1000,0)</f>
        <v>2862803</v>
      </c>
      <c r="E57" s="161">
        <f>ROUND((2438015841+119707540+12108850)/1000,0)</f>
        <v>2569832</v>
      </c>
      <c r="F57" s="162">
        <f>ROUND((386390030+14746310+2947740)/1000,0)</f>
        <v>404084</v>
      </c>
      <c r="G57" s="162">
        <f>ROUND(((1092104910+131626662+43746370)+(51853710+4297049+1620340)+(10320770+772372+0)+(0+0+0+0))/1000,0)</f>
        <v>1336342</v>
      </c>
      <c r="H57" s="162">
        <f>ROUND((62127722+2497870)/1000,0)</f>
        <v>64626</v>
      </c>
      <c r="I57" s="155">
        <f>SUM(D57:H57)</f>
        <v>7237687</v>
      </c>
      <c r="J57" s="156">
        <f>ROUND(I57/C57*1000,0)</f>
        <v>391036</v>
      </c>
    </row>
    <row r="58" spans="1:10" s="24" customFormat="1" ht="15" customHeight="1">
      <c r="A58" s="163"/>
      <c r="B58" s="164"/>
      <c r="C58" s="164"/>
      <c r="D58" s="164"/>
      <c r="E58" s="164"/>
      <c r="F58" s="164"/>
      <c r="G58" s="164"/>
      <c r="H58" s="164"/>
      <c r="I58" s="585" t="s">
        <v>148</v>
      </c>
      <c r="J58" s="585"/>
    </row>
    <row r="59" spans="1:10">
      <c r="B59" s="165"/>
    </row>
  </sheetData>
  <mergeCells count="9">
    <mergeCell ref="I58:J58"/>
    <mergeCell ref="B3:B6"/>
    <mergeCell ref="D3:H3"/>
    <mergeCell ref="J3:J5"/>
    <mergeCell ref="D4:F4"/>
    <mergeCell ref="G4:G5"/>
    <mergeCell ref="H4:H5"/>
    <mergeCell ref="I4:I5"/>
    <mergeCell ref="D5:E5"/>
  </mergeCells>
  <phoneticPr fontId="8"/>
  <pageMargins left="0.59055118110236227" right="0.39370078740157483" top="0.78740157480314965" bottom="0.53" header="0.39370078740157483" footer="0.39370078740157483"/>
  <pageSetup paperSize="9" scale="96" orientation="portrait" r:id="rId1"/>
  <headerFooter alignWithMargins="0">
    <oddHeader>&amp;R14.厚      生</oddHeader>
    <oddFooter>&amp;C-88-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defaultRowHeight="11.25"/>
  <cols>
    <col min="1" max="1" width="3.625" style="13" customWidth="1"/>
    <col min="2" max="2" width="9.125" style="220" customWidth="1"/>
    <col min="3" max="3" width="5.875" style="221" customWidth="1"/>
    <col min="4" max="4" width="6.625" style="221" customWidth="1"/>
    <col min="5" max="5" width="7.625" style="221" customWidth="1"/>
    <col min="6" max="6" width="6.375" style="221" customWidth="1"/>
    <col min="7" max="7" width="5.875" style="221" customWidth="1"/>
    <col min="8" max="8" width="4.875" style="221" customWidth="1"/>
    <col min="9" max="9" width="5.625" style="221" customWidth="1"/>
    <col min="10" max="10" width="5.375" style="221" customWidth="1"/>
    <col min="11" max="11" width="5.875" style="221" customWidth="1"/>
    <col min="12" max="12" width="6.375" style="13" customWidth="1"/>
    <col min="13" max="13" width="7.5" style="13" customWidth="1"/>
    <col min="14" max="14" width="6.375" style="13" customWidth="1"/>
    <col min="15" max="15" width="5.875" style="13" customWidth="1"/>
    <col min="16" max="16384" width="9" style="13"/>
  </cols>
  <sheetData>
    <row r="1" spans="1:15" customFormat="1" ht="30" customHeight="1">
      <c r="A1" s="123" t="s">
        <v>149</v>
      </c>
    </row>
    <row r="2" spans="1:15" ht="18" customHeight="1">
      <c r="B2" s="166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ht="18" customHeight="1">
      <c r="B3" s="168"/>
      <c r="C3" s="169" t="s">
        <v>150</v>
      </c>
      <c r="D3" s="591" t="s">
        <v>151</v>
      </c>
      <c r="E3" s="592"/>
      <c r="F3" s="592"/>
      <c r="G3" s="593"/>
      <c r="H3" s="591" t="s">
        <v>152</v>
      </c>
      <c r="I3" s="592"/>
      <c r="J3" s="592"/>
      <c r="K3" s="594"/>
      <c r="L3" s="591" t="s">
        <v>153</v>
      </c>
      <c r="M3" s="592"/>
      <c r="N3" s="592"/>
      <c r="O3" s="594"/>
    </row>
    <row r="4" spans="1:15" ht="15" customHeight="1">
      <c r="B4" s="170" t="s">
        <v>154</v>
      </c>
      <c r="C4" s="171" t="s">
        <v>155</v>
      </c>
      <c r="D4" s="172" t="s">
        <v>156</v>
      </c>
      <c r="E4" s="173" t="s">
        <v>157</v>
      </c>
      <c r="F4" s="173" t="s">
        <v>158</v>
      </c>
      <c r="G4" s="174" t="s">
        <v>159</v>
      </c>
      <c r="H4" s="175" t="s">
        <v>156</v>
      </c>
      <c r="I4" s="173" t="s">
        <v>157</v>
      </c>
      <c r="J4" s="176" t="s">
        <v>158</v>
      </c>
      <c r="K4" s="177" t="s">
        <v>159</v>
      </c>
      <c r="L4" s="175" t="s">
        <v>156</v>
      </c>
      <c r="M4" s="173" t="s">
        <v>157</v>
      </c>
      <c r="N4" s="173" t="s">
        <v>158</v>
      </c>
      <c r="O4" s="177" t="s">
        <v>159</v>
      </c>
    </row>
    <row r="5" spans="1:15" ht="15" customHeight="1">
      <c r="B5" s="178"/>
      <c r="C5" s="179" t="s">
        <v>160</v>
      </c>
      <c r="D5" s="180" t="s">
        <v>161</v>
      </c>
      <c r="E5" s="181" t="s">
        <v>162</v>
      </c>
      <c r="F5" s="181" t="s">
        <v>163</v>
      </c>
      <c r="G5" s="182" t="s">
        <v>163</v>
      </c>
      <c r="H5" s="183" t="s">
        <v>161</v>
      </c>
      <c r="I5" s="181" t="s">
        <v>162</v>
      </c>
      <c r="J5" s="181" t="s">
        <v>163</v>
      </c>
      <c r="K5" s="184" t="s">
        <v>163</v>
      </c>
      <c r="L5" s="183" t="s">
        <v>161</v>
      </c>
      <c r="M5" s="181" t="s">
        <v>162</v>
      </c>
      <c r="N5" s="181" t="s">
        <v>163</v>
      </c>
      <c r="O5" s="184" t="s">
        <v>163</v>
      </c>
    </row>
    <row r="6" spans="1:15" s="52" customFormat="1" ht="15" customHeight="1">
      <c r="B6" s="185" t="s">
        <v>129</v>
      </c>
      <c r="C6" s="186">
        <f>SUM(C7:C10)</f>
        <v>11565</v>
      </c>
      <c r="D6" s="187">
        <f>SUM(D7:D10)</f>
        <v>205720</v>
      </c>
      <c r="E6" s="188">
        <f>SUM(E7:E10)</f>
        <v>8763031</v>
      </c>
      <c r="F6" s="189">
        <f t="shared" ref="F6:F46" si="0">ROUND(E6/C6*1000,)</f>
        <v>757720</v>
      </c>
      <c r="G6" s="190">
        <f t="shared" ref="G6:G46" si="1">ROUND(E6/D6*1000,)</f>
        <v>42597</v>
      </c>
      <c r="H6" s="191">
        <f>SUM(H7:H10)</f>
        <v>5133</v>
      </c>
      <c r="I6" s="188">
        <f>SUM(I7:I10)</f>
        <v>70788</v>
      </c>
      <c r="J6" s="189">
        <f>ROUND(I6/G6*1000,)</f>
        <v>1662</v>
      </c>
      <c r="K6" s="192">
        <f t="shared" ref="K6:K46" si="2">ROUND(I6/H6*1000,)</f>
        <v>13791</v>
      </c>
      <c r="L6" s="191">
        <f>+D6+H6</f>
        <v>210853</v>
      </c>
      <c r="M6" s="188">
        <f>+E6+I6</f>
        <v>8833819</v>
      </c>
      <c r="N6" s="189">
        <f t="shared" ref="N6:N46" si="3">ROUND(M6/C6*1000,)</f>
        <v>763841</v>
      </c>
      <c r="O6" s="192">
        <f t="shared" ref="O6:O46" si="4">ROUND(M6/L6*1000,)</f>
        <v>41896</v>
      </c>
    </row>
    <row r="7" spans="1:15" ht="15" customHeight="1">
      <c r="B7" s="193" t="s">
        <v>20</v>
      </c>
      <c r="C7" s="137">
        <v>3456</v>
      </c>
      <c r="D7" s="194">
        <f t="shared" ref="D7:E10" si="5">+L7-H7</f>
        <v>60966</v>
      </c>
      <c r="E7" s="195">
        <f t="shared" si="5"/>
        <v>2756535</v>
      </c>
      <c r="F7" s="189">
        <f t="shared" si="0"/>
        <v>797609</v>
      </c>
      <c r="G7" s="190">
        <f t="shared" si="1"/>
        <v>45214</v>
      </c>
      <c r="H7" s="196">
        <v>1912</v>
      </c>
      <c r="I7" s="195">
        <v>24895</v>
      </c>
      <c r="J7" s="189">
        <f>ROUND(I7/C7*1000,)</f>
        <v>7203</v>
      </c>
      <c r="K7" s="192">
        <f t="shared" si="2"/>
        <v>13020</v>
      </c>
      <c r="L7" s="196">
        <v>62878</v>
      </c>
      <c r="M7" s="195">
        <v>2781430</v>
      </c>
      <c r="N7" s="189">
        <f t="shared" si="3"/>
        <v>804812</v>
      </c>
      <c r="O7" s="192">
        <f t="shared" si="4"/>
        <v>44235</v>
      </c>
    </row>
    <row r="8" spans="1:15" ht="15" customHeight="1">
      <c r="B8" s="193" t="s">
        <v>21</v>
      </c>
      <c r="C8" s="137">
        <v>3708</v>
      </c>
      <c r="D8" s="194">
        <f t="shared" si="5"/>
        <v>71885</v>
      </c>
      <c r="E8" s="195">
        <f t="shared" si="5"/>
        <v>2811823</v>
      </c>
      <c r="F8" s="189">
        <f t="shared" si="0"/>
        <v>758313</v>
      </c>
      <c r="G8" s="190">
        <f t="shared" si="1"/>
        <v>39116</v>
      </c>
      <c r="H8" s="196">
        <v>1270</v>
      </c>
      <c r="I8" s="195">
        <v>19118</v>
      </c>
      <c r="J8" s="189">
        <f>ROUND(I8/C8*1000,)</f>
        <v>5156</v>
      </c>
      <c r="K8" s="192">
        <f t="shared" si="2"/>
        <v>15054</v>
      </c>
      <c r="L8" s="196">
        <v>73155</v>
      </c>
      <c r="M8" s="195">
        <v>2830941</v>
      </c>
      <c r="N8" s="189">
        <f t="shared" si="3"/>
        <v>763468</v>
      </c>
      <c r="O8" s="192">
        <f t="shared" si="4"/>
        <v>38698</v>
      </c>
    </row>
    <row r="9" spans="1:15" ht="15" customHeight="1">
      <c r="B9" s="193" t="s">
        <v>22</v>
      </c>
      <c r="C9" s="137">
        <v>2638</v>
      </c>
      <c r="D9" s="194">
        <f t="shared" si="5"/>
        <v>42356</v>
      </c>
      <c r="E9" s="195">
        <f t="shared" si="5"/>
        <v>1995576</v>
      </c>
      <c r="F9" s="189">
        <f t="shared" si="0"/>
        <v>756473</v>
      </c>
      <c r="G9" s="190">
        <f t="shared" si="1"/>
        <v>47114</v>
      </c>
      <c r="H9" s="196">
        <v>1172</v>
      </c>
      <c r="I9" s="195">
        <v>17824</v>
      </c>
      <c r="J9" s="189">
        <f>ROUND(I9/C9*1000,)</f>
        <v>6757</v>
      </c>
      <c r="K9" s="192">
        <f t="shared" si="2"/>
        <v>15208</v>
      </c>
      <c r="L9" s="196">
        <v>43528</v>
      </c>
      <c r="M9" s="195">
        <v>2013400</v>
      </c>
      <c r="N9" s="189">
        <f t="shared" si="3"/>
        <v>763230</v>
      </c>
      <c r="O9" s="192">
        <f t="shared" si="4"/>
        <v>46255</v>
      </c>
    </row>
    <row r="10" spans="1:15" ht="15" customHeight="1">
      <c r="B10" s="193" t="s">
        <v>23</v>
      </c>
      <c r="C10" s="137">
        <v>1763</v>
      </c>
      <c r="D10" s="194">
        <f t="shared" si="5"/>
        <v>30513</v>
      </c>
      <c r="E10" s="195">
        <f t="shared" si="5"/>
        <v>1199097</v>
      </c>
      <c r="F10" s="189">
        <f t="shared" si="0"/>
        <v>680146</v>
      </c>
      <c r="G10" s="190">
        <f t="shared" si="1"/>
        <v>39298</v>
      </c>
      <c r="H10" s="196">
        <v>779</v>
      </c>
      <c r="I10" s="195">
        <v>8951</v>
      </c>
      <c r="J10" s="189">
        <f>ROUND(I10/C10*1000,)</f>
        <v>5077</v>
      </c>
      <c r="K10" s="192">
        <f t="shared" si="2"/>
        <v>11490</v>
      </c>
      <c r="L10" s="196">
        <v>31292</v>
      </c>
      <c r="M10" s="195">
        <v>1208048</v>
      </c>
      <c r="N10" s="189">
        <f t="shared" si="3"/>
        <v>685223</v>
      </c>
      <c r="O10" s="192">
        <f t="shared" si="4"/>
        <v>38606</v>
      </c>
    </row>
    <row r="11" spans="1:15" s="52" customFormat="1" ht="15" customHeight="1">
      <c r="B11" s="197" t="s">
        <v>130</v>
      </c>
      <c r="C11" s="198">
        <f>SUM(C12:C15)</f>
        <v>12006</v>
      </c>
      <c r="D11" s="199">
        <f>SUM(D12:D15)</f>
        <v>220042</v>
      </c>
      <c r="E11" s="200">
        <f>SUM(E12:E15)</f>
        <v>9718039</v>
      </c>
      <c r="F11" s="201">
        <f t="shared" si="0"/>
        <v>809432</v>
      </c>
      <c r="G11" s="202">
        <f t="shared" si="1"/>
        <v>44164</v>
      </c>
      <c r="H11" s="203">
        <f>SUM(H12:H15)</f>
        <v>5318</v>
      </c>
      <c r="I11" s="200">
        <f>SUM(I12:I15)</f>
        <v>77559</v>
      </c>
      <c r="J11" s="201">
        <f>ROUND(I11/G11*1000,)</f>
        <v>1756</v>
      </c>
      <c r="K11" s="204">
        <f t="shared" si="2"/>
        <v>14584</v>
      </c>
      <c r="L11" s="203">
        <f>+D11+H11</f>
        <v>225360</v>
      </c>
      <c r="M11" s="200">
        <f>+E11+I11</f>
        <v>9795598</v>
      </c>
      <c r="N11" s="201">
        <f t="shared" si="3"/>
        <v>815892</v>
      </c>
      <c r="O11" s="204">
        <f t="shared" si="4"/>
        <v>43466</v>
      </c>
    </row>
    <row r="12" spans="1:15" ht="15" customHeight="1">
      <c r="B12" s="193" t="s">
        <v>20</v>
      </c>
      <c r="C12" s="137">
        <v>3569</v>
      </c>
      <c r="D12" s="194">
        <f t="shared" ref="D12:E15" si="6">+L12-H12</f>
        <v>64699</v>
      </c>
      <c r="E12" s="195">
        <f t="shared" si="6"/>
        <v>3073366</v>
      </c>
      <c r="F12" s="189">
        <f t="shared" si="0"/>
        <v>861128</v>
      </c>
      <c r="G12" s="190">
        <f t="shared" si="1"/>
        <v>47503</v>
      </c>
      <c r="H12" s="196">
        <v>1818</v>
      </c>
      <c r="I12" s="195">
        <v>25885</v>
      </c>
      <c r="J12" s="189">
        <f>ROUND(I12/C12*1000,)</f>
        <v>7253</v>
      </c>
      <c r="K12" s="192">
        <f t="shared" si="2"/>
        <v>14238</v>
      </c>
      <c r="L12" s="196">
        <v>66517</v>
      </c>
      <c r="M12" s="195">
        <v>3099251</v>
      </c>
      <c r="N12" s="189">
        <f t="shared" si="3"/>
        <v>868381</v>
      </c>
      <c r="O12" s="192">
        <f t="shared" si="4"/>
        <v>46593</v>
      </c>
    </row>
    <row r="13" spans="1:15" ht="15" customHeight="1">
      <c r="B13" s="193" t="s">
        <v>21</v>
      </c>
      <c r="C13" s="137">
        <v>3842</v>
      </c>
      <c r="D13" s="194">
        <f t="shared" si="6"/>
        <v>77414</v>
      </c>
      <c r="E13" s="195">
        <f t="shared" si="6"/>
        <v>3056088</v>
      </c>
      <c r="F13" s="189">
        <f t="shared" si="0"/>
        <v>795442</v>
      </c>
      <c r="G13" s="190">
        <f t="shared" si="1"/>
        <v>39477</v>
      </c>
      <c r="H13" s="196">
        <v>1430</v>
      </c>
      <c r="I13" s="195">
        <v>21673</v>
      </c>
      <c r="J13" s="189">
        <f>ROUND(I13/C13*1000,)</f>
        <v>5641</v>
      </c>
      <c r="K13" s="192">
        <f t="shared" si="2"/>
        <v>15156</v>
      </c>
      <c r="L13" s="196">
        <v>78844</v>
      </c>
      <c r="M13" s="195">
        <v>3077761</v>
      </c>
      <c r="N13" s="189">
        <f t="shared" si="3"/>
        <v>801083</v>
      </c>
      <c r="O13" s="192">
        <f t="shared" si="4"/>
        <v>39036</v>
      </c>
    </row>
    <row r="14" spans="1:15" ht="15" customHeight="1">
      <c r="B14" s="193" t="s">
        <v>22</v>
      </c>
      <c r="C14" s="137">
        <v>2744</v>
      </c>
      <c r="D14" s="194">
        <f t="shared" si="6"/>
        <v>45232</v>
      </c>
      <c r="E14" s="195">
        <f t="shared" si="6"/>
        <v>2238485</v>
      </c>
      <c r="F14" s="189">
        <f t="shared" si="0"/>
        <v>815774</v>
      </c>
      <c r="G14" s="190">
        <f t="shared" si="1"/>
        <v>49489</v>
      </c>
      <c r="H14" s="196">
        <v>1311</v>
      </c>
      <c r="I14" s="195">
        <v>20369</v>
      </c>
      <c r="J14" s="189">
        <f>ROUND(I14/C14*1000,)</f>
        <v>7423</v>
      </c>
      <c r="K14" s="192">
        <f t="shared" si="2"/>
        <v>15537</v>
      </c>
      <c r="L14" s="196">
        <v>46543</v>
      </c>
      <c r="M14" s="195">
        <v>2258854</v>
      </c>
      <c r="N14" s="189">
        <f t="shared" si="3"/>
        <v>823198</v>
      </c>
      <c r="O14" s="192">
        <f t="shared" si="4"/>
        <v>48533</v>
      </c>
    </row>
    <row r="15" spans="1:15" ht="15" customHeight="1">
      <c r="B15" s="205" t="s">
        <v>23</v>
      </c>
      <c r="C15" s="144">
        <v>1851</v>
      </c>
      <c r="D15" s="206">
        <f t="shared" si="6"/>
        <v>32697</v>
      </c>
      <c r="E15" s="207">
        <f t="shared" si="6"/>
        <v>1350100</v>
      </c>
      <c r="F15" s="181">
        <f t="shared" si="0"/>
        <v>729390</v>
      </c>
      <c r="G15" s="182">
        <f t="shared" si="1"/>
        <v>41291</v>
      </c>
      <c r="H15" s="208">
        <v>759</v>
      </c>
      <c r="I15" s="207">
        <v>9632</v>
      </c>
      <c r="J15" s="181">
        <f>ROUND(I15/C15*1000,)</f>
        <v>5204</v>
      </c>
      <c r="K15" s="184">
        <f t="shared" si="2"/>
        <v>12690</v>
      </c>
      <c r="L15" s="208">
        <v>33456</v>
      </c>
      <c r="M15" s="207">
        <v>1359732</v>
      </c>
      <c r="N15" s="181">
        <f t="shared" si="3"/>
        <v>734593</v>
      </c>
      <c r="O15" s="184">
        <f t="shared" si="4"/>
        <v>40642</v>
      </c>
    </row>
    <row r="16" spans="1:15" s="52" customFormat="1" ht="15" customHeight="1">
      <c r="B16" s="185" t="s">
        <v>131</v>
      </c>
      <c r="C16" s="186">
        <f>SUM(C17:C20)</f>
        <v>12505</v>
      </c>
      <c r="D16" s="187">
        <f>SUM(D17:D20)</f>
        <v>225914</v>
      </c>
      <c r="E16" s="188">
        <f>SUM(E17:E20)</f>
        <v>8883134</v>
      </c>
      <c r="F16" s="189">
        <f t="shared" si="0"/>
        <v>710367</v>
      </c>
      <c r="G16" s="190">
        <f t="shared" si="1"/>
        <v>39321</v>
      </c>
      <c r="H16" s="191">
        <f>SUM(H17:H20)</f>
        <v>5842</v>
      </c>
      <c r="I16" s="188">
        <f>SUM(I17:I20)</f>
        <v>92747</v>
      </c>
      <c r="J16" s="189">
        <f>ROUND(I16/G16*1000,)</f>
        <v>2359</v>
      </c>
      <c r="K16" s="192">
        <f t="shared" si="2"/>
        <v>15876</v>
      </c>
      <c r="L16" s="191">
        <f>+D16+H16</f>
        <v>231756</v>
      </c>
      <c r="M16" s="188">
        <f>+E16+I16</f>
        <v>8975881</v>
      </c>
      <c r="N16" s="189">
        <f t="shared" si="3"/>
        <v>717783</v>
      </c>
      <c r="O16" s="192">
        <f t="shared" si="4"/>
        <v>38730</v>
      </c>
    </row>
    <row r="17" spans="2:15" ht="15" customHeight="1">
      <c r="B17" s="193" t="s">
        <v>20</v>
      </c>
      <c r="C17" s="137">
        <v>3685</v>
      </c>
      <c r="D17" s="194">
        <f t="shared" ref="D17:E20" si="7">+L17-H17</f>
        <v>65950</v>
      </c>
      <c r="E17" s="195">
        <f t="shared" si="7"/>
        <v>2741207</v>
      </c>
      <c r="F17" s="189">
        <f t="shared" si="0"/>
        <v>743882</v>
      </c>
      <c r="G17" s="190">
        <f t="shared" si="1"/>
        <v>41565</v>
      </c>
      <c r="H17" s="196">
        <v>1830</v>
      </c>
      <c r="I17" s="195">
        <v>28566</v>
      </c>
      <c r="J17" s="189">
        <f>ROUND(I17/C17*1000,)</f>
        <v>7752</v>
      </c>
      <c r="K17" s="192">
        <f t="shared" si="2"/>
        <v>15610</v>
      </c>
      <c r="L17" s="196">
        <v>67780</v>
      </c>
      <c r="M17" s="195">
        <v>2769773</v>
      </c>
      <c r="N17" s="189">
        <f t="shared" si="3"/>
        <v>751634</v>
      </c>
      <c r="O17" s="192">
        <f t="shared" si="4"/>
        <v>40864</v>
      </c>
    </row>
    <row r="18" spans="2:15" ht="15" customHeight="1">
      <c r="B18" s="193" t="s">
        <v>21</v>
      </c>
      <c r="C18" s="137">
        <v>3998</v>
      </c>
      <c r="D18" s="194">
        <f t="shared" si="7"/>
        <v>79840</v>
      </c>
      <c r="E18" s="195">
        <f t="shared" si="7"/>
        <v>2727006</v>
      </c>
      <c r="F18" s="189">
        <f t="shared" si="0"/>
        <v>682093</v>
      </c>
      <c r="G18" s="190">
        <f t="shared" si="1"/>
        <v>34156</v>
      </c>
      <c r="H18" s="196">
        <v>1921</v>
      </c>
      <c r="I18" s="195">
        <v>31801</v>
      </c>
      <c r="J18" s="189">
        <f>ROUND(I18/C18*1000,)</f>
        <v>7954</v>
      </c>
      <c r="K18" s="192">
        <f t="shared" si="2"/>
        <v>16554</v>
      </c>
      <c r="L18" s="196">
        <v>81761</v>
      </c>
      <c r="M18" s="195">
        <v>2758807</v>
      </c>
      <c r="N18" s="189">
        <f t="shared" si="3"/>
        <v>690047</v>
      </c>
      <c r="O18" s="192">
        <f t="shared" si="4"/>
        <v>33742</v>
      </c>
    </row>
    <row r="19" spans="2:15" ht="15" customHeight="1">
      <c r="B19" s="193" t="s">
        <v>22</v>
      </c>
      <c r="C19" s="137">
        <v>2830</v>
      </c>
      <c r="D19" s="194">
        <f t="shared" si="7"/>
        <v>45983</v>
      </c>
      <c r="E19" s="195">
        <f t="shared" si="7"/>
        <v>2081826</v>
      </c>
      <c r="F19" s="189">
        <f t="shared" si="0"/>
        <v>735628</v>
      </c>
      <c r="G19" s="190">
        <f t="shared" si="1"/>
        <v>45274</v>
      </c>
      <c r="H19" s="196">
        <v>1438</v>
      </c>
      <c r="I19" s="195">
        <v>22761</v>
      </c>
      <c r="J19" s="189">
        <f>ROUND(I19/C19*1000,)</f>
        <v>8043</v>
      </c>
      <c r="K19" s="192">
        <f t="shared" si="2"/>
        <v>15828</v>
      </c>
      <c r="L19" s="196">
        <v>47421</v>
      </c>
      <c r="M19" s="195">
        <v>2104587</v>
      </c>
      <c r="N19" s="189">
        <f t="shared" si="3"/>
        <v>743670</v>
      </c>
      <c r="O19" s="192">
        <f t="shared" si="4"/>
        <v>44381</v>
      </c>
    </row>
    <row r="20" spans="2:15" ht="15" customHeight="1">
      <c r="B20" s="193" t="s">
        <v>23</v>
      </c>
      <c r="C20" s="137">
        <v>1992</v>
      </c>
      <c r="D20" s="194">
        <f t="shared" si="7"/>
        <v>34141</v>
      </c>
      <c r="E20" s="195">
        <f t="shared" si="7"/>
        <v>1333095</v>
      </c>
      <c r="F20" s="189">
        <f t="shared" si="0"/>
        <v>669224</v>
      </c>
      <c r="G20" s="190">
        <f t="shared" si="1"/>
        <v>39047</v>
      </c>
      <c r="H20" s="196">
        <v>653</v>
      </c>
      <c r="I20" s="195">
        <v>9619</v>
      </c>
      <c r="J20" s="189">
        <f>ROUND(I20/C20*1000,)</f>
        <v>4829</v>
      </c>
      <c r="K20" s="192">
        <f t="shared" si="2"/>
        <v>14730</v>
      </c>
      <c r="L20" s="196">
        <v>34794</v>
      </c>
      <c r="M20" s="195">
        <v>1342714</v>
      </c>
      <c r="N20" s="189">
        <f t="shared" si="3"/>
        <v>674053</v>
      </c>
      <c r="O20" s="192">
        <f t="shared" si="4"/>
        <v>38590</v>
      </c>
    </row>
    <row r="21" spans="2:15" s="52" customFormat="1" ht="15" customHeight="1">
      <c r="B21" s="197" t="s">
        <v>132</v>
      </c>
      <c r="C21" s="198">
        <f>SUM(C22:C25)</f>
        <v>12920</v>
      </c>
      <c r="D21" s="199">
        <f>SUM(D22:D25)</f>
        <v>255663</v>
      </c>
      <c r="E21" s="200">
        <f>SUM(E22:E25)</f>
        <v>9487729</v>
      </c>
      <c r="F21" s="201">
        <f t="shared" si="0"/>
        <v>734344</v>
      </c>
      <c r="G21" s="202">
        <f t="shared" si="1"/>
        <v>37110</v>
      </c>
      <c r="H21" s="203">
        <f>SUM(H22:H25)</f>
        <v>6612</v>
      </c>
      <c r="I21" s="200">
        <f>SUM(I22:I25)</f>
        <v>99246</v>
      </c>
      <c r="J21" s="201">
        <f>ROUND(I21/G21*1000,)</f>
        <v>2674</v>
      </c>
      <c r="K21" s="204">
        <f t="shared" si="2"/>
        <v>15010</v>
      </c>
      <c r="L21" s="203">
        <f>+D21+H21</f>
        <v>262275</v>
      </c>
      <c r="M21" s="200">
        <f>+E21+I21</f>
        <v>9586975</v>
      </c>
      <c r="N21" s="201">
        <f t="shared" si="3"/>
        <v>742026</v>
      </c>
      <c r="O21" s="204">
        <f t="shared" si="4"/>
        <v>36553</v>
      </c>
    </row>
    <row r="22" spans="2:15" ht="15" customHeight="1">
      <c r="B22" s="193" t="s">
        <v>20</v>
      </c>
      <c r="C22" s="137">
        <v>3833</v>
      </c>
      <c r="D22" s="194">
        <f t="shared" ref="D22:E25" si="8">+L22-H22</f>
        <v>72866</v>
      </c>
      <c r="E22" s="195">
        <f t="shared" si="8"/>
        <v>2926787</v>
      </c>
      <c r="F22" s="189">
        <f t="shared" si="0"/>
        <v>763576</v>
      </c>
      <c r="G22" s="190">
        <f t="shared" si="1"/>
        <v>40167</v>
      </c>
      <c r="H22" s="196">
        <v>1975</v>
      </c>
      <c r="I22" s="195">
        <v>28696</v>
      </c>
      <c r="J22" s="189">
        <f>ROUND(I22/C22*1000,)</f>
        <v>7487</v>
      </c>
      <c r="K22" s="192">
        <f t="shared" si="2"/>
        <v>14530</v>
      </c>
      <c r="L22" s="196">
        <v>74841</v>
      </c>
      <c r="M22" s="195">
        <v>2955483</v>
      </c>
      <c r="N22" s="189">
        <f t="shared" si="3"/>
        <v>771063</v>
      </c>
      <c r="O22" s="192">
        <f t="shared" si="4"/>
        <v>39490</v>
      </c>
    </row>
    <row r="23" spans="2:15" ht="15" customHeight="1">
      <c r="B23" s="193" t="s">
        <v>21</v>
      </c>
      <c r="C23" s="137">
        <v>4153</v>
      </c>
      <c r="D23" s="194">
        <f t="shared" si="8"/>
        <v>93994</v>
      </c>
      <c r="E23" s="195">
        <f t="shared" si="8"/>
        <v>2879391</v>
      </c>
      <c r="F23" s="189">
        <f t="shared" si="0"/>
        <v>693328</v>
      </c>
      <c r="G23" s="190">
        <f t="shared" si="1"/>
        <v>30634</v>
      </c>
      <c r="H23" s="196">
        <v>2257</v>
      </c>
      <c r="I23" s="195">
        <v>36628</v>
      </c>
      <c r="J23" s="189">
        <f>ROUND(I23/C23*1000,)</f>
        <v>8820</v>
      </c>
      <c r="K23" s="192">
        <f t="shared" si="2"/>
        <v>16229</v>
      </c>
      <c r="L23" s="196">
        <v>96251</v>
      </c>
      <c r="M23" s="195">
        <v>2916019</v>
      </c>
      <c r="N23" s="189">
        <f t="shared" si="3"/>
        <v>702148</v>
      </c>
      <c r="O23" s="192">
        <f t="shared" si="4"/>
        <v>30296</v>
      </c>
    </row>
    <row r="24" spans="2:15" ht="15" customHeight="1">
      <c r="B24" s="193" t="s">
        <v>22</v>
      </c>
      <c r="C24" s="137">
        <v>2944</v>
      </c>
      <c r="D24" s="194">
        <f t="shared" si="8"/>
        <v>51404</v>
      </c>
      <c r="E24" s="195">
        <f t="shared" si="8"/>
        <v>2196952</v>
      </c>
      <c r="F24" s="189">
        <f t="shared" si="0"/>
        <v>746247</v>
      </c>
      <c r="G24" s="190">
        <f t="shared" si="1"/>
        <v>42739</v>
      </c>
      <c r="H24" s="196">
        <v>1533</v>
      </c>
      <c r="I24" s="195">
        <v>22673</v>
      </c>
      <c r="J24" s="189">
        <f>ROUND(I24/C24*1000,)</f>
        <v>7701</v>
      </c>
      <c r="K24" s="192">
        <f t="shared" si="2"/>
        <v>14790</v>
      </c>
      <c r="L24" s="196">
        <v>52937</v>
      </c>
      <c r="M24" s="195">
        <v>2219625</v>
      </c>
      <c r="N24" s="189">
        <f t="shared" si="3"/>
        <v>753949</v>
      </c>
      <c r="O24" s="192">
        <f t="shared" si="4"/>
        <v>41930</v>
      </c>
    </row>
    <row r="25" spans="2:15" ht="15" customHeight="1">
      <c r="B25" s="205" t="s">
        <v>23</v>
      </c>
      <c r="C25" s="144">
        <v>1990</v>
      </c>
      <c r="D25" s="206">
        <f t="shared" si="8"/>
        <v>37399</v>
      </c>
      <c r="E25" s="207">
        <f t="shared" si="8"/>
        <v>1484599</v>
      </c>
      <c r="F25" s="181">
        <f t="shared" si="0"/>
        <v>746030</v>
      </c>
      <c r="G25" s="182">
        <f t="shared" si="1"/>
        <v>39696</v>
      </c>
      <c r="H25" s="208">
        <v>847</v>
      </c>
      <c r="I25" s="207">
        <v>11249</v>
      </c>
      <c r="J25" s="181">
        <f>ROUND(I25/C25*1000,)</f>
        <v>5653</v>
      </c>
      <c r="K25" s="184">
        <f t="shared" si="2"/>
        <v>13281</v>
      </c>
      <c r="L25" s="208">
        <v>38246</v>
      </c>
      <c r="M25" s="207">
        <v>1495848</v>
      </c>
      <c r="N25" s="181">
        <f t="shared" si="3"/>
        <v>751682</v>
      </c>
      <c r="O25" s="184">
        <f t="shared" si="4"/>
        <v>39111</v>
      </c>
    </row>
    <row r="26" spans="2:15" s="52" customFormat="1" ht="15" customHeight="1">
      <c r="B26" s="185" t="s">
        <v>133</v>
      </c>
      <c r="C26" s="186">
        <f>SUM(C27:C30)</f>
        <v>13195</v>
      </c>
      <c r="D26" s="187">
        <f>SUM(D27:D30)</f>
        <v>208722</v>
      </c>
      <c r="E26" s="188">
        <f>SUM(E27:E30)</f>
        <v>9417242</v>
      </c>
      <c r="F26" s="189">
        <f t="shared" si="0"/>
        <v>713698</v>
      </c>
      <c r="G26" s="190">
        <f t="shared" si="1"/>
        <v>45119</v>
      </c>
      <c r="H26" s="191">
        <f>SUM(H27:H30)</f>
        <v>6451</v>
      </c>
      <c r="I26" s="188">
        <f>SUM(I27:I30)</f>
        <v>60597</v>
      </c>
      <c r="J26" s="189">
        <f>ROUND(I26/G26*1000,)</f>
        <v>1343</v>
      </c>
      <c r="K26" s="192">
        <f t="shared" si="2"/>
        <v>9393</v>
      </c>
      <c r="L26" s="191">
        <f>+D26+H26</f>
        <v>215173</v>
      </c>
      <c r="M26" s="188">
        <f>+E26+I26</f>
        <v>9477839</v>
      </c>
      <c r="N26" s="189">
        <f t="shared" si="3"/>
        <v>718290</v>
      </c>
      <c r="O26" s="192">
        <f t="shared" si="4"/>
        <v>44048</v>
      </c>
    </row>
    <row r="27" spans="2:15" ht="15" customHeight="1">
      <c r="B27" s="193" t="s">
        <v>20</v>
      </c>
      <c r="C27" s="137">
        <v>3822</v>
      </c>
      <c r="D27" s="194">
        <f t="shared" ref="D27:E30" si="9">+L27-H27</f>
        <v>62494</v>
      </c>
      <c r="E27" s="195">
        <f t="shared" si="9"/>
        <v>2831833</v>
      </c>
      <c r="F27" s="189">
        <f t="shared" si="0"/>
        <v>740930</v>
      </c>
      <c r="G27" s="190">
        <f t="shared" si="1"/>
        <v>45314</v>
      </c>
      <c r="H27" s="196">
        <v>1961</v>
      </c>
      <c r="I27" s="195">
        <v>18421</v>
      </c>
      <c r="J27" s="189">
        <f>ROUND(I27/C27*1000,)</f>
        <v>4820</v>
      </c>
      <c r="K27" s="192">
        <f t="shared" si="2"/>
        <v>9394</v>
      </c>
      <c r="L27" s="196">
        <v>64455</v>
      </c>
      <c r="M27" s="195">
        <v>2850254</v>
      </c>
      <c r="N27" s="189">
        <f t="shared" si="3"/>
        <v>745749</v>
      </c>
      <c r="O27" s="192">
        <f t="shared" si="4"/>
        <v>44221</v>
      </c>
    </row>
    <row r="28" spans="2:15" ht="15" customHeight="1">
      <c r="B28" s="193" t="s">
        <v>21</v>
      </c>
      <c r="C28" s="137">
        <v>4272</v>
      </c>
      <c r="D28" s="194">
        <f t="shared" si="9"/>
        <v>67074</v>
      </c>
      <c r="E28" s="195">
        <f t="shared" si="9"/>
        <v>2846881</v>
      </c>
      <c r="F28" s="189">
        <f t="shared" si="0"/>
        <v>666405</v>
      </c>
      <c r="G28" s="190">
        <f t="shared" si="1"/>
        <v>42444</v>
      </c>
      <c r="H28" s="196">
        <v>2199</v>
      </c>
      <c r="I28" s="195">
        <v>20461</v>
      </c>
      <c r="J28" s="189">
        <f>ROUND(I28/C28*1000,)</f>
        <v>4790</v>
      </c>
      <c r="K28" s="192">
        <f t="shared" si="2"/>
        <v>9305</v>
      </c>
      <c r="L28" s="196">
        <v>69273</v>
      </c>
      <c r="M28" s="195">
        <v>2867342</v>
      </c>
      <c r="N28" s="189">
        <f t="shared" si="3"/>
        <v>671194</v>
      </c>
      <c r="O28" s="192">
        <f t="shared" si="4"/>
        <v>41392</v>
      </c>
    </row>
    <row r="29" spans="2:15" ht="15" customHeight="1">
      <c r="B29" s="193" t="s">
        <v>22</v>
      </c>
      <c r="C29" s="137">
        <v>3057</v>
      </c>
      <c r="D29" s="194">
        <f t="shared" si="9"/>
        <v>46293</v>
      </c>
      <c r="E29" s="195">
        <f t="shared" si="9"/>
        <v>2301396</v>
      </c>
      <c r="F29" s="189">
        <f t="shared" si="0"/>
        <v>752828</v>
      </c>
      <c r="G29" s="190">
        <f t="shared" si="1"/>
        <v>49714</v>
      </c>
      <c r="H29" s="196">
        <v>1416</v>
      </c>
      <c r="I29" s="195">
        <v>13982</v>
      </c>
      <c r="J29" s="189">
        <f>ROUND(I29/C29*1000,)</f>
        <v>4574</v>
      </c>
      <c r="K29" s="192">
        <f t="shared" si="2"/>
        <v>9874</v>
      </c>
      <c r="L29" s="196">
        <v>47709</v>
      </c>
      <c r="M29" s="195">
        <v>2315378</v>
      </c>
      <c r="N29" s="189">
        <f t="shared" si="3"/>
        <v>757402</v>
      </c>
      <c r="O29" s="192">
        <f t="shared" si="4"/>
        <v>48531</v>
      </c>
    </row>
    <row r="30" spans="2:15" ht="15" customHeight="1">
      <c r="B30" s="193" t="s">
        <v>23</v>
      </c>
      <c r="C30" s="137">
        <v>2044</v>
      </c>
      <c r="D30" s="194">
        <f t="shared" si="9"/>
        <v>32861</v>
      </c>
      <c r="E30" s="195">
        <f t="shared" si="9"/>
        <v>1437132</v>
      </c>
      <c r="F30" s="189">
        <f t="shared" si="0"/>
        <v>703098</v>
      </c>
      <c r="G30" s="190">
        <f t="shared" si="1"/>
        <v>43734</v>
      </c>
      <c r="H30" s="196">
        <v>875</v>
      </c>
      <c r="I30" s="195">
        <v>7733</v>
      </c>
      <c r="J30" s="189">
        <f>ROUND(I30/C30*1000,)</f>
        <v>3783</v>
      </c>
      <c r="K30" s="192">
        <f t="shared" si="2"/>
        <v>8838</v>
      </c>
      <c r="L30" s="196">
        <v>33736</v>
      </c>
      <c r="M30" s="195">
        <v>1444865</v>
      </c>
      <c r="N30" s="189">
        <f t="shared" si="3"/>
        <v>706881</v>
      </c>
      <c r="O30" s="192">
        <f t="shared" si="4"/>
        <v>42829</v>
      </c>
    </row>
    <row r="31" spans="2:15" s="52" customFormat="1" ht="15" customHeight="1">
      <c r="B31" s="197" t="s">
        <v>134</v>
      </c>
      <c r="C31" s="198">
        <f>SUM(C32:C35)</f>
        <v>12870.08333333331</v>
      </c>
      <c r="D31" s="199">
        <f>SUM(D32:D35)</f>
        <v>252464</v>
      </c>
      <c r="E31" s="200">
        <f>SUM(E32:E35)</f>
        <v>9607930</v>
      </c>
      <c r="F31" s="201">
        <f t="shared" si="0"/>
        <v>746532</v>
      </c>
      <c r="G31" s="202">
        <f t="shared" si="1"/>
        <v>38057</v>
      </c>
      <c r="H31" s="203">
        <f>SUM(H32:H35)</f>
        <v>7377</v>
      </c>
      <c r="I31" s="200">
        <f>SUM(I32:I35)</f>
        <v>88432</v>
      </c>
      <c r="J31" s="201">
        <f>ROUND(I31/G31*1000,)</f>
        <v>2324</v>
      </c>
      <c r="K31" s="204">
        <f t="shared" si="2"/>
        <v>11988</v>
      </c>
      <c r="L31" s="203">
        <f>+D31+H31</f>
        <v>259841</v>
      </c>
      <c r="M31" s="200">
        <f>+E31+I31</f>
        <v>9696362</v>
      </c>
      <c r="N31" s="201">
        <f t="shared" si="3"/>
        <v>753403</v>
      </c>
      <c r="O31" s="204">
        <f t="shared" si="4"/>
        <v>37317</v>
      </c>
    </row>
    <row r="32" spans="2:15" ht="15" customHeight="1">
      <c r="B32" s="193" t="s">
        <v>20</v>
      </c>
      <c r="C32" s="137">
        <v>3725.3333333333298</v>
      </c>
      <c r="D32" s="194">
        <f t="shared" ref="D32:E35" si="10">+L32-H32</f>
        <v>75054</v>
      </c>
      <c r="E32" s="195">
        <f t="shared" si="10"/>
        <v>2788139</v>
      </c>
      <c r="F32" s="189">
        <f t="shared" si="0"/>
        <v>748427</v>
      </c>
      <c r="G32" s="190">
        <f t="shared" si="1"/>
        <v>37148</v>
      </c>
      <c r="H32" s="196">
        <v>1896</v>
      </c>
      <c r="I32" s="195">
        <v>23387</v>
      </c>
      <c r="J32" s="189">
        <f>ROUND(I32/C32*1000,)</f>
        <v>6278</v>
      </c>
      <c r="K32" s="192">
        <f t="shared" si="2"/>
        <v>12335</v>
      </c>
      <c r="L32" s="196">
        <v>76950</v>
      </c>
      <c r="M32" s="195">
        <v>2811526</v>
      </c>
      <c r="N32" s="189">
        <f t="shared" si="3"/>
        <v>754705</v>
      </c>
      <c r="O32" s="192">
        <f t="shared" si="4"/>
        <v>36537</v>
      </c>
    </row>
    <row r="33" spans="2:15" ht="15" customHeight="1">
      <c r="B33" s="193" t="s">
        <v>21</v>
      </c>
      <c r="C33" s="137">
        <v>4180.9166666666597</v>
      </c>
      <c r="D33" s="194">
        <f t="shared" si="10"/>
        <v>86219</v>
      </c>
      <c r="E33" s="195">
        <f t="shared" si="10"/>
        <v>3072827</v>
      </c>
      <c r="F33" s="189">
        <f t="shared" si="0"/>
        <v>734965</v>
      </c>
      <c r="G33" s="190">
        <f t="shared" si="1"/>
        <v>35640</v>
      </c>
      <c r="H33" s="196">
        <v>2212</v>
      </c>
      <c r="I33" s="195">
        <v>29724</v>
      </c>
      <c r="J33" s="189">
        <f>ROUND(I33/C33*1000,)</f>
        <v>7109</v>
      </c>
      <c r="K33" s="192">
        <f t="shared" si="2"/>
        <v>13438</v>
      </c>
      <c r="L33" s="196">
        <v>88431</v>
      </c>
      <c r="M33" s="195">
        <v>3102551</v>
      </c>
      <c r="N33" s="189">
        <f t="shared" si="3"/>
        <v>742074</v>
      </c>
      <c r="O33" s="192">
        <f t="shared" si="4"/>
        <v>35084</v>
      </c>
    </row>
    <row r="34" spans="2:15" ht="15" customHeight="1">
      <c r="B34" s="193" t="s">
        <v>22</v>
      </c>
      <c r="C34" s="137">
        <v>2971.6666666666601</v>
      </c>
      <c r="D34" s="194">
        <f t="shared" si="10"/>
        <v>52455</v>
      </c>
      <c r="E34" s="195">
        <f t="shared" si="10"/>
        <v>2325738</v>
      </c>
      <c r="F34" s="189">
        <f t="shared" si="0"/>
        <v>782638</v>
      </c>
      <c r="G34" s="190">
        <f t="shared" si="1"/>
        <v>44338</v>
      </c>
      <c r="H34" s="196">
        <v>2262</v>
      </c>
      <c r="I34" s="195">
        <v>20925</v>
      </c>
      <c r="J34" s="189">
        <f>ROUND(I34/C34*1000,)</f>
        <v>7042</v>
      </c>
      <c r="K34" s="192">
        <f t="shared" si="2"/>
        <v>9251</v>
      </c>
      <c r="L34" s="196">
        <v>54717</v>
      </c>
      <c r="M34" s="195">
        <v>2346663</v>
      </c>
      <c r="N34" s="189">
        <f t="shared" si="3"/>
        <v>789679</v>
      </c>
      <c r="O34" s="192">
        <f t="shared" si="4"/>
        <v>42887</v>
      </c>
    </row>
    <row r="35" spans="2:15" ht="15" customHeight="1">
      <c r="B35" s="205" t="s">
        <v>23</v>
      </c>
      <c r="C35" s="144">
        <v>1992.1666666666599</v>
      </c>
      <c r="D35" s="206">
        <f t="shared" si="10"/>
        <v>38736</v>
      </c>
      <c r="E35" s="207">
        <f t="shared" si="10"/>
        <v>1421226</v>
      </c>
      <c r="F35" s="181">
        <f t="shared" si="0"/>
        <v>713407</v>
      </c>
      <c r="G35" s="182">
        <f t="shared" si="1"/>
        <v>36690</v>
      </c>
      <c r="H35" s="208">
        <v>1007</v>
      </c>
      <c r="I35" s="207">
        <v>14396</v>
      </c>
      <c r="J35" s="181">
        <f>ROUND(I35/C35*1000,)</f>
        <v>7226</v>
      </c>
      <c r="K35" s="184">
        <f t="shared" si="2"/>
        <v>14296</v>
      </c>
      <c r="L35" s="208">
        <v>39743</v>
      </c>
      <c r="M35" s="207">
        <v>1435622</v>
      </c>
      <c r="N35" s="181">
        <f t="shared" si="3"/>
        <v>720633</v>
      </c>
      <c r="O35" s="184">
        <f t="shared" si="4"/>
        <v>36123</v>
      </c>
    </row>
    <row r="36" spans="2:15" s="52" customFormat="1" ht="15" customHeight="1">
      <c r="B36" s="185" t="s">
        <v>135</v>
      </c>
      <c r="C36" s="186">
        <f>SUM(C37:C40)</f>
        <v>12312</v>
      </c>
      <c r="D36" s="187">
        <f>SUM(D37:D40)</f>
        <v>250473</v>
      </c>
      <c r="E36" s="188">
        <f>SUM(E37:E40)</f>
        <v>9367010</v>
      </c>
      <c r="F36" s="189">
        <f t="shared" si="0"/>
        <v>760803</v>
      </c>
      <c r="G36" s="190">
        <f t="shared" si="1"/>
        <v>37397</v>
      </c>
      <c r="H36" s="191">
        <f>SUM(H37:H40)</f>
        <v>6186</v>
      </c>
      <c r="I36" s="188">
        <f>SUM(I37:I40)</f>
        <v>81577</v>
      </c>
      <c r="J36" s="189">
        <f>ROUND(I36/G36*1000,)</f>
        <v>2181</v>
      </c>
      <c r="K36" s="192">
        <f t="shared" si="2"/>
        <v>13187</v>
      </c>
      <c r="L36" s="191">
        <f>+D36+H36</f>
        <v>256659</v>
      </c>
      <c r="M36" s="188">
        <f>+E36+I36</f>
        <v>9448587</v>
      </c>
      <c r="N36" s="189">
        <f t="shared" si="3"/>
        <v>767429</v>
      </c>
      <c r="O36" s="192">
        <f t="shared" si="4"/>
        <v>36814</v>
      </c>
    </row>
    <row r="37" spans="2:15" ht="15" customHeight="1">
      <c r="B37" s="193" t="s">
        <v>20</v>
      </c>
      <c r="C37" s="137">
        <v>3544</v>
      </c>
      <c r="D37" s="194">
        <f t="shared" ref="D37:E40" si="11">+L37-H37</f>
        <v>76019</v>
      </c>
      <c r="E37" s="195">
        <f t="shared" si="11"/>
        <v>2693759</v>
      </c>
      <c r="F37" s="189">
        <f t="shared" si="0"/>
        <v>760090</v>
      </c>
      <c r="G37" s="190">
        <f t="shared" si="1"/>
        <v>35435</v>
      </c>
      <c r="H37" s="196">
        <v>1982</v>
      </c>
      <c r="I37" s="195">
        <v>24094</v>
      </c>
      <c r="J37" s="189">
        <f>ROUND(I37/C37*1000,)</f>
        <v>6799</v>
      </c>
      <c r="K37" s="192">
        <f t="shared" si="2"/>
        <v>12156</v>
      </c>
      <c r="L37" s="196">
        <v>78001</v>
      </c>
      <c r="M37" s="195">
        <v>2717853</v>
      </c>
      <c r="N37" s="189">
        <f t="shared" si="3"/>
        <v>766889</v>
      </c>
      <c r="O37" s="192">
        <f t="shared" si="4"/>
        <v>34844</v>
      </c>
    </row>
    <row r="38" spans="2:15" ht="15" customHeight="1">
      <c r="B38" s="193" t="s">
        <v>21</v>
      </c>
      <c r="C38" s="137">
        <v>4011</v>
      </c>
      <c r="D38" s="194">
        <f t="shared" si="11"/>
        <v>85638</v>
      </c>
      <c r="E38" s="195">
        <f t="shared" si="11"/>
        <v>2958101</v>
      </c>
      <c r="F38" s="189">
        <f t="shared" si="0"/>
        <v>737497</v>
      </c>
      <c r="G38" s="190">
        <f t="shared" si="1"/>
        <v>34542</v>
      </c>
      <c r="H38" s="196">
        <v>2123</v>
      </c>
      <c r="I38" s="195">
        <v>28429</v>
      </c>
      <c r="J38" s="189">
        <f>ROUND(I38/C38*1000,)</f>
        <v>7088</v>
      </c>
      <c r="K38" s="192">
        <f t="shared" si="2"/>
        <v>13391</v>
      </c>
      <c r="L38" s="196">
        <v>87761</v>
      </c>
      <c r="M38" s="195">
        <v>2986530</v>
      </c>
      <c r="N38" s="189">
        <f t="shared" si="3"/>
        <v>744585</v>
      </c>
      <c r="O38" s="192">
        <f t="shared" si="4"/>
        <v>34030</v>
      </c>
    </row>
    <row r="39" spans="2:15" ht="15" customHeight="1">
      <c r="B39" s="193" t="s">
        <v>22</v>
      </c>
      <c r="C39" s="137">
        <v>2839</v>
      </c>
      <c r="D39" s="194">
        <f t="shared" si="11"/>
        <v>50881</v>
      </c>
      <c r="E39" s="195">
        <f t="shared" si="11"/>
        <v>2308634</v>
      </c>
      <c r="F39" s="189">
        <f t="shared" si="0"/>
        <v>813186</v>
      </c>
      <c r="G39" s="190">
        <f t="shared" si="1"/>
        <v>45373</v>
      </c>
      <c r="H39" s="196">
        <v>1327</v>
      </c>
      <c r="I39" s="195">
        <v>18995</v>
      </c>
      <c r="J39" s="189">
        <f>ROUND(I39/C39*1000,)</f>
        <v>6691</v>
      </c>
      <c r="K39" s="192">
        <f t="shared" si="2"/>
        <v>14314</v>
      </c>
      <c r="L39" s="196">
        <v>52208</v>
      </c>
      <c r="M39" s="195">
        <v>2327629</v>
      </c>
      <c r="N39" s="189">
        <f t="shared" si="3"/>
        <v>819876</v>
      </c>
      <c r="O39" s="192">
        <f t="shared" si="4"/>
        <v>44584</v>
      </c>
    </row>
    <row r="40" spans="2:15" ht="15" customHeight="1">
      <c r="B40" s="193" t="s">
        <v>23</v>
      </c>
      <c r="C40" s="137">
        <v>1918</v>
      </c>
      <c r="D40" s="194">
        <f t="shared" si="11"/>
        <v>37935</v>
      </c>
      <c r="E40" s="195">
        <f t="shared" si="11"/>
        <v>1406516</v>
      </c>
      <c r="F40" s="189">
        <f t="shared" si="0"/>
        <v>733324</v>
      </c>
      <c r="G40" s="190">
        <f t="shared" si="1"/>
        <v>37077</v>
      </c>
      <c r="H40" s="196">
        <v>754</v>
      </c>
      <c r="I40" s="195">
        <v>10059</v>
      </c>
      <c r="J40" s="189">
        <f>ROUND(I40/C40*1000,)</f>
        <v>5245</v>
      </c>
      <c r="K40" s="192">
        <f t="shared" si="2"/>
        <v>13341</v>
      </c>
      <c r="L40" s="196">
        <v>38689</v>
      </c>
      <c r="M40" s="195">
        <v>1416575</v>
      </c>
      <c r="N40" s="189">
        <f t="shared" si="3"/>
        <v>738569</v>
      </c>
      <c r="O40" s="192">
        <f t="shared" si="4"/>
        <v>36614</v>
      </c>
    </row>
    <row r="41" spans="2:15" s="52" customFormat="1" ht="15" customHeight="1">
      <c r="B41" s="197" t="s">
        <v>136</v>
      </c>
      <c r="C41" s="198">
        <f>SUM(C42:C45)</f>
        <v>11694</v>
      </c>
      <c r="D41" s="199">
        <f>SUM(D42:D45)</f>
        <v>243564</v>
      </c>
      <c r="E41" s="200">
        <f>SUM(E42:E45)</f>
        <v>9387209</v>
      </c>
      <c r="F41" s="201">
        <f t="shared" si="0"/>
        <v>802737</v>
      </c>
      <c r="G41" s="202">
        <f t="shared" si="1"/>
        <v>38541</v>
      </c>
      <c r="H41" s="203">
        <f>SUM(H42:H45)</f>
        <v>5697</v>
      </c>
      <c r="I41" s="200">
        <f>SUM(I42:I45)</f>
        <v>73145</v>
      </c>
      <c r="J41" s="201">
        <f>ROUND(I41/G41*1000,)</f>
        <v>1898</v>
      </c>
      <c r="K41" s="204">
        <f t="shared" si="2"/>
        <v>12839</v>
      </c>
      <c r="L41" s="203">
        <f>+D41+H41</f>
        <v>249261</v>
      </c>
      <c r="M41" s="200">
        <f>+E41+I41</f>
        <v>9460354</v>
      </c>
      <c r="N41" s="201">
        <f t="shared" si="3"/>
        <v>808992</v>
      </c>
      <c r="O41" s="204">
        <f t="shared" si="4"/>
        <v>37954</v>
      </c>
    </row>
    <row r="42" spans="2:15" ht="15" customHeight="1">
      <c r="B42" s="193" t="s">
        <v>20</v>
      </c>
      <c r="C42" s="137">
        <v>3360</v>
      </c>
      <c r="D42" s="194">
        <f t="shared" ref="D42:E46" si="12">+L42-H42</f>
        <v>72801</v>
      </c>
      <c r="E42" s="195">
        <f t="shared" si="12"/>
        <v>2810881</v>
      </c>
      <c r="F42" s="189">
        <f t="shared" si="0"/>
        <v>836572</v>
      </c>
      <c r="G42" s="190">
        <f t="shared" si="1"/>
        <v>38610</v>
      </c>
      <c r="H42" s="196">
        <v>1783</v>
      </c>
      <c r="I42" s="195">
        <v>20726</v>
      </c>
      <c r="J42" s="189">
        <f t="shared" ref="J42:J47" si="13">ROUND(I42/C42*1000,)</f>
        <v>6168</v>
      </c>
      <c r="K42" s="192">
        <f t="shared" si="2"/>
        <v>11624</v>
      </c>
      <c r="L42" s="196">
        <v>74584</v>
      </c>
      <c r="M42" s="195">
        <v>2831607</v>
      </c>
      <c r="N42" s="189">
        <f t="shared" si="3"/>
        <v>842740</v>
      </c>
      <c r="O42" s="192">
        <f t="shared" si="4"/>
        <v>37965</v>
      </c>
    </row>
    <row r="43" spans="2:15" ht="15" customHeight="1">
      <c r="B43" s="193" t="s">
        <v>21</v>
      </c>
      <c r="C43" s="137">
        <v>3804</v>
      </c>
      <c r="D43" s="194">
        <f t="shared" si="12"/>
        <v>84613</v>
      </c>
      <c r="E43" s="195">
        <f t="shared" si="12"/>
        <v>2908373</v>
      </c>
      <c r="F43" s="189">
        <f t="shared" si="0"/>
        <v>764557</v>
      </c>
      <c r="G43" s="190">
        <f t="shared" si="1"/>
        <v>34373</v>
      </c>
      <c r="H43" s="196">
        <v>2057</v>
      </c>
      <c r="I43" s="195">
        <v>27538</v>
      </c>
      <c r="J43" s="189">
        <f t="shared" si="13"/>
        <v>7239</v>
      </c>
      <c r="K43" s="192">
        <f t="shared" si="2"/>
        <v>13387</v>
      </c>
      <c r="L43" s="196">
        <v>86670</v>
      </c>
      <c r="M43" s="195">
        <v>2935911</v>
      </c>
      <c r="N43" s="189">
        <f t="shared" si="3"/>
        <v>771796</v>
      </c>
      <c r="O43" s="192">
        <f t="shared" si="4"/>
        <v>33875</v>
      </c>
    </row>
    <row r="44" spans="2:15" ht="15" customHeight="1">
      <c r="B44" s="193" t="s">
        <v>22</v>
      </c>
      <c r="C44" s="137">
        <v>2708</v>
      </c>
      <c r="D44" s="194">
        <f t="shared" si="12"/>
        <v>49503</v>
      </c>
      <c r="E44" s="195">
        <f t="shared" si="12"/>
        <v>2271324</v>
      </c>
      <c r="F44" s="189">
        <f t="shared" si="0"/>
        <v>838746</v>
      </c>
      <c r="G44" s="190">
        <f t="shared" si="1"/>
        <v>45883</v>
      </c>
      <c r="H44" s="196">
        <v>1166</v>
      </c>
      <c r="I44" s="195">
        <v>16528</v>
      </c>
      <c r="J44" s="189">
        <f t="shared" si="13"/>
        <v>6103</v>
      </c>
      <c r="K44" s="192">
        <f t="shared" si="2"/>
        <v>14175</v>
      </c>
      <c r="L44" s="196">
        <v>50669</v>
      </c>
      <c r="M44" s="195">
        <v>2287852</v>
      </c>
      <c r="N44" s="189">
        <f t="shared" si="3"/>
        <v>844849</v>
      </c>
      <c r="O44" s="192">
        <f t="shared" si="4"/>
        <v>45153</v>
      </c>
    </row>
    <row r="45" spans="2:15" ht="15" customHeight="1">
      <c r="B45" s="205" t="s">
        <v>23</v>
      </c>
      <c r="C45" s="144">
        <v>1822</v>
      </c>
      <c r="D45" s="206">
        <f t="shared" si="12"/>
        <v>36647</v>
      </c>
      <c r="E45" s="207">
        <f t="shared" si="12"/>
        <v>1396631</v>
      </c>
      <c r="F45" s="181">
        <f t="shared" si="0"/>
        <v>766537</v>
      </c>
      <c r="G45" s="182">
        <f t="shared" si="1"/>
        <v>38110</v>
      </c>
      <c r="H45" s="208">
        <v>691</v>
      </c>
      <c r="I45" s="207">
        <v>8353</v>
      </c>
      <c r="J45" s="181">
        <f t="shared" si="13"/>
        <v>4585</v>
      </c>
      <c r="K45" s="184">
        <f t="shared" si="2"/>
        <v>12088</v>
      </c>
      <c r="L45" s="208">
        <v>37338</v>
      </c>
      <c r="M45" s="207">
        <v>1404984</v>
      </c>
      <c r="N45" s="181">
        <f t="shared" si="3"/>
        <v>771122</v>
      </c>
      <c r="O45" s="184">
        <f t="shared" si="4"/>
        <v>37629</v>
      </c>
    </row>
    <row r="46" spans="2:15" s="52" customFormat="1" ht="15" customHeight="1">
      <c r="B46" s="209" t="s">
        <v>137</v>
      </c>
      <c r="C46" s="210">
        <v>11243</v>
      </c>
      <c r="D46" s="206">
        <f t="shared" si="12"/>
        <v>247611</v>
      </c>
      <c r="E46" s="207">
        <f t="shared" si="12"/>
        <v>9302181</v>
      </c>
      <c r="F46" s="181">
        <f t="shared" si="0"/>
        <v>827375</v>
      </c>
      <c r="G46" s="182">
        <f t="shared" si="1"/>
        <v>37568</v>
      </c>
      <c r="H46" s="211">
        <v>5310</v>
      </c>
      <c r="I46" s="212">
        <v>66951</v>
      </c>
      <c r="J46" s="213">
        <f t="shared" si="13"/>
        <v>5955</v>
      </c>
      <c r="K46" s="214">
        <f t="shared" si="2"/>
        <v>12608</v>
      </c>
      <c r="L46" s="211">
        <v>252921</v>
      </c>
      <c r="M46" s="212">
        <v>9369132</v>
      </c>
      <c r="N46" s="213">
        <f t="shared" si="3"/>
        <v>833330</v>
      </c>
      <c r="O46" s="214">
        <f t="shared" si="4"/>
        <v>37044</v>
      </c>
    </row>
    <row r="47" spans="2:15" s="52" customFormat="1" ht="15" customHeight="1">
      <c r="B47" s="209" t="s">
        <v>138</v>
      </c>
      <c r="C47" s="210">
        <v>10778</v>
      </c>
      <c r="D47" s="206">
        <v>242135</v>
      </c>
      <c r="E47" s="207">
        <v>9343004</v>
      </c>
      <c r="F47" s="181">
        <f>ROUND(E47/C47*1000,)</f>
        <v>866859</v>
      </c>
      <c r="G47" s="182">
        <f>ROUND(E47/D47*1000,)</f>
        <v>38586</v>
      </c>
      <c r="H47" s="211">
        <v>4843</v>
      </c>
      <c r="I47" s="212">
        <v>61351</v>
      </c>
      <c r="J47" s="213">
        <f t="shared" si="13"/>
        <v>5692</v>
      </c>
      <c r="K47" s="214">
        <f>ROUND(I47/H47*1000,)</f>
        <v>12668</v>
      </c>
      <c r="L47" s="211">
        <v>246978</v>
      </c>
      <c r="M47" s="212">
        <v>9404355</v>
      </c>
      <c r="N47" s="213">
        <f>ROUND(M47/C47*1000,)</f>
        <v>872551</v>
      </c>
      <c r="O47" s="214">
        <f>ROUND(M47/L47*1000,)</f>
        <v>38078</v>
      </c>
    </row>
    <row r="48" spans="2:15" s="52" customFormat="1" ht="15" customHeight="1">
      <c r="B48" s="209" t="s">
        <v>139</v>
      </c>
      <c r="C48" s="210">
        <v>10517</v>
      </c>
      <c r="D48" s="215">
        <v>21309</v>
      </c>
      <c r="E48" s="212">
        <v>839828</v>
      </c>
      <c r="F48" s="213">
        <f>ROUND(E48/C48*1000,)</f>
        <v>79854</v>
      </c>
      <c r="G48" s="216">
        <f>ROUND(E48/D48*1000,)</f>
        <v>39412</v>
      </c>
      <c r="H48" s="211">
        <v>2388</v>
      </c>
      <c r="I48" s="212">
        <v>17518</v>
      </c>
      <c r="J48" s="213">
        <f>ROUND(I48/C48*1000,)</f>
        <v>1666</v>
      </c>
      <c r="K48" s="214">
        <f>ROUND(I48/H48*1000,)</f>
        <v>7336</v>
      </c>
      <c r="L48" s="211">
        <f>+D48+H48</f>
        <v>23697</v>
      </c>
      <c r="M48" s="212">
        <f>+E48+I48</f>
        <v>857346</v>
      </c>
      <c r="N48" s="213">
        <f>ROUND(M48/C48*1000,)</f>
        <v>81520</v>
      </c>
      <c r="O48" s="214">
        <f>ROUND(M48/L48*1000,)</f>
        <v>36180</v>
      </c>
    </row>
    <row r="49" spans="2:15" s="52" customFormat="1" ht="15" customHeight="1">
      <c r="B49" s="209" t="s">
        <v>140</v>
      </c>
      <c r="C49" s="210">
        <v>9873</v>
      </c>
      <c r="D49" s="215">
        <v>10</v>
      </c>
      <c r="E49" s="212">
        <v>6669</v>
      </c>
      <c r="F49" s="213">
        <f>ROUND(E49/C49*1000,)</f>
        <v>675</v>
      </c>
      <c r="G49" s="216">
        <f>ROUND(E49/D49*1000,)</f>
        <v>666900</v>
      </c>
      <c r="H49" s="211">
        <v>13</v>
      </c>
      <c r="I49" s="212">
        <v>192</v>
      </c>
      <c r="J49" s="213">
        <f>ROUND(I49/C49*1000,)</f>
        <v>19</v>
      </c>
      <c r="K49" s="214">
        <f>ROUND(I49/H49*1000,)</f>
        <v>14769</v>
      </c>
      <c r="L49" s="211">
        <f>+D49+H49</f>
        <v>23</v>
      </c>
      <c r="M49" s="212">
        <f>+E49+I49</f>
        <v>6861</v>
      </c>
      <c r="N49" s="213">
        <f>ROUND(M49/C49*1000,)</f>
        <v>695</v>
      </c>
      <c r="O49" s="214">
        <f>ROUND(M49/L49*1000,)</f>
        <v>298304</v>
      </c>
    </row>
    <row r="50" spans="2:15" ht="15" customHeight="1">
      <c r="B50" s="217" t="s">
        <v>164</v>
      </c>
      <c r="C50" s="218"/>
      <c r="D50" s="218"/>
      <c r="E50" s="218"/>
      <c r="F50" s="218"/>
      <c r="G50" s="219"/>
      <c r="H50" s="219"/>
      <c r="I50" s="219"/>
      <c r="J50" s="219"/>
      <c r="K50" s="219"/>
      <c r="O50" s="77" t="s">
        <v>148</v>
      </c>
    </row>
  </sheetData>
  <mergeCells count="3">
    <mergeCell ref="D3:G3"/>
    <mergeCell ref="H3:K3"/>
    <mergeCell ref="L3:O3"/>
  </mergeCells>
  <phoneticPr fontId="8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showGridLines="0" zoomScaleNormal="100" workbookViewId="0"/>
  </sheetViews>
  <sheetFormatPr defaultRowHeight="11.25"/>
  <cols>
    <col min="1" max="1" width="2.25" style="13" customWidth="1"/>
    <col min="2" max="2" width="8.75" style="13" customWidth="1"/>
    <col min="3" max="3" width="6" style="13" customWidth="1"/>
    <col min="4" max="4" width="7.125" style="13" bestFit="1" customWidth="1"/>
    <col min="5" max="5" width="4" style="13" customWidth="1"/>
    <col min="6" max="6" width="7.375" style="13" customWidth="1"/>
    <col min="7" max="8" width="6.625" style="13" customWidth="1"/>
    <col min="9" max="9" width="6.25" style="13" customWidth="1"/>
    <col min="10" max="10" width="3.375" style="223" customWidth="1"/>
    <col min="11" max="11" width="6" style="223" customWidth="1"/>
    <col min="12" max="12" width="4.5" style="223" customWidth="1"/>
    <col min="13" max="13" width="1.625" style="223" customWidth="1"/>
    <col min="14" max="14" width="6.25" style="223" customWidth="1"/>
    <col min="15" max="15" width="0.75" style="223" customWidth="1"/>
    <col min="16" max="16" width="2.125" style="13" customWidth="1"/>
    <col min="17" max="17" width="4.5" style="13" customWidth="1"/>
    <col min="18" max="18" width="3.875" style="13" customWidth="1"/>
    <col min="19" max="19" width="1.625" style="13" customWidth="1"/>
    <col min="20" max="20" width="3.25" style="13" customWidth="1"/>
    <col min="21" max="21" width="4" style="13" customWidth="1"/>
    <col min="22" max="22" width="4.625" style="13" customWidth="1"/>
    <col min="23" max="23" width="1.75" style="13" customWidth="1"/>
    <col min="24" max="24" width="6.25" style="13" customWidth="1"/>
    <col min="25" max="16384" width="9" style="13"/>
  </cols>
  <sheetData>
    <row r="1" spans="1:15" ht="29.25" customHeight="1">
      <c r="A1" s="1" t="s">
        <v>165</v>
      </c>
      <c r="C1" s="45"/>
      <c r="D1" s="45"/>
      <c r="E1" s="45"/>
      <c r="F1" s="45"/>
      <c r="G1" s="45"/>
      <c r="H1" s="45"/>
      <c r="I1" s="45"/>
      <c r="J1" s="46"/>
      <c r="K1" s="46"/>
      <c r="L1" s="46"/>
      <c r="M1" s="46"/>
      <c r="N1" s="46"/>
      <c r="O1" s="46"/>
    </row>
    <row r="2" spans="1:15" ht="18" customHeight="1">
      <c r="A2" s="61"/>
      <c r="B2" s="62" t="s">
        <v>166</v>
      </c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8"/>
    </row>
    <row r="3" spans="1:15" ht="18" customHeight="1">
      <c r="A3" s="61">
        <v>1</v>
      </c>
      <c r="B3" s="62" t="s">
        <v>167</v>
      </c>
      <c r="C3" s="47"/>
      <c r="D3" s="47"/>
      <c r="E3" s="47"/>
      <c r="F3" s="47"/>
      <c r="G3" s="47"/>
      <c r="H3" s="47"/>
      <c r="I3" s="47"/>
      <c r="J3" s="222"/>
      <c r="K3" s="222"/>
      <c r="N3" s="222" t="s">
        <v>168</v>
      </c>
      <c r="O3" s="222"/>
    </row>
    <row r="4" spans="1:15" s="8" customFormat="1" ht="18" customHeight="1">
      <c r="B4" s="578" t="s">
        <v>6</v>
      </c>
      <c r="C4" s="645" t="s">
        <v>169</v>
      </c>
      <c r="D4" s="646"/>
      <c r="E4" s="646"/>
      <c r="F4" s="647"/>
      <c r="G4" s="647"/>
      <c r="H4" s="648"/>
      <c r="I4" s="649" t="s">
        <v>170</v>
      </c>
      <c r="J4" s="650"/>
      <c r="K4" s="651"/>
      <c r="L4" s="655" t="s">
        <v>171</v>
      </c>
      <c r="M4" s="655"/>
      <c r="N4" s="655"/>
      <c r="O4" s="224"/>
    </row>
    <row r="5" spans="1:15" s="8" customFormat="1" ht="18" customHeight="1">
      <c r="B5" s="580"/>
      <c r="C5" s="225"/>
      <c r="D5" s="226"/>
      <c r="E5" s="633" t="s">
        <v>172</v>
      </c>
      <c r="F5" s="632"/>
      <c r="G5" s="633" t="s">
        <v>173</v>
      </c>
      <c r="H5" s="634"/>
      <c r="I5" s="652"/>
      <c r="J5" s="653"/>
      <c r="K5" s="654"/>
      <c r="L5" s="655"/>
      <c r="M5" s="655"/>
      <c r="N5" s="655"/>
      <c r="O5" s="224"/>
    </row>
    <row r="6" spans="1:15" s="52" customFormat="1" ht="18" customHeight="1">
      <c r="B6" s="37" t="s">
        <v>29</v>
      </c>
      <c r="C6" s="622">
        <v>10999</v>
      </c>
      <c r="D6" s="623"/>
      <c r="E6" s="595">
        <v>6118</v>
      </c>
      <c r="F6" s="596"/>
      <c r="G6" s="595">
        <v>4881</v>
      </c>
      <c r="H6" s="625"/>
      <c r="I6" s="622">
        <v>10603</v>
      </c>
      <c r="J6" s="626"/>
      <c r="K6" s="640"/>
      <c r="L6" s="622">
        <v>396</v>
      </c>
      <c r="M6" s="626"/>
      <c r="N6" s="640"/>
      <c r="O6" s="227"/>
    </row>
    <row r="7" spans="1:15" s="52" customFormat="1" ht="18" customHeight="1">
      <c r="B7" s="37" t="s">
        <v>30</v>
      </c>
      <c r="C7" s="622">
        <v>11182</v>
      </c>
      <c r="D7" s="626"/>
      <c r="E7" s="595">
        <v>9244</v>
      </c>
      <c r="F7" s="624"/>
      <c r="G7" s="595">
        <v>1938</v>
      </c>
      <c r="H7" s="625"/>
      <c r="I7" s="622">
        <v>10814</v>
      </c>
      <c r="J7" s="626"/>
      <c r="K7" s="640"/>
      <c r="L7" s="641">
        <v>368</v>
      </c>
      <c r="M7" s="641"/>
      <c r="N7" s="641"/>
      <c r="O7" s="227"/>
    </row>
    <row r="8" spans="1:15" s="52" customFormat="1" ht="18" customHeight="1">
      <c r="B8" s="37" t="s">
        <v>31</v>
      </c>
      <c r="C8" s="622">
        <f>SUM(E8:G8)</f>
        <v>11405</v>
      </c>
      <c r="D8" s="626"/>
      <c r="E8" s="595">
        <v>9293</v>
      </c>
      <c r="F8" s="624"/>
      <c r="G8" s="595">
        <v>2112</v>
      </c>
      <c r="H8" s="625"/>
      <c r="I8" s="622">
        <v>11074</v>
      </c>
      <c r="J8" s="626"/>
      <c r="K8" s="640"/>
      <c r="L8" s="641">
        <v>331</v>
      </c>
      <c r="M8" s="641"/>
      <c r="N8" s="641"/>
      <c r="O8" s="227"/>
    </row>
    <row r="9" spans="1:15" s="52" customFormat="1" ht="18" customHeight="1">
      <c r="B9" s="37" t="s">
        <v>32</v>
      </c>
      <c r="C9" s="622">
        <f>SUM(E9:G9)</f>
        <v>11595</v>
      </c>
      <c r="D9" s="626"/>
      <c r="E9" s="595">
        <v>9548</v>
      </c>
      <c r="F9" s="624"/>
      <c r="G9" s="595">
        <v>2047</v>
      </c>
      <c r="H9" s="625"/>
      <c r="I9" s="622">
        <v>11277</v>
      </c>
      <c r="J9" s="626"/>
      <c r="K9" s="640"/>
      <c r="L9" s="641">
        <v>318</v>
      </c>
      <c r="M9" s="641"/>
      <c r="N9" s="641"/>
      <c r="O9" s="227"/>
    </row>
    <row r="10" spans="1:15" s="52" customFormat="1" ht="18" customHeight="1">
      <c r="B10" s="37" t="s">
        <v>174</v>
      </c>
      <c r="C10" s="622">
        <f>SUM(E10:G10)</f>
        <v>11878</v>
      </c>
      <c r="D10" s="626"/>
      <c r="E10" s="595">
        <v>9654</v>
      </c>
      <c r="F10" s="624"/>
      <c r="G10" s="595">
        <v>2224</v>
      </c>
      <c r="H10" s="625"/>
      <c r="I10" s="622">
        <v>11566</v>
      </c>
      <c r="J10" s="626"/>
      <c r="K10" s="640"/>
      <c r="L10" s="641">
        <v>312</v>
      </c>
      <c r="M10" s="641"/>
      <c r="N10" s="641"/>
      <c r="O10" s="227"/>
    </row>
    <row r="11" spans="1:15" s="52" customFormat="1" ht="18" customHeight="1">
      <c r="B11" s="37" t="s">
        <v>34</v>
      </c>
      <c r="C11" s="622">
        <f>SUM(E11:G11)</f>
        <v>11861</v>
      </c>
      <c r="D11" s="626"/>
      <c r="E11" s="595">
        <v>9860</v>
      </c>
      <c r="F11" s="624"/>
      <c r="G11" s="595">
        <v>2001</v>
      </c>
      <c r="H11" s="625"/>
      <c r="I11" s="622">
        <v>11534</v>
      </c>
      <c r="J11" s="626"/>
      <c r="K11" s="640"/>
      <c r="L11" s="641">
        <v>327</v>
      </c>
      <c r="M11" s="641"/>
      <c r="N11" s="641"/>
      <c r="O11" s="227"/>
    </row>
    <row r="12" spans="1:15" s="52" customFormat="1" ht="18" customHeight="1">
      <c r="B12" s="37" t="s">
        <v>35</v>
      </c>
      <c r="C12" s="622">
        <v>11972</v>
      </c>
      <c r="D12" s="626"/>
      <c r="E12" s="637">
        <v>9366</v>
      </c>
      <c r="F12" s="638"/>
      <c r="G12" s="637">
        <v>2606</v>
      </c>
      <c r="H12" s="639"/>
      <c r="I12" s="622">
        <v>11630</v>
      </c>
      <c r="J12" s="626"/>
      <c r="K12" s="640"/>
      <c r="L12" s="641">
        <v>342</v>
      </c>
      <c r="M12" s="641"/>
      <c r="N12" s="641"/>
      <c r="O12" s="227"/>
    </row>
    <row r="13" spans="1:15" s="52" customFormat="1" ht="18" customHeight="1">
      <c r="B13" s="37" t="s">
        <v>36</v>
      </c>
      <c r="C13" s="622">
        <v>12195</v>
      </c>
      <c r="D13" s="626"/>
      <c r="E13" s="637">
        <v>9395</v>
      </c>
      <c r="F13" s="638"/>
      <c r="G13" s="637">
        <v>2800</v>
      </c>
      <c r="H13" s="639"/>
      <c r="I13" s="622">
        <v>11869</v>
      </c>
      <c r="J13" s="626"/>
      <c r="K13" s="640"/>
      <c r="L13" s="641">
        <v>326</v>
      </c>
      <c r="M13" s="641"/>
      <c r="N13" s="641"/>
      <c r="O13" s="227"/>
    </row>
    <row r="14" spans="1:15" s="52" customFormat="1" ht="18" customHeight="1">
      <c r="B14" s="37" t="s">
        <v>37</v>
      </c>
      <c r="C14" s="622">
        <v>12474</v>
      </c>
      <c r="D14" s="626"/>
      <c r="E14" s="637">
        <v>10323</v>
      </c>
      <c r="F14" s="638"/>
      <c r="G14" s="637">
        <v>2151</v>
      </c>
      <c r="H14" s="639"/>
      <c r="I14" s="622">
        <v>12157</v>
      </c>
      <c r="J14" s="626"/>
      <c r="K14" s="640"/>
      <c r="L14" s="641">
        <v>317</v>
      </c>
      <c r="M14" s="641"/>
      <c r="N14" s="641"/>
      <c r="O14" s="227"/>
    </row>
    <row r="15" spans="1:15" ht="15" customHeight="1">
      <c r="B15" s="45"/>
      <c r="C15" s="45"/>
      <c r="D15" s="45"/>
      <c r="E15" s="45"/>
      <c r="F15" s="45"/>
      <c r="G15" s="45"/>
      <c r="H15" s="45"/>
      <c r="I15" s="45"/>
      <c r="J15" s="44"/>
      <c r="K15" s="44"/>
      <c r="N15" s="44" t="s">
        <v>38</v>
      </c>
      <c r="O15" s="44"/>
    </row>
    <row r="16" spans="1:15" ht="15" customHeight="1">
      <c r="B16" s="45"/>
      <c r="C16" s="45"/>
      <c r="D16" s="45"/>
      <c r="E16" s="45"/>
      <c r="F16" s="45"/>
      <c r="G16" s="45"/>
      <c r="H16" s="45"/>
      <c r="I16" s="45"/>
      <c r="J16" s="44"/>
      <c r="K16" s="44"/>
      <c r="L16" s="44"/>
      <c r="M16" s="44"/>
      <c r="N16" s="44"/>
      <c r="O16" s="44"/>
    </row>
    <row r="17" spans="1:23" ht="15" customHeight="1"/>
    <row r="18" spans="1:23" ht="15" customHeight="1">
      <c r="A18" s="61">
        <v>2</v>
      </c>
      <c r="B18" s="62" t="s">
        <v>175</v>
      </c>
      <c r="V18" s="222" t="s">
        <v>176</v>
      </c>
    </row>
    <row r="19" spans="1:23" s="8" customFormat="1" ht="18" customHeight="1">
      <c r="B19" s="578" t="s">
        <v>6</v>
      </c>
      <c r="C19" s="642" t="s">
        <v>177</v>
      </c>
      <c r="D19" s="643"/>
      <c r="E19" s="643"/>
      <c r="F19" s="643"/>
      <c r="G19" s="643"/>
      <c r="H19" s="644"/>
      <c r="I19" s="642" t="s">
        <v>178</v>
      </c>
      <c r="J19" s="643"/>
      <c r="K19" s="643"/>
      <c r="L19" s="643"/>
      <c r="M19" s="643"/>
      <c r="N19" s="643"/>
      <c r="O19" s="643"/>
      <c r="P19" s="643"/>
      <c r="Q19" s="643"/>
      <c r="R19" s="644"/>
      <c r="S19" s="627" t="s">
        <v>179</v>
      </c>
      <c r="T19" s="628"/>
      <c r="U19" s="628"/>
      <c r="V19" s="629"/>
    </row>
    <row r="20" spans="1:23" s="8" customFormat="1" ht="18" customHeight="1">
      <c r="B20" s="580"/>
      <c r="C20" s="630" t="s">
        <v>180</v>
      </c>
      <c r="D20" s="631"/>
      <c r="E20" s="632" t="s">
        <v>181</v>
      </c>
      <c r="F20" s="632"/>
      <c r="G20" s="633" t="s">
        <v>182</v>
      </c>
      <c r="H20" s="634"/>
      <c r="I20" s="630" t="s">
        <v>180</v>
      </c>
      <c r="J20" s="635"/>
      <c r="K20" s="631"/>
      <c r="L20" s="633" t="s">
        <v>181</v>
      </c>
      <c r="M20" s="632"/>
      <c r="N20" s="636"/>
      <c r="O20" s="633" t="s">
        <v>182</v>
      </c>
      <c r="P20" s="632"/>
      <c r="Q20" s="632"/>
      <c r="R20" s="634"/>
      <c r="S20" s="630" t="s">
        <v>180</v>
      </c>
      <c r="T20" s="631"/>
      <c r="U20" s="228" t="s">
        <v>181</v>
      </c>
      <c r="V20" s="229" t="s">
        <v>182</v>
      </c>
    </row>
    <row r="21" spans="1:23" s="52" customFormat="1" ht="18" customHeight="1">
      <c r="B21" s="37" t="s">
        <v>29</v>
      </c>
      <c r="C21" s="622">
        <f t="shared" ref="C21:C26" si="0">SUM(E21:G21)</f>
        <v>538774700</v>
      </c>
      <c r="D21" s="623"/>
      <c r="E21" s="595">
        <v>367013050</v>
      </c>
      <c r="F21" s="624"/>
      <c r="G21" s="595">
        <v>171761650</v>
      </c>
      <c r="H21" s="625"/>
      <c r="I21" s="622">
        <f t="shared" ref="I21:I27" si="1">SUM(L21:O21)</f>
        <v>532610350</v>
      </c>
      <c r="J21" s="626"/>
      <c r="K21" s="623"/>
      <c r="L21" s="595">
        <v>367013050</v>
      </c>
      <c r="M21" s="624"/>
      <c r="N21" s="596"/>
      <c r="O21" s="595">
        <v>165597300</v>
      </c>
      <c r="P21" s="624"/>
      <c r="Q21" s="624"/>
      <c r="R21" s="625"/>
      <c r="S21" s="602">
        <v>98.86</v>
      </c>
      <c r="T21" s="603"/>
      <c r="U21" s="230">
        <v>100</v>
      </c>
      <c r="V21" s="231">
        <v>96.41</v>
      </c>
      <c r="W21" s="232"/>
    </row>
    <row r="22" spans="1:23" s="52" customFormat="1" ht="18" customHeight="1">
      <c r="B22" s="37" t="s">
        <v>183</v>
      </c>
      <c r="C22" s="622">
        <f t="shared" si="0"/>
        <v>552660400</v>
      </c>
      <c r="D22" s="623"/>
      <c r="E22" s="595">
        <v>366715500</v>
      </c>
      <c r="F22" s="624"/>
      <c r="G22" s="595">
        <v>185944900</v>
      </c>
      <c r="H22" s="625"/>
      <c r="I22" s="622">
        <f t="shared" si="1"/>
        <v>549215400</v>
      </c>
      <c r="J22" s="626"/>
      <c r="K22" s="623"/>
      <c r="L22" s="595">
        <v>366715500</v>
      </c>
      <c r="M22" s="624"/>
      <c r="N22" s="596"/>
      <c r="O22" s="595">
        <v>182499900</v>
      </c>
      <c r="P22" s="624"/>
      <c r="Q22" s="624"/>
      <c r="R22" s="625"/>
      <c r="S22" s="602">
        <v>99.38</v>
      </c>
      <c r="T22" s="603"/>
      <c r="U22" s="230">
        <v>100</v>
      </c>
      <c r="V22" s="231">
        <v>98.15</v>
      </c>
      <c r="W22" s="232"/>
    </row>
    <row r="23" spans="1:23" s="52" customFormat="1" ht="18" customHeight="1">
      <c r="B23" s="37" t="s">
        <v>184</v>
      </c>
      <c r="C23" s="622">
        <f t="shared" si="0"/>
        <v>549117050</v>
      </c>
      <c r="D23" s="623"/>
      <c r="E23" s="595">
        <v>391425900</v>
      </c>
      <c r="F23" s="624"/>
      <c r="G23" s="595">
        <v>157691150</v>
      </c>
      <c r="H23" s="625"/>
      <c r="I23" s="622">
        <f t="shared" si="1"/>
        <v>542457550</v>
      </c>
      <c r="J23" s="626"/>
      <c r="K23" s="623"/>
      <c r="L23" s="595">
        <v>391425900</v>
      </c>
      <c r="M23" s="624"/>
      <c r="N23" s="596"/>
      <c r="O23" s="595">
        <v>151031650</v>
      </c>
      <c r="P23" s="624"/>
      <c r="Q23" s="624"/>
      <c r="R23" s="625"/>
      <c r="S23" s="602">
        <v>98.79</v>
      </c>
      <c r="T23" s="603"/>
      <c r="U23" s="230">
        <v>100</v>
      </c>
      <c r="V23" s="231">
        <v>95.78</v>
      </c>
      <c r="W23" s="232"/>
    </row>
    <row r="24" spans="1:23" s="52" customFormat="1" ht="18" customHeight="1">
      <c r="B24" s="37" t="s">
        <v>32</v>
      </c>
      <c r="C24" s="622">
        <f t="shared" si="0"/>
        <v>567616200</v>
      </c>
      <c r="D24" s="623"/>
      <c r="E24" s="595">
        <v>407706400</v>
      </c>
      <c r="F24" s="624"/>
      <c r="G24" s="595">
        <v>159909800</v>
      </c>
      <c r="H24" s="625"/>
      <c r="I24" s="622">
        <f t="shared" si="1"/>
        <v>559957474</v>
      </c>
      <c r="J24" s="626"/>
      <c r="K24" s="623"/>
      <c r="L24" s="595">
        <v>407706400</v>
      </c>
      <c r="M24" s="624"/>
      <c r="N24" s="596"/>
      <c r="O24" s="595">
        <v>152251074</v>
      </c>
      <c r="P24" s="624"/>
      <c r="Q24" s="624"/>
      <c r="R24" s="625"/>
      <c r="S24" s="602">
        <v>98.65</v>
      </c>
      <c r="T24" s="603"/>
      <c r="U24" s="230">
        <v>100</v>
      </c>
      <c r="V24" s="231">
        <v>95.21</v>
      </c>
      <c r="W24" s="232"/>
    </row>
    <row r="25" spans="1:23" s="52" customFormat="1" ht="18" customHeight="1">
      <c r="B25" s="37" t="s">
        <v>174</v>
      </c>
      <c r="C25" s="622">
        <f t="shared" si="0"/>
        <v>598770426</v>
      </c>
      <c r="D25" s="623"/>
      <c r="E25" s="595">
        <v>413497100</v>
      </c>
      <c r="F25" s="624"/>
      <c r="G25" s="595">
        <v>185273326</v>
      </c>
      <c r="H25" s="625"/>
      <c r="I25" s="622">
        <f t="shared" si="1"/>
        <v>590298726</v>
      </c>
      <c r="J25" s="626"/>
      <c r="K25" s="623"/>
      <c r="L25" s="595">
        <v>413497100</v>
      </c>
      <c r="M25" s="624"/>
      <c r="N25" s="596"/>
      <c r="O25" s="595">
        <v>176801626</v>
      </c>
      <c r="P25" s="624"/>
      <c r="Q25" s="624"/>
      <c r="R25" s="625"/>
      <c r="S25" s="602">
        <v>98.59</v>
      </c>
      <c r="T25" s="603"/>
      <c r="U25" s="230">
        <v>100</v>
      </c>
      <c r="V25" s="231">
        <v>95.43</v>
      </c>
      <c r="W25" s="232"/>
    </row>
    <row r="26" spans="1:23" s="52" customFormat="1" ht="18" customHeight="1">
      <c r="B26" s="37" t="s">
        <v>185</v>
      </c>
      <c r="C26" s="622">
        <f t="shared" si="0"/>
        <v>609753400</v>
      </c>
      <c r="D26" s="623"/>
      <c r="E26" s="595">
        <v>426258800</v>
      </c>
      <c r="F26" s="624"/>
      <c r="G26" s="595">
        <v>183494600</v>
      </c>
      <c r="H26" s="625"/>
      <c r="I26" s="622">
        <f t="shared" si="1"/>
        <v>601489600</v>
      </c>
      <c r="J26" s="626"/>
      <c r="K26" s="623"/>
      <c r="L26" s="595">
        <v>426258800</v>
      </c>
      <c r="M26" s="624"/>
      <c r="N26" s="596"/>
      <c r="O26" s="595">
        <v>175230800</v>
      </c>
      <c r="P26" s="624"/>
      <c r="Q26" s="624"/>
      <c r="R26" s="625"/>
      <c r="S26" s="602">
        <v>98.64</v>
      </c>
      <c r="T26" s="603"/>
      <c r="U26" s="230">
        <v>100</v>
      </c>
      <c r="V26" s="231">
        <v>95.5</v>
      </c>
      <c r="W26" s="232"/>
    </row>
    <row r="27" spans="1:23" s="52" customFormat="1" ht="18" customHeight="1">
      <c r="B27" s="37" t="s">
        <v>186</v>
      </c>
      <c r="C27" s="622">
        <f>SUM(E27:G27)</f>
        <v>587766800</v>
      </c>
      <c r="D27" s="623"/>
      <c r="E27" s="595">
        <v>416939000</v>
      </c>
      <c r="F27" s="624"/>
      <c r="G27" s="595">
        <v>170827800</v>
      </c>
      <c r="H27" s="625"/>
      <c r="I27" s="622">
        <f t="shared" si="1"/>
        <v>581652300</v>
      </c>
      <c r="J27" s="626"/>
      <c r="K27" s="623"/>
      <c r="L27" s="595">
        <v>416939000</v>
      </c>
      <c r="M27" s="624"/>
      <c r="N27" s="596"/>
      <c r="O27" s="595">
        <v>164713300</v>
      </c>
      <c r="P27" s="624"/>
      <c r="Q27" s="624"/>
      <c r="R27" s="625"/>
      <c r="S27" s="602">
        <v>98.96</v>
      </c>
      <c r="T27" s="603"/>
      <c r="U27" s="230">
        <v>100</v>
      </c>
      <c r="V27" s="231">
        <v>96.42</v>
      </c>
      <c r="W27" s="232"/>
    </row>
    <row r="28" spans="1:23" s="52" customFormat="1" ht="18" customHeight="1">
      <c r="B28" s="37" t="s">
        <v>187</v>
      </c>
      <c r="C28" s="622">
        <f>SUM(E28:G28)</f>
        <v>578825500</v>
      </c>
      <c r="D28" s="623"/>
      <c r="E28" s="595">
        <v>397358500</v>
      </c>
      <c r="F28" s="624"/>
      <c r="G28" s="595">
        <v>181467000</v>
      </c>
      <c r="H28" s="625"/>
      <c r="I28" s="622">
        <f>SUM(L28:O28)</f>
        <v>573377800</v>
      </c>
      <c r="J28" s="626"/>
      <c r="K28" s="623"/>
      <c r="L28" s="595">
        <v>397358500</v>
      </c>
      <c r="M28" s="624"/>
      <c r="N28" s="596"/>
      <c r="O28" s="595">
        <v>176019300</v>
      </c>
      <c r="P28" s="624"/>
      <c r="Q28" s="624"/>
      <c r="R28" s="625"/>
      <c r="S28" s="602">
        <v>99.06</v>
      </c>
      <c r="T28" s="603"/>
      <c r="U28" s="230">
        <v>100</v>
      </c>
      <c r="V28" s="231">
        <v>97</v>
      </c>
      <c r="W28" s="232"/>
    </row>
    <row r="29" spans="1:23" s="52" customFormat="1" ht="18" customHeight="1">
      <c r="B29" s="37" t="s">
        <v>188</v>
      </c>
      <c r="C29" s="622">
        <f>SUM(E29:G29)</f>
        <v>606405300</v>
      </c>
      <c r="D29" s="623"/>
      <c r="E29" s="595">
        <v>411528300</v>
      </c>
      <c r="F29" s="624"/>
      <c r="G29" s="595">
        <v>194877000</v>
      </c>
      <c r="H29" s="625"/>
      <c r="I29" s="622">
        <f>SUM(L29:O29)</f>
        <v>602438100</v>
      </c>
      <c r="J29" s="626"/>
      <c r="K29" s="623"/>
      <c r="L29" s="595">
        <v>411528300</v>
      </c>
      <c r="M29" s="624"/>
      <c r="N29" s="596"/>
      <c r="O29" s="595">
        <v>190909800</v>
      </c>
      <c r="P29" s="624"/>
      <c r="Q29" s="624"/>
      <c r="R29" s="625"/>
      <c r="S29" s="602">
        <v>99.35</v>
      </c>
      <c r="T29" s="603"/>
      <c r="U29" s="230">
        <v>100</v>
      </c>
      <c r="V29" s="231">
        <v>97.96</v>
      </c>
      <c r="W29" s="232"/>
    </row>
    <row r="30" spans="1:23" ht="15" customHeight="1">
      <c r="V30" s="44" t="s">
        <v>38</v>
      </c>
    </row>
    <row r="31" spans="1:23" ht="15" customHeight="1">
      <c r="V31" s="44"/>
    </row>
    <row r="32" spans="1:23" ht="15" customHeight="1"/>
    <row r="33" spans="1:27" ht="15" customHeight="1">
      <c r="A33" s="233">
        <v>3</v>
      </c>
      <c r="B33" s="233" t="s">
        <v>189</v>
      </c>
      <c r="O33" s="234"/>
      <c r="P33" s="235"/>
      <c r="Q33" s="235"/>
      <c r="R33" s="235"/>
      <c r="S33" s="235"/>
      <c r="T33" s="235"/>
      <c r="U33" s="235"/>
      <c r="V33" s="235"/>
      <c r="W33" s="235"/>
      <c r="X33" s="236" t="s">
        <v>190</v>
      </c>
    </row>
    <row r="34" spans="1:27" ht="18" customHeight="1">
      <c r="B34" s="604" t="s">
        <v>191</v>
      </c>
      <c r="C34" s="169" t="s">
        <v>192</v>
      </c>
      <c r="D34" s="606" t="s">
        <v>193</v>
      </c>
      <c r="E34" s="607"/>
      <c r="F34" s="607"/>
      <c r="G34" s="607"/>
      <c r="H34" s="608"/>
      <c r="I34" s="606" t="s">
        <v>194</v>
      </c>
      <c r="J34" s="607"/>
      <c r="K34" s="607"/>
      <c r="L34" s="607"/>
      <c r="M34" s="607"/>
      <c r="N34" s="607"/>
      <c r="O34" s="609" t="s">
        <v>195</v>
      </c>
      <c r="P34" s="609"/>
      <c r="Q34" s="609"/>
      <c r="R34" s="609"/>
      <c r="S34" s="609"/>
      <c r="T34" s="609"/>
      <c r="U34" s="609"/>
      <c r="V34" s="609"/>
      <c r="W34" s="609"/>
      <c r="X34" s="610"/>
      <c r="Y34" s="237"/>
      <c r="Z34" s="238"/>
    </row>
    <row r="35" spans="1:27" ht="18" customHeight="1">
      <c r="B35" s="605"/>
      <c r="C35" s="171" t="s">
        <v>196</v>
      </c>
      <c r="D35" s="172" t="s">
        <v>156</v>
      </c>
      <c r="E35" s="611" t="s">
        <v>157</v>
      </c>
      <c r="F35" s="612"/>
      <c r="G35" s="173" t="s">
        <v>158</v>
      </c>
      <c r="H35" s="174" t="s">
        <v>159</v>
      </c>
      <c r="I35" s="175" t="s">
        <v>156</v>
      </c>
      <c r="J35" s="611" t="s">
        <v>157</v>
      </c>
      <c r="K35" s="613"/>
      <c r="L35" s="614" t="s">
        <v>158</v>
      </c>
      <c r="M35" s="615"/>
      <c r="N35" s="177" t="s">
        <v>159</v>
      </c>
      <c r="O35" s="616" t="s">
        <v>156</v>
      </c>
      <c r="P35" s="617"/>
      <c r="Q35" s="618"/>
      <c r="R35" s="619" t="s">
        <v>197</v>
      </c>
      <c r="S35" s="620"/>
      <c r="T35" s="620"/>
      <c r="U35" s="621"/>
      <c r="V35" s="600" t="s">
        <v>198</v>
      </c>
      <c r="W35" s="601"/>
      <c r="X35" s="239" t="s">
        <v>199</v>
      </c>
      <c r="Y35" s="240"/>
      <c r="Z35" s="240"/>
      <c r="AA35" s="240"/>
    </row>
    <row r="36" spans="1:27" ht="18" customHeight="1">
      <c r="B36" s="241" t="s">
        <v>200</v>
      </c>
      <c r="C36" s="242">
        <v>10823</v>
      </c>
      <c r="D36" s="243">
        <v>224536</v>
      </c>
      <c r="E36" s="595">
        <v>7470079467</v>
      </c>
      <c r="F36" s="596"/>
      <c r="G36" s="244">
        <f t="shared" ref="G36:G41" si="2">ROUND(E36/C36,0)</f>
        <v>690204</v>
      </c>
      <c r="H36" s="245">
        <f>ROUND(E36/D36,)</f>
        <v>33269</v>
      </c>
      <c r="I36" s="243">
        <v>11665</v>
      </c>
      <c r="J36" s="595">
        <v>97836408</v>
      </c>
      <c r="K36" s="596"/>
      <c r="L36" s="595">
        <f t="shared" ref="L36:L41" si="3">ROUND(J36/C36,0)</f>
        <v>9040</v>
      </c>
      <c r="M36" s="596"/>
      <c r="N36" s="245">
        <f t="shared" ref="N36:N41" si="4">ROUND(J36/I36,0)</f>
        <v>8387</v>
      </c>
      <c r="O36" s="597">
        <f>SUM(D36+I36)</f>
        <v>236201</v>
      </c>
      <c r="P36" s="597"/>
      <c r="Q36" s="598"/>
      <c r="R36" s="599">
        <f>SUM(E36+J36)</f>
        <v>7567915875</v>
      </c>
      <c r="S36" s="597"/>
      <c r="T36" s="597"/>
      <c r="U36" s="598"/>
      <c r="V36" s="599">
        <f>SUM(G36+L36)</f>
        <v>699244</v>
      </c>
      <c r="W36" s="598"/>
      <c r="X36" s="246">
        <f>SUM(H36+N36)</f>
        <v>41656</v>
      </c>
      <c r="Y36" s="247"/>
      <c r="Z36" s="247"/>
      <c r="AA36" s="247"/>
    </row>
    <row r="37" spans="1:27" ht="18" customHeight="1">
      <c r="B37" s="241" t="s">
        <v>201</v>
      </c>
      <c r="C37" s="242">
        <v>11077</v>
      </c>
      <c r="D37" s="243">
        <v>248729</v>
      </c>
      <c r="E37" s="595">
        <v>8334403069</v>
      </c>
      <c r="F37" s="596"/>
      <c r="G37" s="244">
        <f t="shared" si="2"/>
        <v>752406</v>
      </c>
      <c r="H37" s="245">
        <f t="shared" ref="H37:H42" si="5">ROUND(E37/D37,0)</f>
        <v>33508</v>
      </c>
      <c r="I37" s="243">
        <v>14540</v>
      </c>
      <c r="J37" s="595">
        <v>122297486</v>
      </c>
      <c r="K37" s="596"/>
      <c r="L37" s="595">
        <f t="shared" si="3"/>
        <v>11041</v>
      </c>
      <c r="M37" s="596"/>
      <c r="N37" s="245">
        <f t="shared" si="4"/>
        <v>8411</v>
      </c>
      <c r="O37" s="597">
        <f>SUM(D37+I37)</f>
        <v>263269</v>
      </c>
      <c r="P37" s="597"/>
      <c r="Q37" s="598"/>
      <c r="R37" s="599">
        <f>SUM(E37+J37)</f>
        <v>8456700555</v>
      </c>
      <c r="S37" s="597"/>
      <c r="T37" s="597"/>
      <c r="U37" s="598"/>
      <c r="V37" s="599">
        <f>SUM(G37+L37)</f>
        <v>763447</v>
      </c>
      <c r="W37" s="598"/>
      <c r="X37" s="246">
        <f>SUM(H37+N37)</f>
        <v>41919</v>
      </c>
    </row>
    <row r="38" spans="1:27" ht="18" customHeight="1">
      <c r="B38" s="241" t="s">
        <v>202</v>
      </c>
      <c r="C38" s="242">
        <v>11278</v>
      </c>
      <c r="D38" s="243">
        <v>245960</v>
      </c>
      <c r="E38" s="595">
        <v>8789583233</v>
      </c>
      <c r="F38" s="596"/>
      <c r="G38" s="244">
        <f t="shared" si="2"/>
        <v>779357</v>
      </c>
      <c r="H38" s="245">
        <f t="shared" si="5"/>
        <v>35736</v>
      </c>
      <c r="I38" s="243">
        <v>15945</v>
      </c>
      <c r="J38" s="595">
        <v>134149899</v>
      </c>
      <c r="K38" s="596"/>
      <c r="L38" s="595">
        <f t="shared" si="3"/>
        <v>11895</v>
      </c>
      <c r="M38" s="596"/>
      <c r="N38" s="245">
        <f t="shared" si="4"/>
        <v>8413</v>
      </c>
      <c r="O38" s="597">
        <f t="shared" ref="O38:O43" si="6">SUM(D38+I38)</f>
        <v>261905</v>
      </c>
      <c r="P38" s="597"/>
      <c r="Q38" s="598"/>
      <c r="R38" s="599">
        <f t="shared" ref="R38:R43" si="7">SUM(E38+J38)</f>
        <v>8923733132</v>
      </c>
      <c r="S38" s="597"/>
      <c r="T38" s="597"/>
      <c r="U38" s="598"/>
      <c r="V38" s="599">
        <f t="shared" ref="V38:V43" si="8">SUM(G38+L38)</f>
        <v>791252</v>
      </c>
      <c r="W38" s="598"/>
      <c r="X38" s="246">
        <f t="shared" ref="X38:X43" si="9">SUM(H38+N38)</f>
        <v>44149</v>
      </c>
    </row>
    <row r="39" spans="1:27" ht="18" customHeight="1">
      <c r="B39" s="241" t="s">
        <v>203</v>
      </c>
      <c r="C39" s="242">
        <v>11496</v>
      </c>
      <c r="D39" s="243">
        <v>253759</v>
      </c>
      <c r="E39" s="595">
        <v>9112447270</v>
      </c>
      <c r="F39" s="596"/>
      <c r="G39" s="244">
        <f t="shared" si="2"/>
        <v>792662</v>
      </c>
      <c r="H39" s="245">
        <f t="shared" si="5"/>
        <v>35910</v>
      </c>
      <c r="I39" s="243">
        <v>17368</v>
      </c>
      <c r="J39" s="595">
        <v>150577079</v>
      </c>
      <c r="K39" s="596"/>
      <c r="L39" s="595">
        <f t="shared" si="3"/>
        <v>13098</v>
      </c>
      <c r="M39" s="596"/>
      <c r="N39" s="245">
        <f t="shared" si="4"/>
        <v>8670</v>
      </c>
      <c r="O39" s="597">
        <f t="shared" si="6"/>
        <v>271127</v>
      </c>
      <c r="P39" s="597"/>
      <c r="Q39" s="598"/>
      <c r="R39" s="599">
        <f t="shared" si="7"/>
        <v>9263024349</v>
      </c>
      <c r="S39" s="597"/>
      <c r="T39" s="597"/>
      <c r="U39" s="598"/>
      <c r="V39" s="599">
        <f t="shared" si="8"/>
        <v>805760</v>
      </c>
      <c r="W39" s="598"/>
      <c r="X39" s="246">
        <f t="shared" si="9"/>
        <v>44580</v>
      </c>
    </row>
    <row r="40" spans="1:27" ht="18" customHeight="1">
      <c r="A40" s="13" t="s">
        <v>204</v>
      </c>
      <c r="B40" s="241" t="s">
        <v>205</v>
      </c>
      <c r="C40" s="242">
        <v>11733</v>
      </c>
      <c r="D40" s="243">
        <v>263568</v>
      </c>
      <c r="E40" s="595">
        <v>9060323887</v>
      </c>
      <c r="F40" s="596"/>
      <c r="G40" s="244">
        <f t="shared" si="2"/>
        <v>772209</v>
      </c>
      <c r="H40" s="245">
        <f t="shared" si="5"/>
        <v>34376</v>
      </c>
      <c r="I40" s="243">
        <v>17420</v>
      </c>
      <c r="J40" s="595">
        <v>134918187</v>
      </c>
      <c r="K40" s="596"/>
      <c r="L40" s="595">
        <f t="shared" si="3"/>
        <v>11499</v>
      </c>
      <c r="M40" s="596"/>
      <c r="N40" s="245">
        <f t="shared" si="4"/>
        <v>7745</v>
      </c>
      <c r="O40" s="597">
        <f t="shared" si="6"/>
        <v>280988</v>
      </c>
      <c r="P40" s="597"/>
      <c r="Q40" s="598"/>
      <c r="R40" s="599">
        <f t="shared" si="7"/>
        <v>9195242074</v>
      </c>
      <c r="S40" s="597"/>
      <c r="T40" s="597"/>
      <c r="U40" s="598"/>
      <c r="V40" s="599">
        <f t="shared" si="8"/>
        <v>783708</v>
      </c>
      <c r="W40" s="598"/>
      <c r="X40" s="246">
        <f t="shared" si="9"/>
        <v>42121</v>
      </c>
    </row>
    <row r="41" spans="1:27" ht="18" customHeight="1">
      <c r="A41" s="13" t="s">
        <v>204</v>
      </c>
      <c r="B41" s="241" t="s">
        <v>206</v>
      </c>
      <c r="C41" s="242">
        <v>11886</v>
      </c>
      <c r="D41" s="243">
        <v>274231</v>
      </c>
      <c r="E41" s="595">
        <v>9347549492</v>
      </c>
      <c r="F41" s="596"/>
      <c r="G41" s="244">
        <f t="shared" si="2"/>
        <v>786434</v>
      </c>
      <c r="H41" s="245">
        <f t="shared" si="5"/>
        <v>34086</v>
      </c>
      <c r="I41" s="243">
        <v>17475</v>
      </c>
      <c r="J41" s="595">
        <v>132862886</v>
      </c>
      <c r="K41" s="596"/>
      <c r="L41" s="595">
        <f t="shared" si="3"/>
        <v>11178</v>
      </c>
      <c r="M41" s="596"/>
      <c r="N41" s="245">
        <f t="shared" si="4"/>
        <v>7603</v>
      </c>
      <c r="O41" s="597">
        <f t="shared" si="6"/>
        <v>291706</v>
      </c>
      <c r="P41" s="597"/>
      <c r="Q41" s="598"/>
      <c r="R41" s="599">
        <f t="shared" si="7"/>
        <v>9480412378</v>
      </c>
      <c r="S41" s="597"/>
      <c r="T41" s="597"/>
      <c r="U41" s="598"/>
      <c r="V41" s="599">
        <f t="shared" si="8"/>
        <v>797612</v>
      </c>
      <c r="W41" s="598"/>
      <c r="X41" s="246">
        <f t="shared" si="9"/>
        <v>41689</v>
      </c>
    </row>
    <row r="42" spans="1:27" ht="18" customHeight="1">
      <c r="B42" s="241" t="s">
        <v>207</v>
      </c>
      <c r="C42" s="242">
        <v>11902</v>
      </c>
      <c r="D42" s="243">
        <v>282425</v>
      </c>
      <c r="E42" s="595">
        <v>9694067714</v>
      </c>
      <c r="F42" s="596"/>
      <c r="G42" s="244">
        <f>ROUND(E42/C42,0)</f>
        <v>814491</v>
      </c>
      <c r="H42" s="245">
        <f t="shared" si="5"/>
        <v>34324</v>
      </c>
      <c r="I42" s="243">
        <v>18298</v>
      </c>
      <c r="J42" s="595">
        <v>139968558</v>
      </c>
      <c r="K42" s="596"/>
      <c r="L42" s="595">
        <f>ROUND(J42/C42,0)</f>
        <v>11760</v>
      </c>
      <c r="M42" s="596"/>
      <c r="N42" s="245">
        <f>ROUND(J42/I42,0)</f>
        <v>7649</v>
      </c>
      <c r="O42" s="597">
        <f t="shared" si="6"/>
        <v>300723</v>
      </c>
      <c r="P42" s="597"/>
      <c r="Q42" s="598"/>
      <c r="R42" s="599">
        <f t="shared" si="7"/>
        <v>9834036272</v>
      </c>
      <c r="S42" s="597"/>
      <c r="T42" s="597"/>
      <c r="U42" s="598"/>
      <c r="V42" s="599">
        <f t="shared" si="8"/>
        <v>826251</v>
      </c>
      <c r="W42" s="598"/>
      <c r="X42" s="246">
        <f t="shared" si="9"/>
        <v>41973</v>
      </c>
    </row>
    <row r="43" spans="1:27" ht="18" customHeight="1">
      <c r="B43" s="241" t="s">
        <v>208</v>
      </c>
      <c r="C43" s="242">
        <v>12066</v>
      </c>
      <c r="D43" s="243">
        <v>292255</v>
      </c>
      <c r="E43" s="595">
        <v>9999530197</v>
      </c>
      <c r="F43" s="596"/>
      <c r="G43" s="244">
        <f>ROUND(E43/C43,0)</f>
        <v>828736</v>
      </c>
      <c r="H43" s="245">
        <f>ROUND(E43/D43,0)</f>
        <v>34215</v>
      </c>
      <c r="I43" s="243">
        <v>18285</v>
      </c>
      <c r="J43" s="595">
        <v>144114921</v>
      </c>
      <c r="K43" s="596"/>
      <c r="L43" s="595">
        <f>ROUND(J43/C43,0)</f>
        <v>11944</v>
      </c>
      <c r="M43" s="596"/>
      <c r="N43" s="245">
        <f>ROUND(J43/I43,0)</f>
        <v>7882</v>
      </c>
      <c r="O43" s="597">
        <f t="shared" si="6"/>
        <v>310540</v>
      </c>
      <c r="P43" s="597"/>
      <c r="Q43" s="598"/>
      <c r="R43" s="599">
        <f t="shared" si="7"/>
        <v>10143645118</v>
      </c>
      <c r="S43" s="597"/>
      <c r="T43" s="597"/>
      <c r="U43" s="598"/>
      <c r="V43" s="599">
        <f t="shared" si="8"/>
        <v>840680</v>
      </c>
      <c r="W43" s="598"/>
      <c r="X43" s="246">
        <f t="shared" si="9"/>
        <v>42097</v>
      </c>
    </row>
    <row r="44" spans="1:27" ht="18" customHeight="1">
      <c r="B44" s="241" t="s">
        <v>209</v>
      </c>
      <c r="C44" s="242">
        <v>12332</v>
      </c>
      <c r="D44" s="243">
        <v>298459</v>
      </c>
      <c r="E44" s="595">
        <v>10025985980</v>
      </c>
      <c r="F44" s="596"/>
      <c r="G44" s="244">
        <f>ROUND(E44/C44,0)</f>
        <v>813006</v>
      </c>
      <c r="H44" s="245">
        <f>ROUND(E44/D44,0)</f>
        <v>33593</v>
      </c>
      <c r="I44" s="243">
        <v>18347</v>
      </c>
      <c r="J44" s="595">
        <v>141055121</v>
      </c>
      <c r="K44" s="596"/>
      <c r="L44" s="595">
        <f>ROUND(J44/C44,0)</f>
        <v>11438</v>
      </c>
      <c r="M44" s="596"/>
      <c r="N44" s="245">
        <f>ROUND(J44/I44,0)</f>
        <v>7688</v>
      </c>
      <c r="O44" s="597">
        <f>SUM(D44+I44)</f>
        <v>316806</v>
      </c>
      <c r="P44" s="597"/>
      <c r="Q44" s="598"/>
      <c r="R44" s="599">
        <f>SUM(E44+J44)</f>
        <v>10167041101</v>
      </c>
      <c r="S44" s="597"/>
      <c r="T44" s="597"/>
      <c r="U44" s="598"/>
      <c r="V44" s="599">
        <f>SUM(G44+L44)</f>
        <v>824444</v>
      </c>
      <c r="W44" s="598"/>
      <c r="X44" s="246">
        <f>SUM(H44+N44)</f>
        <v>41281</v>
      </c>
    </row>
    <row r="45" spans="1:27" ht="18" customHeight="1">
      <c r="B45" s="248"/>
      <c r="C45" s="249"/>
      <c r="D45" s="249"/>
      <c r="E45" s="250"/>
      <c r="F45" s="250"/>
      <c r="G45" s="249"/>
      <c r="H45" s="249"/>
      <c r="I45" s="249"/>
      <c r="J45" s="250"/>
      <c r="K45" s="250"/>
      <c r="L45" s="250"/>
      <c r="M45" s="250"/>
      <c r="N45" s="249"/>
      <c r="O45" s="249"/>
      <c r="P45" s="250"/>
      <c r="Q45" s="250"/>
      <c r="R45" s="250"/>
      <c r="S45" s="249"/>
      <c r="T45" s="251"/>
      <c r="U45" s="251"/>
      <c r="V45" s="252"/>
      <c r="X45" s="44" t="s">
        <v>210</v>
      </c>
    </row>
    <row r="46" spans="1:27" ht="15.75" customHeight="1">
      <c r="B46" s="13" t="s">
        <v>211</v>
      </c>
      <c r="H46" s="253"/>
    </row>
    <row r="47" spans="1:27" ht="11.25" customHeight="1">
      <c r="B47" s="254" t="s">
        <v>212</v>
      </c>
    </row>
    <row r="48" spans="1:27" ht="11.25" customHeight="1">
      <c r="B48" s="13" t="s">
        <v>213</v>
      </c>
    </row>
    <row r="49" spans="2:2">
      <c r="B49" s="13" t="s">
        <v>214</v>
      </c>
    </row>
    <row r="50" spans="2:2">
      <c r="B50" s="13" t="s">
        <v>215</v>
      </c>
    </row>
    <row r="51" spans="2:2">
      <c r="B51" s="13" t="s">
        <v>216</v>
      </c>
    </row>
    <row r="52" spans="2:2">
      <c r="B52" s="13" t="s">
        <v>217</v>
      </c>
    </row>
  </sheetData>
  <mergeCells count="190">
    <mergeCell ref="B4:B5"/>
    <mergeCell ref="C4:E4"/>
    <mergeCell ref="F4:H4"/>
    <mergeCell ref="I4:K5"/>
    <mergeCell ref="L4:N5"/>
    <mergeCell ref="E5:F5"/>
    <mergeCell ref="G5:H5"/>
    <mergeCell ref="C6:D6"/>
    <mergeCell ref="E6:F6"/>
    <mergeCell ref="G6:H6"/>
    <mergeCell ref="I6:K6"/>
    <mergeCell ref="L6:N6"/>
    <mergeCell ref="C7:D7"/>
    <mergeCell ref="E7:F7"/>
    <mergeCell ref="G7:H7"/>
    <mergeCell ref="I7:K7"/>
    <mergeCell ref="L7:N7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B19:B20"/>
    <mergeCell ref="C19:H19"/>
    <mergeCell ref="I19:R19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S19:V19"/>
    <mergeCell ref="C20:D20"/>
    <mergeCell ref="E20:F20"/>
    <mergeCell ref="G20:H20"/>
    <mergeCell ref="I20:K20"/>
    <mergeCell ref="L20:N20"/>
    <mergeCell ref="O20:R20"/>
    <mergeCell ref="S20:T20"/>
    <mergeCell ref="C14:D14"/>
    <mergeCell ref="E14:F14"/>
    <mergeCell ref="G14:H14"/>
    <mergeCell ref="I14:K14"/>
    <mergeCell ref="L14:N14"/>
    <mergeCell ref="S21:T21"/>
    <mergeCell ref="C22:D22"/>
    <mergeCell ref="E22:F22"/>
    <mergeCell ref="G22:H22"/>
    <mergeCell ref="I22:K22"/>
    <mergeCell ref="L22:N22"/>
    <mergeCell ref="O22:R22"/>
    <mergeCell ref="S22:T22"/>
    <mergeCell ref="C21:D21"/>
    <mergeCell ref="E21:F21"/>
    <mergeCell ref="G21:H21"/>
    <mergeCell ref="I21:K21"/>
    <mergeCell ref="L21:N21"/>
    <mergeCell ref="O21:R21"/>
    <mergeCell ref="S23:T23"/>
    <mergeCell ref="C24:D24"/>
    <mergeCell ref="E24:F24"/>
    <mergeCell ref="G24:H24"/>
    <mergeCell ref="I24:K24"/>
    <mergeCell ref="L24:N24"/>
    <mergeCell ref="O24:R24"/>
    <mergeCell ref="S24:T24"/>
    <mergeCell ref="C23:D23"/>
    <mergeCell ref="E23:F23"/>
    <mergeCell ref="G23:H23"/>
    <mergeCell ref="I23:K23"/>
    <mergeCell ref="L23:N23"/>
    <mergeCell ref="O23:R23"/>
    <mergeCell ref="S25:T25"/>
    <mergeCell ref="C26:D26"/>
    <mergeCell ref="E26:F26"/>
    <mergeCell ref="G26:H26"/>
    <mergeCell ref="I26:K26"/>
    <mergeCell ref="L26:N26"/>
    <mergeCell ref="O26:R26"/>
    <mergeCell ref="S26:T26"/>
    <mergeCell ref="C25:D25"/>
    <mergeCell ref="E25:F25"/>
    <mergeCell ref="G25:H25"/>
    <mergeCell ref="I25:K25"/>
    <mergeCell ref="L25:N25"/>
    <mergeCell ref="O25:R25"/>
    <mergeCell ref="S27:T27"/>
    <mergeCell ref="C28:D28"/>
    <mergeCell ref="E28:F28"/>
    <mergeCell ref="G28:H28"/>
    <mergeCell ref="I28:K28"/>
    <mergeCell ref="L28:N28"/>
    <mergeCell ref="O28:R28"/>
    <mergeCell ref="S28:T28"/>
    <mergeCell ref="C27:D27"/>
    <mergeCell ref="E27:F27"/>
    <mergeCell ref="G27:H27"/>
    <mergeCell ref="I27:K27"/>
    <mergeCell ref="L27:N27"/>
    <mergeCell ref="O27:R27"/>
    <mergeCell ref="V35:W35"/>
    <mergeCell ref="E36:F36"/>
    <mergeCell ref="J36:K36"/>
    <mergeCell ref="L36:M36"/>
    <mergeCell ref="O36:Q36"/>
    <mergeCell ref="R36:U36"/>
    <mergeCell ref="V36:W36"/>
    <mergeCell ref="S29:T29"/>
    <mergeCell ref="B34:B35"/>
    <mergeCell ref="D34:H34"/>
    <mergeCell ref="I34:N34"/>
    <mergeCell ref="O34:X34"/>
    <mergeCell ref="E35:F35"/>
    <mergeCell ref="J35:K35"/>
    <mergeCell ref="L35:M35"/>
    <mergeCell ref="O35:Q35"/>
    <mergeCell ref="R35:U35"/>
    <mergeCell ref="C29:D29"/>
    <mergeCell ref="E29:F29"/>
    <mergeCell ref="G29:H29"/>
    <mergeCell ref="I29:K29"/>
    <mergeCell ref="L29:N29"/>
    <mergeCell ref="O29:R29"/>
    <mergeCell ref="E38:F38"/>
    <mergeCell ref="J38:K38"/>
    <mergeCell ref="L38:M38"/>
    <mergeCell ref="O38:Q38"/>
    <mergeCell ref="R38:U38"/>
    <mergeCell ref="V38:W38"/>
    <mergeCell ref="E37:F37"/>
    <mergeCell ref="J37:K37"/>
    <mergeCell ref="L37:M37"/>
    <mergeCell ref="O37:Q37"/>
    <mergeCell ref="R37:U37"/>
    <mergeCell ref="V37:W37"/>
    <mergeCell ref="E40:F40"/>
    <mergeCell ref="J40:K40"/>
    <mergeCell ref="L40:M40"/>
    <mergeCell ref="O40:Q40"/>
    <mergeCell ref="R40:U40"/>
    <mergeCell ref="V40:W40"/>
    <mergeCell ref="E39:F39"/>
    <mergeCell ref="J39:K39"/>
    <mergeCell ref="L39:M39"/>
    <mergeCell ref="O39:Q39"/>
    <mergeCell ref="R39:U39"/>
    <mergeCell ref="V39:W39"/>
    <mergeCell ref="E42:F42"/>
    <mergeCell ref="J42:K42"/>
    <mergeCell ref="L42:M42"/>
    <mergeCell ref="O42:Q42"/>
    <mergeCell ref="R42:U42"/>
    <mergeCell ref="V42:W42"/>
    <mergeCell ref="E41:F41"/>
    <mergeCell ref="J41:K41"/>
    <mergeCell ref="L41:M41"/>
    <mergeCell ref="O41:Q41"/>
    <mergeCell ref="R41:U41"/>
    <mergeCell ref="V41:W41"/>
    <mergeCell ref="E44:F44"/>
    <mergeCell ref="J44:K44"/>
    <mergeCell ref="L44:M44"/>
    <mergeCell ref="O44:Q44"/>
    <mergeCell ref="R44:U44"/>
    <mergeCell ref="V44:W44"/>
    <mergeCell ref="E43:F43"/>
    <mergeCell ref="J43:K43"/>
    <mergeCell ref="L43:M43"/>
    <mergeCell ref="O43:Q43"/>
    <mergeCell ref="R43:U43"/>
    <mergeCell ref="V43:W43"/>
  </mergeCells>
  <phoneticPr fontId="8"/>
  <pageMargins left="0.39370078740157483" right="0.19685039370078741" top="0.78740157480314965" bottom="0.78740157480314965" header="0.39370078740157483" footer="0.39370078740157483"/>
  <pageSetup paperSize="9" scale="91" fitToWidth="0" orientation="portrait" errors="blank" r:id="rId1"/>
  <headerFooter alignWithMargins="0">
    <oddHeader>&amp;R14.厚      生</oddHeader>
    <oddFooter>&amp;C-90-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zoomScaleNormal="100" workbookViewId="0"/>
  </sheetViews>
  <sheetFormatPr defaultRowHeight="11.25"/>
  <cols>
    <col min="1" max="1" width="3.625" style="13" customWidth="1"/>
    <col min="2" max="2" width="10.625" style="13" customWidth="1"/>
    <col min="3" max="3" width="8.625" style="221" customWidth="1"/>
    <col min="4" max="4" width="6.625" style="13" customWidth="1"/>
    <col min="5" max="12" width="6.625" style="221" customWidth="1"/>
    <col min="13" max="13" width="6.75" style="13" customWidth="1"/>
    <col min="14" max="14" width="7.625" style="256" customWidth="1"/>
    <col min="15" max="16384" width="9" style="13"/>
  </cols>
  <sheetData>
    <row r="1" spans="1:14" ht="30" customHeight="1">
      <c r="A1" s="255" t="s">
        <v>218</v>
      </c>
      <c r="C1" s="219"/>
      <c r="F1" s="219"/>
      <c r="G1" s="219"/>
      <c r="H1" s="219"/>
      <c r="I1" s="219"/>
      <c r="J1" s="219"/>
      <c r="K1" s="219"/>
      <c r="L1" s="219"/>
    </row>
    <row r="2" spans="1:14" ht="18" customHeight="1">
      <c r="B2" s="257" t="s">
        <v>219</v>
      </c>
      <c r="C2" s="219"/>
      <c r="E2" s="219"/>
      <c r="F2" s="219"/>
      <c r="G2" s="219"/>
      <c r="H2" s="219"/>
      <c r="I2" s="219"/>
      <c r="J2" s="219"/>
      <c r="K2" s="219"/>
      <c r="L2" s="258" t="s">
        <v>220</v>
      </c>
      <c r="M2" s="257"/>
    </row>
    <row r="3" spans="1:14" ht="12" customHeight="1">
      <c r="B3" s="578" t="s">
        <v>221</v>
      </c>
      <c r="C3" s="662" t="s">
        <v>222</v>
      </c>
      <c r="D3" s="663"/>
      <c r="E3" s="664" t="s">
        <v>223</v>
      </c>
      <c r="F3" s="659" t="s">
        <v>224</v>
      </c>
      <c r="G3" s="659" t="s">
        <v>225</v>
      </c>
      <c r="H3" s="659" t="s">
        <v>226</v>
      </c>
      <c r="I3" s="659" t="s">
        <v>227</v>
      </c>
      <c r="J3" s="656" t="s">
        <v>228</v>
      </c>
      <c r="K3" s="259" t="s">
        <v>229</v>
      </c>
      <c r="L3" s="260" t="s">
        <v>229</v>
      </c>
      <c r="N3" s="13"/>
    </row>
    <row r="4" spans="1:14" ht="12" customHeight="1">
      <c r="B4" s="579"/>
      <c r="C4" s="140"/>
      <c r="D4" s="261" t="s">
        <v>230</v>
      </c>
      <c r="E4" s="665"/>
      <c r="F4" s="660"/>
      <c r="G4" s="660"/>
      <c r="H4" s="660"/>
      <c r="I4" s="660"/>
      <c r="J4" s="657"/>
      <c r="K4" s="262"/>
      <c r="L4" s="263" t="s">
        <v>231</v>
      </c>
      <c r="N4" s="13"/>
    </row>
    <row r="5" spans="1:14" ht="12" customHeight="1">
      <c r="B5" s="580"/>
      <c r="C5" s="147"/>
      <c r="D5" s="264" t="s">
        <v>2</v>
      </c>
      <c r="E5" s="666"/>
      <c r="F5" s="661"/>
      <c r="G5" s="661"/>
      <c r="H5" s="661"/>
      <c r="I5" s="661"/>
      <c r="J5" s="658"/>
      <c r="K5" s="262" t="s">
        <v>232</v>
      </c>
      <c r="L5" s="265" t="s">
        <v>233</v>
      </c>
      <c r="N5" s="13"/>
    </row>
    <row r="6" spans="1:14" s="52" customFormat="1" ht="15" customHeight="1">
      <c r="B6" s="130" t="s">
        <v>234</v>
      </c>
      <c r="C6" s="266">
        <f>SUM(C7:C10)</f>
        <v>1851</v>
      </c>
      <c r="D6" s="142">
        <f>SUM(D7:D10)</f>
        <v>44</v>
      </c>
      <c r="E6" s="141">
        <f>SUM(E7:E10)</f>
        <v>203</v>
      </c>
      <c r="F6" s="267">
        <f t="shared" ref="F6:K6" si="0">SUM(F7:F10)</f>
        <v>484</v>
      </c>
      <c r="G6" s="267">
        <f t="shared" si="0"/>
        <v>330</v>
      </c>
      <c r="H6" s="267">
        <f t="shared" si="0"/>
        <v>271</v>
      </c>
      <c r="I6" s="267">
        <f t="shared" si="0"/>
        <v>304</v>
      </c>
      <c r="J6" s="142">
        <f t="shared" si="0"/>
        <v>259</v>
      </c>
      <c r="K6" s="131">
        <f t="shared" si="0"/>
        <v>17079</v>
      </c>
      <c r="L6" s="268">
        <f t="shared" ref="L6:L36" si="1">ROUND((C6-D6)/K6*100,1)</f>
        <v>10.6</v>
      </c>
    </row>
    <row r="7" spans="1:14" ht="15" hidden="1" customHeight="1">
      <c r="B7" s="70" t="s">
        <v>20</v>
      </c>
      <c r="C7" s="140">
        <f>SUM(E7:J7)</f>
        <v>604</v>
      </c>
      <c r="D7" s="269">
        <v>14</v>
      </c>
      <c r="E7" s="138">
        <v>69</v>
      </c>
      <c r="F7" s="270">
        <v>164</v>
      </c>
      <c r="G7" s="270">
        <v>112</v>
      </c>
      <c r="H7" s="270">
        <v>78</v>
      </c>
      <c r="I7" s="270">
        <v>97</v>
      </c>
      <c r="J7" s="139">
        <v>84</v>
      </c>
      <c r="K7" s="186">
        <v>5012</v>
      </c>
      <c r="L7" s="271">
        <f t="shared" si="1"/>
        <v>11.8</v>
      </c>
      <c r="N7" s="13"/>
    </row>
    <row r="8" spans="1:14" ht="15" hidden="1" customHeight="1">
      <c r="B8" s="70" t="s">
        <v>21</v>
      </c>
      <c r="C8" s="140">
        <f>SUM(E8:J8)</f>
        <v>628</v>
      </c>
      <c r="D8" s="269">
        <v>17</v>
      </c>
      <c r="E8" s="138">
        <v>66</v>
      </c>
      <c r="F8" s="270">
        <v>146</v>
      </c>
      <c r="G8" s="270">
        <v>115</v>
      </c>
      <c r="H8" s="270">
        <v>99</v>
      </c>
      <c r="I8" s="270">
        <v>114</v>
      </c>
      <c r="J8" s="139">
        <v>88</v>
      </c>
      <c r="K8" s="186">
        <v>5533</v>
      </c>
      <c r="L8" s="271">
        <f t="shared" si="1"/>
        <v>11</v>
      </c>
      <c r="N8" s="13"/>
    </row>
    <row r="9" spans="1:14" ht="15" hidden="1" customHeight="1">
      <c r="B9" s="70" t="s">
        <v>22</v>
      </c>
      <c r="C9" s="140">
        <f>SUM(E9:J9)</f>
        <v>355</v>
      </c>
      <c r="D9" s="269">
        <v>7</v>
      </c>
      <c r="E9" s="138">
        <v>28</v>
      </c>
      <c r="F9" s="270">
        <v>108</v>
      </c>
      <c r="G9" s="270">
        <v>62</v>
      </c>
      <c r="H9" s="270">
        <v>55</v>
      </c>
      <c r="I9" s="270">
        <v>50</v>
      </c>
      <c r="J9" s="139">
        <v>52</v>
      </c>
      <c r="K9" s="186">
        <v>3942</v>
      </c>
      <c r="L9" s="271">
        <f t="shared" si="1"/>
        <v>8.8000000000000007</v>
      </c>
      <c r="N9" s="13"/>
    </row>
    <row r="10" spans="1:14" ht="15" hidden="1" customHeight="1">
      <c r="B10" s="70" t="s">
        <v>23</v>
      </c>
      <c r="C10" s="140">
        <f>SUM(E10:J10)</f>
        <v>264</v>
      </c>
      <c r="D10" s="272">
        <v>6</v>
      </c>
      <c r="E10" s="138">
        <v>40</v>
      </c>
      <c r="F10" s="270">
        <v>66</v>
      </c>
      <c r="G10" s="270">
        <v>41</v>
      </c>
      <c r="H10" s="270">
        <v>39</v>
      </c>
      <c r="I10" s="270">
        <v>43</v>
      </c>
      <c r="J10" s="139">
        <v>35</v>
      </c>
      <c r="K10" s="186">
        <v>2592</v>
      </c>
      <c r="L10" s="273">
        <f t="shared" si="1"/>
        <v>10</v>
      </c>
      <c r="N10" s="13"/>
    </row>
    <row r="11" spans="1:14" s="52" customFormat="1" ht="15" customHeight="1">
      <c r="B11" s="130" t="s">
        <v>235</v>
      </c>
      <c r="C11" s="266">
        <f>SUM(C12:C15)</f>
        <v>2152</v>
      </c>
      <c r="D11" s="142">
        <f>SUM(D12:D15)</f>
        <v>44</v>
      </c>
      <c r="E11" s="141">
        <f>SUM(E12:E15)</f>
        <v>210</v>
      </c>
      <c r="F11" s="267">
        <f t="shared" ref="F11:K11" si="2">SUM(F12:F15)</f>
        <v>596</v>
      </c>
      <c r="G11" s="267">
        <f t="shared" si="2"/>
        <v>378</v>
      </c>
      <c r="H11" s="267">
        <f t="shared" si="2"/>
        <v>295</v>
      </c>
      <c r="I11" s="267">
        <f t="shared" si="2"/>
        <v>340</v>
      </c>
      <c r="J11" s="142">
        <f t="shared" si="2"/>
        <v>333</v>
      </c>
      <c r="K11" s="131">
        <f t="shared" si="2"/>
        <v>17673</v>
      </c>
      <c r="L11" s="268">
        <f t="shared" si="1"/>
        <v>11.9</v>
      </c>
    </row>
    <row r="12" spans="1:14" ht="15" hidden="1" customHeight="1">
      <c r="B12" s="70" t="s">
        <v>20</v>
      </c>
      <c r="C12" s="140">
        <f>SUM(E12:J12)</f>
        <v>708</v>
      </c>
      <c r="D12" s="269">
        <v>21</v>
      </c>
      <c r="E12" s="138">
        <v>93</v>
      </c>
      <c r="F12" s="270">
        <v>209</v>
      </c>
      <c r="G12" s="270">
        <v>110</v>
      </c>
      <c r="H12" s="270">
        <v>81</v>
      </c>
      <c r="I12" s="270">
        <v>101</v>
      </c>
      <c r="J12" s="139">
        <v>114</v>
      </c>
      <c r="K12" s="186">
        <v>5209</v>
      </c>
      <c r="L12" s="271">
        <f t="shared" si="1"/>
        <v>13.2</v>
      </c>
      <c r="N12" s="13"/>
    </row>
    <row r="13" spans="1:14" ht="15" hidden="1" customHeight="1">
      <c r="B13" s="70" t="s">
        <v>21</v>
      </c>
      <c r="C13" s="140">
        <f>SUM(E13:J13)</f>
        <v>733</v>
      </c>
      <c r="D13" s="269">
        <v>11</v>
      </c>
      <c r="E13" s="138">
        <v>68</v>
      </c>
      <c r="F13" s="270">
        <v>185</v>
      </c>
      <c r="G13" s="270">
        <v>121</v>
      </c>
      <c r="H13" s="270">
        <v>116</v>
      </c>
      <c r="I13" s="270">
        <v>133</v>
      </c>
      <c r="J13" s="139">
        <v>110</v>
      </c>
      <c r="K13" s="186">
        <v>5747</v>
      </c>
      <c r="L13" s="271">
        <f t="shared" si="1"/>
        <v>12.6</v>
      </c>
      <c r="N13" s="13"/>
    </row>
    <row r="14" spans="1:14" ht="15" hidden="1" customHeight="1">
      <c r="B14" s="70" t="s">
        <v>22</v>
      </c>
      <c r="C14" s="140">
        <f>SUM(E14:J14)</f>
        <v>459</v>
      </c>
      <c r="D14" s="269">
        <v>7</v>
      </c>
      <c r="E14" s="138">
        <v>28</v>
      </c>
      <c r="F14" s="270">
        <v>134</v>
      </c>
      <c r="G14" s="270">
        <v>93</v>
      </c>
      <c r="H14" s="270">
        <v>68</v>
      </c>
      <c r="I14" s="270">
        <v>70</v>
      </c>
      <c r="J14" s="139">
        <v>66</v>
      </c>
      <c r="K14" s="186">
        <v>4098</v>
      </c>
      <c r="L14" s="271">
        <f t="shared" si="1"/>
        <v>11</v>
      </c>
      <c r="N14" s="13"/>
    </row>
    <row r="15" spans="1:14" ht="15" hidden="1" customHeight="1">
      <c r="B15" s="70" t="s">
        <v>23</v>
      </c>
      <c r="C15" s="140">
        <f>SUM(E15:J15)</f>
        <v>252</v>
      </c>
      <c r="D15" s="272">
        <v>5</v>
      </c>
      <c r="E15" s="138">
        <v>21</v>
      </c>
      <c r="F15" s="270">
        <v>68</v>
      </c>
      <c r="G15" s="270">
        <v>54</v>
      </c>
      <c r="H15" s="270">
        <v>30</v>
      </c>
      <c r="I15" s="270">
        <v>36</v>
      </c>
      <c r="J15" s="139">
        <v>43</v>
      </c>
      <c r="K15" s="186">
        <v>2619</v>
      </c>
      <c r="L15" s="273">
        <f t="shared" si="1"/>
        <v>9.4</v>
      </c>
      <c r="N15" s="13"/>
    </row>
    <row r="16" spans="1:14" s="52" customFormat="1" ht="15" customHeight="1">
      <c r="B16" s="130" t="s">
        <v>236</v>
      </c>
      <c r="C16" s="266">
        <f>SUM(C17:C20)</f>
        <v>2281</v>
      </c>
      <c r="D16" s="142">
        <f>SUM(D17:D20)</f>
        <v>52</v>
      </c>
      <c r="E16" s="141">
        <f>SUM(E17:E20)</f>
        <v>222</v>
      </c>
      <c r="F16" s="267">
        <f t="shared" ref="F16:K16" si="3">SUM(F17:F20)</f>
        <v>726</v>
      </c>
      <c r="G16" s="267">
        <f t="shared" si="3"/>
        <v>394</v>
      </c>
      <c r="H16" s="267">
        <f t="shared" si="3"/>
        <v>291</v>
      </c>
      <c r="I16" s="267">
        <f t="shared" si="3"/>
        <v>339</v>
      </c>
      <c r="J16" s="142">
        <f t="shared" si="3"/>
        <v>309</v>
      </c>
      <c r="K16" s="131">
        <f t="shared" si="3"/>
        <v>18054</v>
      </c>
      <c r="L16" s="268">
        <f t="shared" si="1"/>
        <v>12.3</v>
      </c>
    </row>
    <row r="17" spans="2:14" ht="15" customHeight="1">
      <c r="B17" s="70" t="s">
        <v>20</v>
      </c>
      <c r="C17" s="140">
        <f>SUM(E17:J17)</f>
        <v>725</v>
      </c>
      <c r="D17" s="269">
        <v>21</v>
      </c>
      <c r="E17" s="138">
        <v>99</v>
      </c>
      <c r="F17" s="270">
        <v>248</v>
      </c>
      <c r="G17" s="270">
        <v>109</v>
      </c>
      <c r="H17" s="270">
        <v>71</v>
      </c>
      <c r="I17" s="270">
        <v>100</v>
      </c>
      <c r="J17" s="139">
        <v>98</v>
      </c>
      <c r="K17" s="186">
        <v>5309</v>
      </c>
      <c r="L17" s="271">
        <f t="shared" si="1"/>
        <v>13.3</v>
      </c>
      <c r="N17" s="13"/>
    </row>
    <row r="18" spans="2:14" ht="15" customHeight="1">
      <c r="B18" s="70" t="s">
        <v>21</v>
      </c>
      <c r="C18" s="140">
        <f>SUM(E18:J18)</f>
        <v>759</v>
      </c>
      <c r="D18" s="269">
        <v>11</v>
      </c>
      <c r="E18" s="138">
        <v>74</v>
      </c>
      <c r="F18" s="270">
        <v>222</v>
      </c>
      <c r="G18" s="270">
        <v>143</v>
      </c>
      <c r="H18" s="270">
        <v>104</v>
      </c>
      <c r="I18" s="270">
        <v>124</v>
      </c>
      <c r="J18" s="139">
        <v>92</v>
      </c>
      <c r="K18" s="186">
        <v>5857</v>
      </c>
      <c r="L18" s="271">
        <f t="shared" si="1"/>
        <v>12.8</v>
      </c>
      <c r="N18" s="13"/>
    </row>
    <row r="19" spans="2:14" ht="15" customHeight="1">
      <c r="B19" s="70" t="s">
        <v>22</v>
      </c>
      <c r="C19" s="140">
        <f>SUM(E19:J19)</f>
        <v>531</v>
      </c>
      <c r="D19" s="269">
        <v>11</v>
      </c>
      <c r="E19" s="138">
        <v>21</v>
      </c>
      <c r="F19" s="270">
        <v>174</v>
      </c>
      <c r="G19" s="270">
        <v>103</v>
      </c>
      <c r="H19" s="270">
        <v>80</v>
      </c>
      <c r="I19" s="270">
        <v>69</v>
      </c>
      <c r="J19" s="139">
        <v>84</v>
      </c>
      <c r="K19" s="186">
        <v>4241</v>
      </c>
      <c r="L19" s="271">
        <f t="shared" si="1"/>
        <v>12.3</v>
      </c>
      <c r="N19" s="13"/>
    </row>
    <row r="20" spans="2:14" ht="15" customHeight="1">
      <c r="B20" s="70" t="s">
        <v>23</v>
      </c>
      <c r="C20" s="140">
        <f>SUM(E20:J20)</f>
        <v>266</v>
      </c>
      <c r="D20" s="272">
        <v>9</v>
      </c>
      <c r="E20" s="138">
        <v>28</v>
      </c>
      <c r="F20" s="270">
        <v>82</v>
      </c>
      <c r="G20" s="270">
        <v>39</v>
      </c>
      <c r="H20" s="270">
        <v>36</v>
      </c>
      <c r="I20" s="270">
        <v>46</v>
      </c>
      <c r="J20" s="139">
        <v>35</v>
      </c>
      <c r="K20" s="186">
        <v>2647</v>
      </c>
      <c r="L20" s="273">
        <f t="shared" si="1"/>
        <v>9.6999999999999993</v>
      </c>
      <c r="N20" s="13"/>
    </row>
    <row r="21" spans="2:14" s="52" customFormat="1" ht="15" customHeight="1">
      <c r="B21" s="130" t="s">
        <v>237</v>
      </c>
      <c r="C21" s="266">
        <f>SUM(C22:C25)</f>
        <v>2435</v>
      </c>
      <c r="D21" s="142">
        <f>SUM(D22:D25)</f>
        <v>49</v>
      </c>
      <c r="E21" s="141">
        <f>SUM(E22:E25)</f>
        <v>239</v>
      </c>
      <c r="F21" s="267">
        <f t="shared" ref="F21:K21" si="4">SUM(F22:F25)</f>
        <v>789</v>
      </c>
      <c r="G21" s="267">
        <f t="shared" si="4"/>
        <v>411</v>
      </c>
      <c r="H21" s="267">
        <f t="shared" si="4"/>
        <v>295</v>
      </c>
      <c r="I21" s="267">
        <f t="shared" si="4"/>
        <v>360</v>
      </c>
      <c r="J21" s="142">
        <f t="shared" si="4"/>
        <v>341</v>
      </c>
      <c r="K21" s="131">
        <f t="shared" si="4"/>
        <v>18490</v>
      </c>
      <c r="L21" s="268">
        <f t="shared" si="1"/>
        <v>12.9</v>
      </c>
    </row>
    <row r="22" spans="2:14" ht="15" customHeight="1">
      <c r="B22" s="70" t="s">
        <v>20</v>
      </c>
      <c r="C22" s="140">
        <f>SUM(E22:J22)</f>
        <v>749</v>
      </c>
      <c r="D22" s="269">
        <v>16</v>
      </c>
      <c r="E22" s="138">
        <v>98</v>
      </c>
      <c r="F22" s="270">
        <v>276</v>
      </c>
      <c r="G22" s="270">
        <v>101</v>
      </c>
      <c r="H22" s="270">
        <v>71</v>
      </c>
      <c r="I22" s="270">
        <v>103</v>
      </c>
      <c r="J22" s="139">
        <v>100</v>
      </c>
      <c r="K22" s="186">
        <v>5371</v>
      </c>
      <c r="L22" s="271">
        <f t="shared" si="1"/>
        <v>13.6</v>
      </c>
      <c r="N22" s="13"/>
    </row>
    <row r="23" spans="2:14" ht="15" customHeight="1">
      <c r="B23" s="70" t="s">
        <v>21</v>
      </c>
      <c r="C23" s="140">
        <f>SUM(E23:J23)</f>
        <v>816</v>
      </c>
      <c r="D23" s="269">
        <v>18</v>
      </c>
      <c r="E23" s="138">
        <v>72</v>
      </c>
      <c r="F23" s="270">
        <v>249</v>
      </c>
      <c r="G23" s="270">
        <v>146</v>
      </c>
      <c r="H23" s="270">
        <v>105</v>
      </c>
      <c r="I23" s="270">
        <v>137</v>
      </c>
      <c r="J23" s="139">
        <v>107</v>
      </c>
      <c r="K23" s="186">
        <v>5974</v>
      </c>
      <c r="L23" s="271">
        <f t="shared" si="1"/>
        <v>13.4</v>
      </c>
      <c r="N23" s="13"/>
    </row>
    <row r="24" spans="2:14" ht="15" customHeight="1">
      <c r="B24" s="70" t="s">
        <v>22</v>
      </c>
      <c r="C24" s="140">
        <f>SUM(E24:J24)</f>
        <v>564</v>
      </c>
      <c r="D24" s="269">
        <v>11</v>
      </c>
      <c r="E24" s="138">
        <v>38</v>
      </c>
      <c r="F24" s="270">
        <v>159</v>
      </c>
      <c r="G24" s="270">
        <v>119</v>
      </c>
      <c r="H24" s="270">
        <v>78</v>
      </c>
      <c r="I24" s="270">
        <v>72</v>
      </c>
      <c r="J24" s="139">
        <v>98</v>
      </c>
      <c r="K24" s="186">
        <v>4400</v>
      </c>
      <c r="L24" s="271">
        <f t="shared" si="1"/>
        <v>12.6</v>
      </c>
      <c r="N24" s="13"/>
    </row>
    <row r="25" spans="2:14" ht="15" customHeight="1">
      <c r="B25" s="70" t="s">
        <v>23</v>
      </c>
      <c r="C25" s="140">
        <f>SUM(E25:J25)</f>
        <v>306</v>
      </c>
      <c r="D25" s="272">
        <v>4</v>
      </c>
      <c r="E25" s="138">
        <v>31</v>
      </c>
      <c r="F25" s="270">
        <v>105</v>
      </c>
      <c r="G25" s="270">
        <v>45</v>
      </c>
      <c r="H25" s="270">
        <v>41</v>
      </c>
      <c r="I25" s="270">
        <v>48</v>
      </c>
      <c r="J25" s="139">
        <v>36</v>
      </c>
      <c r="K25" s="186">
        <v>2745</v>
      </c>
      <c r="L25" s="273">
        <f t="shared" si="1"/>
        <v>11</v>
      </c>
      <c r="N25" s="13"/>
    </row>
    <row r="26" spans="2:14" s="52" customFormat="1" ht="15" customHeight="1">
      <c r="B26" s="130" t="s">
        <v>238</v>
      </c>
      <c r="C26" s="266">
        <f>SUM(C27:C30)</f>
        <v>2598</v>
      </c>
      <c r="D26" s="142">
        <f>SUM(D27:D30)</f>
        <v>61</v>
      </c>
      <c r="E26" s="141">
        <f>SUM(E27:E30)</f>
        <v>263</v>
      </c>
      <c r="F26" s="267">
        <f t="shared" ref="F26:K26" si="5">SUM(F27:F30)</f>
        <v>810</v>
      </c>
      <c r="G26" s="267">
        <f t="shared" si="5"/>
        <v>411</v>
      </c>
      <c r="H26" s="267">
        <f t="shared" si="5"/>
        <v>355</v>
      </c>
      <c r="I26" s="267">
        <f t="shared" si="5"/>
        <v>367</v>
      </c>
      <c r="J26" s="142">
        <f t="shared" si="5"/>
        <v>392</v>
      </c>
      <c r="K26" s="131">
        <f t="shared" si="5"/>
        <v>18597</v>
      </c>
      <c r="L26" s="268">
        <f t="shared" si="1"/>
        <v>13.6</v>
      </c>
    </row>
    <row r="27" spans="2:14" ht="15" customHeight="1">
      <c r="B27" s="70" t="s">
        <v>20</v>
      </c>
      <c r="C27" s="140">
        <f>SUM(E27:J27)</f>
        <v>798</v>
      </c>
      <c r="D27" s="269">
        <v>22</v>
      </c>
      <c r="E27" s="138">
        <v>98</v>
      </c>
      <c r="F27" s="270">
        <v>316</v>
      </c>
      <c r="G27" s="270">
        <v>95</v>
      </c>
      <c r="H27" s="270">
        <v>97</v>
      </c>
      <c r="I27" s="270">
        <v>96</v>
      </c>
      <c r="J27" s="139">
        <v>96</v>
      </c>
      <c r="K27" s="186">
        <v>5325</v>
      </c>
      <c r="L27" s="271">
        <f t="shared" si="1"/>
        <v>14.6</v>
      </c>
      <c r="N27" s="13"/>
    </row>
    <row r="28" spans="2:14" ht="15" customHeight="1">
      <c r="B28" s="70" t="s">
        <v>21</v>
      </c>
      <c r="C28" s="140">
        <f>SUM(E28:J28)</f>
        <v>849</v>
      </c>
      <c r="D28" s="269">
        <v>20</v>
      </c>
      <c r="E28" s="138">
        <v>73</v>
      </c>
      <c r="F28" s="270">
        <v>242</v>
      </c>
      <c r="G28" s="270">
        <v>143</v>
      </c>
      <c r="H28" s="270">
        <v>122</v>
      </c>
      <c r="I28" s="270">
        <v>137</v>
      </c>
      <c r="J28" s="139">
        <v>132</v>
      </c>
      <c r="K28" s="186">
        <v>6065</v>
      </c>
      <c r="L28" s="271">
        <f t="shared" si="1"/>
        <v>13.7</v>
      </c>
      <c r="N28" s="13"/>
    </row>
    <row r="29" spans="2:14" ht="15" customHeight="1">
      <c r="B29" s="70" t="s">
        <v>22</v>
      </c>
      <c r="C29" s="140">
        <f>SUM(E29:J29)</f>
        <v>606</v>
      </c>
      <c r="D29" s="269">
        <v>13</v>
      </c>
      <c r="E29" s="138">
        <v>51</v>
      </c>
      <c r="F29" s="270">
        <v>153</v>
      </c>
      <c r="G29" s="270">
        <v>107</v>
      </c>
      <c r="H29" s="270">
        <v>98</v>
      </c>
      <c r="I29" s="270">
        <v>75</v>
      </c>
      <c r="J29" s="139">
        <v>122</v>
      </c>
      <c r="K29" s="186">
        <v>4435</v>
      </c>
      <c r="L29" s="271">
        <f t="shared" si="1"/>
        <v>13.4</v>
      </c>
      <c r="N29" s="13"/>
    </row>
    <row r="30" spans="2:14" ht="15" customHeight="1">
      <c r="B30" s="70" t="s">
        <v>23</v>
      </c>
      <c r="C30" s="140">
        <f>SUM(E30:J30)</f>
        <v>345</v>
      </c>
      <c r="D30" s="272">
        <v>6</v>
      </c>
      <c r="E30" s="138">
        <v>41</v>
      </c>
      <c r="F30" s="270">
        <v>99</v>
      </c>
      <c r="G30" s="270">
        <v>66</v>
      </c>
      <c r="H30" s="270">
        <v>38</v>
      </c>
      <c r="I30" s="270">
        <v>59</v>
      </c>
      <c r="J30" s="139">
        <v>42</v>
      </c>
      <c r="K30" s="186">
        <v>2772</v>
      </c>
      <c r="L30" s="273">
        <f t="shared" si="1"/>
        <v>12.2</v>
      </c>
      <c r="N30" s="13"/>
    </row>
    <row r="31" spans="2:14" s="52" customFormat="1" ht="15" customHeight="1">
      <c r="B31" s="130" t="s">
        <v>239</v>
      </c>
      <c r="C31" s="266">
        <f>SUM(C32:C35)</f>
        <v>2803</v>
      </c>
      <c r="D31" s="142">
        <f>SUM(D32:D35)</f>
        <v>80</v>
      </c>
      <c r="E31" s="141">
        <f>SUM(E32:E35)</f>
        <v>332</v>
      </c>
      <c r="F31" s="267">
        <f t="shared" ref="F31:K31" si="6">SUM(F32:F35)</f>
        <v>916</v>
      </c>
      <c r="G31" s="267">
        <f t="shared" si="6"/>
        <v>432</v>
      </c>
      <c r="H31" s="267">
        <f t="shared" si="6"/>
        <v>401</v>
      </c>
      <c r="I31" s="267">
        <f t="shared" si="6"/>
        <v>364</v>
      </c>
      <c r="J31" s="142">
        <f t="shared" si="6"/>
        <v>358</v>
      </c>
      <c r="K31" s="131">
        <f t="shared" si="6"/>
        <v>18733</v>
      </c>
      <c r="L31" s="268">
        <f t="shared" si="1"/>
        <v>14.5</v>
      </c>
    </row>
    <row r="32" spans="2:14" ht="15" customHeight="1">
      <c r="B32" s="70" t="s">
        <v>20</v>
      </c>
      <c r="C32" s="140">
        <f>SUM(E32:J32)</f>
        <v>869</v>
      </c>
      <c r="D32" s="269">
        <v>26</v>
      </c>
      <c r="E32" s="138">
        <v>112</v>
      </c>
      <c r="F32" s="270">
        <v>334</v>
      </c>
      <c r="G32" s="270">
        <v>128</v>
      </c>
      <c r="H32" s="270">
        <v>96</v>
      </c>
      <c r="I32" s="270">
        <v>103</v>
      </c>
      <c r="J32" s="139">
        <v>96</v>
      </c>
      <c r="K32" s="186">
        <v>5338</v>
      </c>
      <c r="L32" s="271">
        <f t="shared" si="1"/>
        <v>15.8</v>
      </c>
      <c r="N32" s="13"/>
    </row>
    <row r="33" spans="2:14" ht="15" customHeight="1">
      <c r="B33" s="70" t="s">
        <v>21</v>
      </c>
      <c r="C33" s="140">
        <f>SUM(E33:J33)</f>
        <v>929</v>
      </c>
      <c r="D33" s="269">
        <v>28</v>
      </c>
      <c r="E33" s="138">
        <v>113</v>
      </c>
      <c r="F33" s="270">
        <v>292</v>
      </c>
      <c r="G33" s="270">
        <v>135</v>
      </c>
      <c r="H33" s="270">
        <v>152</v>
      </c>
      <c r="I33" s="270">
        <v>125</v>
      </c>
      <c r="J33" s="139">
        <v>112</v>
      </c>
      <c r="K33" s="186">
        <v>6153</v>
      </c>
      <c r="L33" s="271">
        <f t="shared" si="1"/>
        <v>14.6</v>
      </c>
      <c r="N33" s="13"/>
    </row>
    <row r="34" spans="2:14" ht="15" customHeight="1">
      <c r="B34" s="70" t="s">
        <v>22</v>
      </c>
      <c r="C34" s="140">
        <f>SUM(E34:J34)</f>
        <v>630</v>
      </c>
      <c r="D34" s="269">
        <v>19</v>
      </c>
      <c r="E34" s="138">
        <v>61</v>
      </c>
      <c r="F34" s="270">
        <v>171</v>
      </c>
      <c r="G34" s="270">
        <v>112</v>
      </c>
      <c r="H34" s="270">
        <v>103</v>
      </c>
      <c r="I34" s="270">
        <v>81</v>
      </c>
      <c r="J34" s="139">
        <v>102</v>
      </c>
      <c r="K34" s="186">
        <v>4522</v>
      </c>
      <c r="L34" s="271">
        <f t="shared" si="1"/>
        <v>13.5</v>
      </c>
      <c r="N34" s="13"/>
    </row>
    <row r="35" spans="2:14" ht="15" customHeight="1">
      <c r="B35" s="70" t="s">
        <v>23</v>
      </c>
      <c r="C35" s="140">
        <f>SUM(E35:J35)</f>
        <v>375</v>
      </c>
      <c r="D35" s="272">
        <v>7</v>
      </c>
      <c r="E35" s="138">
        <v>46</v>
      </c>
      <c r="F35" s="270">
        <v>119</v>
      </c>
      <c r="G35" s="270">
        <v>57</v>
      </c>
      <c r="H35" s="270">
        <v>50</v>
      </c>
      <c r="I35" s="270">
        <v>55</v>
      </c>
      <c r="J35" s="139">
        <v>48</v>
      </c>
      <c r="K35" s="186">
        <v>2720</v>
      </c>
      <c r="L35" s="273">
        <f t="shared" si="1"/>
        <v>13.5</v>
      </c>
      <c r="N35" s="13"/>
    </row>
    <row r="36" spans="2:14" ht="15" customHeight="1">
      <c r="B36" s="151" t="s">
        <v>240</v>
      </c>
      <c r="C36" s="274">
        <f>SUM(E36:J36)</f>
        <v>2991</v>
      </c>
      <c r="D36" s="275">
        <v>88</v>
      </c>
      <c r="E36" s="276">
        <v>346</v>
      </c>
      <c r="F36" s="277">
        <v>993</v>
      </c>
      <c r="G36" s="277">
        <v>434</v>
      </c>
      <c r="H36" s="277">
        <v>444</v>
      </c>
      <c r="I36" s="277">
        <v>409</v>
      </c>
      <c r="J36" s="275">
        <v>365</v>
      </c>
      <c r="K36" s="278">
        <v>19131</v>
      </c>
      <c r="L36" s="279">
        <f t="shared" si="1"/>
        <v>15.2</v>
      </c>
      <c r="M36" s="280"/>
      <c r="N36" s="247"/>
    </row>
    <row r="37" spans="2:14" ht="10.5" customHeight="1">
      <c r="B37" s="281"/>
      <c r="C37" s="282"/>
      <c r="D37" s="282"/>
      <c r="E37" s="282"/>
      <c r="F37" s="282"/>
      <c r="G37" s="282"/>
      <c r="H37" s="282"/>
      <c r="I37" s="282"/>
      <c r="J37" s="282"/>
      <c r="K37" s="283"/>
      <c r="L37" s="284"/>
      <c r="M37" s="247"/>
      <c r="N37" s="247"/>
    </row>
    <row r="38" spans="2:14" ht="11.25" customHeight="1">
      <c r="B38" s="285"/>
      <c r="C38" s="286"/>
      <c r="D38" s="287"/>
      <c r="E38" s="287"/>
      <c r="F38" s="287"/>
      <c r="G38" s="287"/>
      <c r="H38" s="287"/>
      <c r="I38" s="287"/>
      <c r="J38" s="287"/>
      <c r="K38" s="287"/>
      <c r="L38" s="287"/>
      <c r="M38" s="258" t="s">
        <v>220</v>
      </c>
      <c r="N38" s="288"/>
    </row>
    <row r="39" spans="2:14" ht="12" customHeight="1">
      <c r="B39" s="578" t="s">
        <v>221</v>
      </c>
      <c r="C39" s="662" t="s">
        <v>222</v>
      </c>
      <c r="D39" s="663"/>
      <c r="E39" s="289"/>
      <c r="F39" s="289"/>
      <c r="G39" s="659" t="s">
        <v>224</v>
      </c>
      <c r="H39" s="659" t="s">
        <v>225</v>
      </c>
      <c r="I39" s="659" t="s">
        <v>226</v>
      </c>
      <c r="J39" s="659" t="s">
        <v>227</v>
      </c>
      <c r="K39" s="656" t="s">
        <v>228</v>
      </c>
      <c r="L39" s="259" t="s">
        <v>229</v>
      </c>
      <c r="M39" s="260" t="s">
        <v>229</v>
      </c>
      <c r="N39" s="280"/>
    </row>
    <row r="40" spans="2:14" ht="12" customHeight="1">
      <c r="B40" s="579"/>
      <c r="C40" s="140"/>
      <c r="D40" s="261" t="s">
        <v>230</v>
      </c>
      <c r="E40" s="290" t="s">
        <v>241</v>
      </c>
      <c r="F40" s="290" t="s">
        <v>242</v>
      </c>
      <c r="G40" s="660"/>
      <c r="H40" s="660"/>
      <c r="I40" s="660"/>
      <c r="J40" s="660"/>
      <c r="K40" s="657"/>
      <c r="L40" s="262"/>
      <c r="M40" s="263" t="s">
        <v>231</v>
      </c>
      <c r="N40" s="13"/>
    </row>
    <row r="41" spans="2:14" ht="12" customHeight="1">
      <c r="B41" s="580"/>
      <c r="C41" s="147"/>
      <c r="D41" s="264" t="s">
        <v>2</v>
      </c>
      <c r="E41" s="291"/>
      <c r="F41" s="291"/>
      <c r="G41" s="661"/>
      <c r="H41" s="661"/>
      <c r="I41" s="661"/>
      <c r="J41" s="661"/>
      <c r="K41" s="658"/>
      <c r="L41" s="262" t="s">
        <v>232</v>
      </c>
      <c r="M41" s="265" t="s">
        <v>233</v>
      </c>
      <c r="N41" s="13"/>
    </row>
    <row r="42" spans="2:14" ht="15" customHeight="1">
      <c r="B42" s="151" t="s">
        <v>243</v>
      </c>
      <c r="C42" s="274">
        <f t="shared" ref="C42:C48" si="7">SUM(E42:K42)</f>
        <v>3022</v>
      </c>
      <c r="D42" s="275">
        <v>81</v>
      </c>
      <c r="E42" s="277">
        <v>227</v>
      </c>
      <c r="F42" s="277">
        <v>265</v>
      </c>
      <c r="G42" s="277">
        <v>748</v>
      </c>
      <c r="H42" s="277">
        <v>477</v>
      </c>
      <c r="I42" s="277">
        <v>483</v>
      </c>
      <c r="J42" s="277">
        <v>444</v>
      </c>
      <c r="K42" s="275">
        <v>378</v>
      </c>
      <c r="L42" s="278">
        <v>19641</v>
      </c>
      <c r="M42" s="279">
        <f t="shared" ref="M42:M48" si="8">ROUND((C42-D42)/L42*100,1)</f>
        <v>15</v>
      </c>
      <c r="N42" s="13"/>
    </row>
    <row r="43" spans="2:14" ht="15" customHeight="1">
      <c r="B43" s="151" t="s">
        <v>244</v>
      </c>
      <c r="C43" s="274">
        <f t="shared" si="7"/>
        <v>3118</v>
      </c>
      <c r="D43" s="275">
        <v>84</v>
      </c>
      <c r="E43" s="277">
        <v>188</v>
      </c>
      <c r="F43" s="277">
        <v>330</v>
      </c>
      <c r="G43" s="277">
        <v>660</v>
      </c>
      <c r="H43" s="277">
        <v>533</v>
      </c>
      <c r="I43" s="277">
        <v>528</v>
      </c>
      <c r="J43" s="277">
        <v>490</v>
      </c>
      <c r="K43" s="275">
        <v>389</v>
      </c>
      <c r="L43" s="278">
        <v>20111</v>
      </c>
      <c r="M43" s="279">
        <f t="shared" si="8"/>
        <v>15.1</v>
      </c>
      <c r="N43" s="13"/>
    </row>
    <row r="44" spans="2:14" s="52" customFormat="1" ht="15" customHeight="1">
      <c r="B44" s="151" t="s">
        <v>245</v>
      </c>
      <c r="C44" s="274">
        <f t="shared" si="7"/>
        <v>3267</v>
      </c>
      <c r="D44" s="275">
        <v>76</v>
      </c>
      <c r="E44" s="277">
        <v>197</v>
      </c>
      <c r="F44" s="277">
        <v>310</v>
      </c>
      <c r="G44" s="277">
        <v>721</v>
      </c>
      <c r="H44" s="277">
        <v>595</v>
      </c>
      <c r="I44" s="277">
        <v>521</v>
      </c>
      <c r="J44" s="277">
        <v>513</v>
      </c>
      <c r="K44" s="275">
        <v>410</v>
      </c>
      <c r="L44" s="278">
        <v>20597</v>
      </c>
      <c r="M44" s="279">
        <f t="shared" si="8"/>
        <v>15.5</v>
      </c>
    </row>
    <row r="45" spans="2:14" s="52" customFormat="1" ht="15" customHeight="1">
      <c r="B45" s="151" t="s">
        <v>246</v>
      </c>
      <c r="C45" s="274">
        <f t="shared" si="7"/>
        <v>3398</v>
      </c>
      <c r="D45" s="275">
        <v>87</v>
      </c>
      <c r="E45" s="277">
        <v>252</v>
      </c>
      <c r="F45" s="277">
        <v>290</v>
      </c>
      <c r="G45" s="277">
        <v>795</v>
      </c>
      <c r="H45" s="277">
        <v>591</v>
      </c>
      <c r="I45" s="277">
        <v>517</v>
      </c>
      <c r="J45" s="277">
        <v>510</v>
      </c>
      <c r="K45" s="275">
        <v>443</v>
      </c>
      <c r="L45" s="278">
        <v>20942</v>
      </c>
      <c r="M45" s="279">
        <f t="shared" si="8"/>
        <v>15.8</v>
      </c>
    </row>
    <row r="46" spans="2:14" s="52" customFormat="1" ht="15" customHeight="1">
      <c r="B46" s="151" t="s">
        <v>247</v>
      </c>
      <c r="C46" s="274">
        <f t="shared" si="7"/>
        <v>3548</v>
      </c>
      <c r="D46" s="275">
        <v>96</v>
      </c>
      <c r="E46" s="277">
        <v>280</v>
      </c>
      <c r="F46" s="277">
        <v>347</v>
      </c>
      <c r="G46" s="277">
        <v>798</v>
      </c>
      <c r="H46" s="277">
        <v>646</v>
      </c>
      <c r="I46" s="277">
        <v>484</v>
      </c>
      <c r="J46" s="277">
        <v>552</v>
      </c>
      <c r="K46" s="275">
        <v>441</v>
      </c>
      <c r="L46" s="278">
        <v>20864</v>
      </c>
      <c r="M46" s="279">
        <f t="shared" si="8"/>
        <v>16.5</v>
      </c>
    </row>
    <row r="47" spans="2:14" s="298" customFormat="1" ht="15" customHeight="1">
      <c r="B47" s="292" t="s">
        <v>248</v>
      </c>
      <c r="C47" s="293">
        <f t="shared" si="7"/>
        <v>3656</v>
      </c>
      <c r="D47" s="294">
        <v>98</v>
      </c>
      <c r="E47" s="295">
        <v>323</v>
      </c>
      <c r="F47" s="295">
        <v>340</v>
      </c>
      <c r="G47" s="295">
        <v>852</v>
      </c>
      <c r="H47" s="295">
        <v>611</v>
      </c>
      <c r="I47" s="295">
        <v>490</v>
      </c>
      <c r="J47" s="295">
        <v>616</v>
      </c>
      <c r="K47" s="294">
        <v>424</v>
      </c>
      <c r="L47" s="296">
        <v>21255</v>
      </c>
      <c r="M47" s="297">
        <f t="shared" si="8"/>
        <v>16.7</v>
      </c>
    </row>
    <row r="48" spans="2:14" s="298" customFormat="1" ht="15" customHeight="1">
      <c r="B48" s="292" t="s">
        <v>249</v>
      </c>
      <c r="C48" s="293">
        <f t="shared" si="7"/>
        <v>3846</v>
      </c>
      <c r="D48" s="294">
        <v>95</v>
      </c>
      <c r="E48" s="295">
        <v>376</v>
      </c>
      <c r="F48" s="295">
        <v>356</v>
      </c>
      <c r="G48" s="295">
        <v>927</v>
      </c>
      <c r="H48" s="295">
        <v>600</v>
      </c>
      <c r="I48" s="295">
        <v>485</v>
      </c>
      <c r="J48" s="295">
        <v>672</v>
      </c>
      <c r="K48" s="294">
        <v>430</v>
      </c>
      <c r="L48" s="296">
        <v>22029</v>
      </c>
      <c r="M48" s="297">
        <f t="shared" si="8"/>
        <v>17</v>
      </c>
    </row>
    <row r="49" spans="2:14" s="298" customFormat="1" ht="15" customHeight="1">
      <c r="B49" s="292" t="s">
        <v>250</v>
      </c>
      <c r="C49" s="293">
        <f>SUM(E49:K49)</f>
        <v>3981</v>
      </c>
      <c r="D49" s="294">
        <v>78</v>
      </c>
      <c r="E49" s="295">
        <v>441</v>
      </c>
      <c r="F49" s="295">
        <v>355</v>
      </c>
      <c r="G49" s="295">
        <v>962</v>
      </c>
      <c r="H49" s="295">
        <v>630</v>
      </c>
      <c r="I49" s="295">
        <v>507</v>
      </c>
      <c r="J49" s="295">
        <v>667</v>
      </c>
      <c r="K49" s="294">
        <v>419</v>
      </c>
      <c r="L49" s="296">
        <v>22869</v>
      </c>
      <c r="M49" s="297">
        <f>ROUND((C49-D49)/L49*100,1)</f>
        <v>17.100000000000001</v>
      </c>
    </row>
    <row r="50" spans="2:14" s="298" customFormat="1" ht="15" customHeight="1">
      <c r="B50" s="292" t="s">
        <v>251</v>
      </c>
      <c r="C50" s="293">
        <f>SUM(E50:K50)</f>
        <v>4193</v>
      </c>
      <c r="D50" s="294">
        <v>77</v>
      </c>
      <c r="E50" s="295">
        <v>437</v>
      </c>
      <c r="F50" s="295">
        <v>395</v>
      </c>
      <c r="G50" s="295">
        <v>1055</v>
      </c>
      <c r="H50" s="295">
        <v>651</v>
      </c>
      <c r="I50" s="295">
        <v>499</v>
      </c>
      <c r="J50" s="295">
        <v>707</v>
      </c>
      <c r="K50" s="294">
        <v>449</v>
      </c>
      <c r="L50" s="296">
        <v>23612</v>
      </c>
      <c r="M50" s="297">
        <f>ROUND((C50-D50)/L50*100,1)</f>
        <v>17.399999999999999</v>
      </c>
    </row>
    <row r="51" spans="2:14" s="298" customFormat="1" ht="15" customHeight="1">
      <c r="B51" s="292" t="s">
        <v>252</v>
      </c>
      <c r="C51" s="293">
        <f>SUM(E51:K51)</f>
        <v>4272</v>
      </c>
      <c r="D51" s="294">
        <v>77</v>
      </c>
      <c r="E51" s="295">
        <v>465</v>
      </c>
      <c r="F51" s="295">
        <v>394</v>
      </c>
      <c r="G51" s="295">
        <v>1123</v>
      </c>
      <c r="H51" s="295">
        <v>634</v>
      </c>
      <c r="I51" s="295">
        <v>487</v>
      </c>
      <c r="J51" s="295">
        <v>723</v>
      </c>
      <c r="K51" s="294">
        <v>446</v>
      </c>
      <c r="L51" s="296">
        <v>24204</v>
      </c>
      <c r="M51" s="297">
        <f>ROUND((C51-D51)/L51*100,1)</f>
        <v>17.3</v>
      </c>
    </row>
    <row r="52" spans="2:14" s="298" customFormat="1" ht="15" customHeight="1">
      <c r="B52" s="292" t="s">
        <v>253</v>
      </c>
      <c r="C52" s="293">
        <f>SUM(E52:K52)</f>
        <v>4301</v>
      </c>
      <c r="D52" s="294">
        <v>76</v>
      </c>
      <c r="E52" s="295">
        <v>485</v>
      </c>
      <c r="F52" s="295">
        <v>411</v>
      </c>
      <c r="G52" s="295">
        <v>1101</v>
      </c>
      <c r="H52" s="295">
        <v>642</v>
      </c>
      <c r="I52" s="295">
        <v>512</v>
      </c>
      <c r="J52" s="295">
        <v>704</v>
      </c>
      <c r="K52" s="294">
        <v>446</v>
      </c>
      <c r="L52" s="296">
        <v>24650</v>
      </c>
      <c r="M52" s="297">
        <f>ROUND((C52-D52)/L52*100,1)</f>
        <v>17.100000000000001</v>
      </c>
    </row>
    <row r="53" spans="2:14" s="298" customFormat="1" ht="15" customHeight="1">
      <c r="B53" s="299" t="s">
        <v>254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1" t="s">
        <v>255</v>
      </c>
    </row>
    <row r="54" spans="2:14" s="298" customFormat="1" ht="15" customHeight="1">
      <c r="B54" s="165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2"/>
    </row>
  </sheetData>
  <mergeCells count="15">
    <mergeCell ref="K39:K41"/>
    <mergeCell ref="I3:I5"/>
    <mergeCell ref="J3:J5"/>
    <mergeCell ref="B39:B41"/>
    <mergeCell ref="C39:D39"/>
    <mergeCell ref="G39:G41"/>
    <mergeCell ref="H39:H41"/>
    <mergeCell ref="I39:I41"/>
    <mergeCell ref="J39:J41"/>
    <mergeCell ref="B3:B5"/>
    <mergeCell ref="C3:D3"/>
    <mergeCell ref="E3:E5"/>
    <mergeCell ref="F3:F5"/>
    <mergeCell ref="G3:G5"/>
    <mergeCell ref="H3:H5"/>
  </mergeCells>
  <phoneticPr fontId="8"/>
  <pageMargins left="0.59055118110236227" right="0.35433070866141736" top="0.78740157480314965" bottom="0.78740157480314965" header="0.39370078740157483" footer="0.39370078740157483"/>
  <pageSetup paperSize="9" scale="92" orientation="portrait" r:id="rId1"/>
  <headerFooter alignWithMargins="0">
    <oddHeader>&amp;R14.厚      生</oddHeader>
    <oddFooter>&amp;C-91-</oddFooter>
  </headerFooter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workbookViewId="0"/>
  </sheetViews>
  <sheetFormatPr defaultRowHeight="11.25"/>
  <cols>
    <col min="1" max="1" width="3.625" style="24" customWidth="1"/>
    <col min="2" max="2" width="9" style="24"/>
    <col min="3" max="4" width="8.125" style="24" customWidth="1"/>
    <col min="5" max="5" width="7.875" style="24" customWidth="1"/>
    <col min="6" max="10" width="7.125" style="24" customWidth="1"/>
    <col min="11" max="13" width="6.625" style="24" customWidth="1"/>
    <col min="14" max="16384" width="9" style="24"/>
  </cols>
  <sheetData>
    <row r="1" spans="1:13" ht="30" customHeight="1">
      <c r="A1" s="1" t="s">
        <v>256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B2" s="257" t="s">
        <v>257</v>
      </c>
      <c r="C2" s="63"/>
      <c r="D2" s="63"/>
      <c r="E2" s="63"/>
      <c r="F2" s="63"/>
      <c r="G2" s="63"/>
      <c r="H2" s="63"/>
      <c r="I2" s="63"/>
      <c r="J2" s="42"/>
      <c r="K2" s="42"/>
      <c r="L2" s="42"/>
      <c r="M2" s="42" t="s">
        <v>258</v>
      </c>
    </row>
    <row r="3" spans="1:13" ht="15" customHeight="1">
      <c r="B3" s="667" t="s">
        <v>221</v>
      </c>
      <c r="C3" s="669" t="s">
        <v>259</v>
      </c>
      <c r="D3" s="669" t="s">
        <v>260</v>
      </c>
      <c r="E3" s="577" t="s">
        <v>261</v>
      </c>
      <c r="F3" s="586"/>
      <c r="G3" s="586"/>
      <c r="H3" s="586"/>
      <c r="I3" s="586"/>
      <c r="J3" s="586"/>
      <c r="K3" s="586"/>
      <c r="L3" s="586"/>
      <c r="M3" s="670"/>
    </row>
    <row r="4" spans="1:13" s="8" customFormat="1" ht="15" customHeight="1">
      <c r="B4" s="668"/>
      <c r="C4" s="580"/>
      <c r="D4" s="580"/>
      <c r="E4" s="303" t="s">
        <v>262</v>
      </c>
      <c r="F4" s="304" t="s">
        <v>263</v>
      </c>
      <c r="G4" s="304" t="s">
        <v>264</v>
      </c>
      <c r="H4" s="304" t="s">
        <v>265</v>
      </c>
      <c r="I4" s="304" t="s">
        <v>266</v>
      </c>
      <c r="J4" s="304" t="s">
        <v>267</v>
      </c>
      <c r="K4" s="304" t="s">
        <v>268</v>
      </c>
      <c r="L4" s="304" t="s">
        <v>269</v>
      </c>
      <c r="M4" s="305" t="s">
        <v>270</v>
      </c>
    </row>
    <row r="5" spans="1:13" s="52" customFormat="1" ht="18" customHeight="1">
      <c r="B5" s="37" t="s">
        <v>271</v>
      </c>
      <c r="C5" s="306">
        <f t="shared" ref="C5:M5" si="0">SUM(C6:C9)</f>
        <v>74</v>
      </c>
      <c r="D5" s="306">
        <f t="shared" si="0"/>
        <v>83</v>
      </c>
      <c r="E5" s="307">
        <f t="shared" si="0"/>
        <v>173</v>
      </c>
      <c r="F5" s="308">
        <f t="shared" si="0"/>
        <v>74</v>
      </c>
      <c r="G5" s="308">
        <f t="shared" si="0"/>
        <v>29</v>
      </c>
      <c r="H5" s="308">
        <f t="shared" si="0"/>
        <v>0</v>
      </c>
      <c r="I5" s="308">
        <f t="shared" si="0"/>
        <v>0</v>
      </c>
      <c r="J5" s="308">
        <f t="shared" si="0"/>
        <v>70</v>
      </c>
      <c r="K5" s="308">
        <f t="shared" si="0"/>
        <v>0</v>
      </c>
      <c r="L5" s="308">
        <f t="shared" si="0"/>
        <v>0</v>
      </c>
      <c r="M5" s="309">
        <f t="shared" si="0"/>
        <v>0</v>
      </c>
    </row>
    <row r="6" spans="1:13" s="13" customFormat="1" ht="15" hidden="1" customHeight="1">
      <c r="B6" s="310" t="s">
        <v>20</v>
      </c>
      <c r="C6" s="311">
        <v>25</v>
      </c>
      <c r="D6" s="311">
        <v>26</v>
      </c>
      <c r="E6" s="312">
        <f>SUM(F6:M6)</f>
        <v>57</v>
      </c>
      <c r="F6" s="313">
        <v>25</v>
      </c>
      <c r="G6" s="313">
        <v>10</v>
      </c>
      <c r="H6" s="314">
        <v>0</v>
      </c>
      <c r="I6" s="314">
        <v>0</v>
      </c>
      <c r="J6" s="314">
        <v>22</v>
      </c>
      <c r="K6" s="314">
        <v>0</v>
      </c>
      <c r="L6" s="314">
        <v>0</v>
      </c>
      <c r="M6" s="315">
        <v>0</v>
      </c>
    </row>
    <row r="7" spans="1:13" s="13" customFormat="1" ht="15" hidden="1" customHeight="1">
      <c r="B7" s="310" t="s">
        <v>21</v>
      </c>
      <c r="C7" s="311">
        <v>32</v>
      </c>
      <c r="D7" s="311">
        <v>36</v>
      </c>
      <c r="E7" s="312">
        <f>SUM(F7:M7)</f>
        <v>74</v>
      </c>
      <c r="F7" s="313">
        <v>32</v>
      </c>
      <c r="G7" s="313">
        <v>12</v>
      </c>
      <c r="H7" s="314">
        <v>0</v>
      </c>
      <c r="I7" s="314">
        <v>0</v>
      </c>
      <c r="J7" s="314">
        <v>30</v>
      </c>
      <c r="K7" s="314">
        <v>0</v>
      </c>
      <c r="L7" s="314">
        <v>0</v>
      </c>
      <c r="M7" s="315">
        <v>0</v>
      </c>
    </row>
    <row r="8" spans="1:13" s="13" customFormat="1" ht="15" hidden="1" customHeight="1">
      <c r="B8" s="310" t="s">
        <v>22</v>
      </c>
      <c r="C8" s="311">
        <v>14</v>
      </c>
      <c r="D8" s="311">
        <v>16</v>
      </c>
      <c r="E8" s="312">
        <f>SUM(F8:M8)</f>
        <v>31</v>
      </c>
      <c r="F8" s="313">
        <v>13</v>
      </c>
      <c r="G8" s="313">
        <v>4</v>
      </c>
      <c r="H8" s="314">
        <v>0</v>
      </c>
      <c r="I8" s="314">
        <v>0</v>
      </c>
      <c r="J8" s="314">
        <v>14</v>
      </c>
      <c r="K8" s="314">
        <v>0</v>
      </c>
      <c r="L8" s="314">
        <v>0</v>
      </c>
      <c r="M8" s="315">
        <v>0</v>
      </c>
    </row>
    <row r="9" spans="1:13" s="13" customFormat="1" ht="15" hidden="1" customHeight="1">
      <c r="B9" s="310" t="s">
        <v>23</v>
      </c>
      <c r="C9" s="311">
        <v>3</v>
      </c>
      <c r="D9" s="311">
        <v>5</v>
      </c>
      <c r="E9" s="312">
        <f>SUM(F9:M9)</f>
        <v>11</v>
      </c>
      <c r="F9" s="313">
        <v>4</v>
      </c>
      <c r="G9" s="313">
        <v>3</v>
      </c>
      <c r="H9" s="314">
        <v>0</v>
      </c>
      <c r="I9" s="314">
        <v>0</v>
      </c>
      <c r="J9" s="314">
        <v>4</v>
      </c>
      <c r="K9" s="314">
        <v>0</v>
      </c>
      <c r="L9" s="314">
        <v>0</v>
      </c>
      <c r="M9" s="315">
        <v>0</v>
      </c>
    </row>
    <row r="10" spans="1:13" s="52" customFormat="1" ht="18" customHeight="1">
      <c r="B10" s="37" t="s">
        <v>272</v>
      </c>
      <c r="C10" s="306">
        <f t="shared" ref="C10:M10" si="1">SUM(C11:C14)</f>
        <v>76</v>
      </c>
      <c r="D10" s="306">
        <f t="shared" si="1"/>
        <v>83</v>
      </c>
      <c r="E10" s="307">
        <f t="shared" si="1"/>
        <v>186</v>
      </c>
      <c r="F10" s="308">
        <f t="shared" si="1"/>
        <v>74</v>
      </c>
      <c r="G10" s="308">
        <f t="shared" si="1"/>
        <v>31</v>
      </c>
      <c r="H10" s="308">
        <f t="shared" si="1"/>
        <v>1</v>
      </c>
      <c r="I10" s="308">
        <f t="shared" si="1"/>
        <v>11</v>
      </c>
      <c r="J10" s="308">
        <f t="shared" si="1"/>
        <v>69</v>
      </c>
      <c r="K10" s="308">
        <f t="shared" si="1"/>
        <v>0</v>
      </c>
      <c r="L10" s="308">
        <f t="shared" si="1"/>
        <v>0</v>
      </c>
      <c r="M10" s="309">
        <f t="shared" si="1"/>
        <v>0</v>
      </c>
    </row>
    <row r="11" spans="1:13" s="13" customFormat="1" ht="15" hidden="1" customHeight="1">
      <c r="B11" s="310" t="s">
        <v>20</v>
      </c>
      <c r="C11" s="311">
        <v>26</v>
      </c>
      <c r="D11" s="311">
        <v>27</v>
      </c>
      <c r="E11" s="312">
        <f>SUM(F11:M11)</f>
        <v>62</v>
      </c>
      <c r="F11" s="313">
        <v>25</v>
      </c>
      <c r="G11" s="313">
        <v>10</v>
      </c>
      <c r="H11" s="314">
        <v>0</v>
      </c>
      <c r="I11" s="314">
        <v>2</v>
      </c>
      <c r="J11" s="314">
        <v>25</v>
      </c>
      <c r="K11" s="314">
        <v>0</v>
      </c>
      <c r="L11" s="314">
        <v>0</v>
      </c>
      <c r="M11" s="315">
        <v>0</v>
      </c>
    </row>
    <row r="12" spans="1:13" s="13" customFormat="1" ht="15" hidden="1" customHeight="1">
      <c r="B12" s="310" t="s">
        <v>21</v>
      </c>
      <c r="C12" s="311">
        <v>32</v>
      </c>
      <c r="D12" s="311">
        <v>34</v>
      </c>
      <c r="E12" s="312">
        <f>SUM(F12:M12)</f>
        <v>77</v>
      </c>
      <c r="F12" s="313">
        <v>31</v>
      </c>
      <c r="G12" s="313">
        <v>13</v>
      </c>
      <c r="H12" s="314">
        <v>1</v>
      </c>
      <c r="I12" s="314">
        <v>6</v>
      </c>
      <c r="J12" s="314">
        <v>26</v>
      </c>
      <c r="K12" s="314">
        <v>0</v>
      </c>
      <c r="L12" s="314">
        <v>0</v>
      </c>
      <c r="M12" s="315">
        <v>0</v>
      </c>
    </row>
    <row r="13" spans="1:13" s="13" customFormat="1" ht="15" hidden="1" customHeight="1">
      <c r="B13" s="310" t="s">
        <v>22</v>
      </c>
      <c r="C13" s="311">
        <v>16</v>
      </c>
      <c r="D13" s="311">
        <v>18</v>
      </c>
      <c r="E13" s="312">
        <f>SUM(F13:M13)</f>
        <v>36</v>
      </c>
      <c r="F13" s="313">
        <v>14</v>
      </c>
      <c r="G13" s="313">
        <v>5</v>
      </c>
      <c r="H13" s="314">
        <v>0</v>
      </c>
      <c r="I13" s="314">
        <v>2</v>
      </c>
      <c r="J13" s="314">
        <v>15</v>
      </c>
      <c r="K13" s="314">
        <v>0</v>
      </c>
      <c r="L13" s="314">
        <v>0</v>
      </c>
      <c r="M13" s="315">
        <v>0</v>
      </c>
    </row>
    <row r="14" spans="1:13" s="13" customFormat="1" ht="15" hidden="1" customHeight="1">
      <c r="B14" s="310" t="s">
        <v>23</v>
      </c>
      <c r="C14" s="311">
        <v>2</v>
      </c>
      <c r="D14" s="311">
        <v>4</v>
      </c>
      <c r="E14" s="312">
        <f>SUM(F14:M14)</f>
        <v>11</v>
      </c>
      <c r="F14" s="313">
        <v>4</v>
      </c>
      <c r="G14" s="313">
        <v>3</v>
      </c>
      <c r="H14" s="314">
        <v>0</v>
      </c>
      <c r="I14" s="314">
        <v>1</v>
      </c>
      <c r="J14" s="314">
        <v>3</v>
      </c>
      <c r="K14" s="314">
        <v>0</v>
      </c>
      <c r="L14" s="314">
        <v>0</v>
      </c>
      <c r="M14" s="315">
        <v>0</v>
      </c>
    </row>
    <row r="15" spans="1:13" s="52" customFormat="1" ht="18" customHeight="1">
      <c r="B15" s="37" t="s">
        <v>273</v>
      </c>
      <c r="C15" s="306">
        <f t="shared" ref="C15:M15" si="2">SUM(C16:C19)</f>
        <v>92</v>
      </c>
      <c r="D15" s="306">
        <f t="shared" si="2"/>
        <v>104</v>
      </c>
      <c r="E15" s="307">
        <f t="shared" si="2"/>
        <v>245</v>
      </c>
      <c r="F15" s="308">
        <f t="shared" si="2"/>
        <v>94</v>
      </c>
      <c r="G15" s="308">
        <f t="shared" si="2"/>
        <v>44</v>
      </c>
      <c r="H15" s="308">
        <f t="shared" si="2"/>
        <v>2</v>
      </c>
      <c r="I15" s="308">
        <f t="shared" si="2"/>
        <v>17</v>
      </c>
      <c r="J15" s="308">
        <f t="shared" si="2"/>
        <v>88</v>
      </c>
      <c r="K15" s="308">
        <f t="shared" si="2"/>
        <v>0</v>
      </c>
      <c r="L15" s="308">
        <f t="shared" si="2"/>
        <v>0</v>
      </c>
      <c r="M15" s="309">
        <f t="shared" si="2"/>
        <v>0</v>
      </c>
    </row>
    <row r="16" spans="1:13" s="13" customFormat="1" ht="15" hidden="1" customHeight="1">
      <c r="B16" s="310" t="s">
        <v>20</v>
      </c>
      <c r="C16" s="311">
        <v>31</v>
      </c>
      <c r="D16" s="311">
        <v>33</v>
      </c>
      <c r="E16" s="312">
        <f>SUM(F16:M16)</f>
        <v>75</v>
      </c>
      <c r="F16" s="313">
        <v>30</v>
      </c>
      <c r="G16" s="313">
        <v>13</v>
      </c>
      <c r="H16" s="314">
        <v>1</v>
      </c>
      <c r="I16" s="314">
        <v>3</v>
      </c>
      <c r="J16" s="314">
        <v>28</v>
      </c>
      <c r="K16" s="314">
        <v>0</v>
      </c>
      <c r="L16" s="314">
        <v>0</v>
      </c>
      <c r="M16" s="315">
        <v>0</v>
      </c>
    </row>
    <row r="17" spans="2:13" s="13" customFormat="1" ht="15" hidden="1" customHeight="1">
      <c r="B17" s="310" t="s">
        <v>21</v>
      </c>
      <c r="C17" s="311">
        <v>34</v>
      </c>
      <c r="D17" s="311">
        <v>39</v>
      </c>
      <c r="E17" s="312">
        <f>SUM(F17:M17)</f>
        <v>93</v>
      </c>
      <c r="F17" s="313">
        <v>36</v>
      </c>
      <c r="G17" s="313">
        <v>16</v>
      </c>
      <c r="H17" s="314">
        <v>1</v>
      </c>
      <c r="I17" s="314">
        <v>7</v>
      </c>
      <c r="J17" s="314">
        <v>33</v>
      </c>
      <c r="K17" s="314">
        <v>0</v>
      </c>
      <c r="L17" s="314">
        <v>0</v>
      </c>
      <c r="M17" s="315">
        <v>0</v>
      </c>
    </row>
    <row r="18" spans="2:13" s="13" customFormat="1" ht="15" hidden="1" customHeight="1">
      <c r="B18" s="310" t="s">
        <v>22</v>
      </c>
      <c r="C18" s="311">
        <v>25</v>
      </c>
      <c r="D18" s="311">
        <v>28</v>
      </c>
      <c r="E18" s="312">
        <f>SUM(F18:M18)</f>
        <v>66</v>
      </c>
      <c r="F18" s="313">
        <v>24</v>
      </c>
      <c r="G18" s="313">
        <v>11</v>
      </c>
      <c r="H18" s="314">
        <v>0</v>
      </c>
      <c r="I18" s="314">
        <v>7</v>
      </c>
      <c r="J18" s="314">
        <v>24</v>
      </c>
      <c r="K18" s="314">
        <v>0</v>
      </c>
      <c r="L18" s="314">
        <v>0</v>
      </c>
      <c r="M18" s="315">
        <v>0</v>
      </c>
    </row>
    <row r="19" spans="2:13" s="13" customFormat="1" ht="15" hidden="1" customHeight="1">
      <c r="B19" s="310" t="s">
        <v>23</v>
      </c>
      <c r="C19" s="311">
        <v>2</v>
      </c>
      <c r="D19" s="311">
        <v>4</v>
      </c>
      <c r="E19" s="312">
        <f>SUM(F19:M19)</f>
        <v>11</v>
      </c>
      <c r="F19" s="313">
        <v>4</v>
      </c>
      <c r="G19" s="313">
        <v>4</v>
      </c>
      <c r="H19" s="314">
        <v>0</v>
      </c>
      <c r="I19" s="314">
        <v>0</v>
      </c>
      <c r="J19" s="314">
        <v>3</v>
      </c>
      <c r="K19" s="314">
        <v>0</v>
      </c>
      <c r="L19" s="314">
        <v>0</v>
      </c>
      <c r="M19" s="315">
        <v>0</v>
      </c>
    </row>
    <row r="20" spans="2:13" s="52" customFormat="1" ht="18" customHeight="1">
      <c r="B20" s="37" t="s">
        <v>274</v>
      </c>
      <c r="C20" s="306">
        <f t="shared" ref="C20:M20" si="3">SUM(C21:C24)</f>
        <v>90</v>
      </c>
      <c r="D20" s="306">
        <f t="shared" si="3"/>
        <v>103</v>
      </c>
      <c r="E20" s="307">
        <f t="shared" si="3"/>
        <v>230</v>
      </c>
      <c r="F20" s="308">
        <f t="shared" si="3"/>
        <v>91</v>
      </c>
      <c r="G20" s="308">
        <f t="shared" si="3"/>
        <v>41</v>
      </c>
      <c r="H20" s="308">
        <f t="shared" si="3"/>
        <v>2</v>
      </c>
      <c r="I20" s="308">
        <f t="shared" si="3"/>
        <v>12</v>
      </c>
      <c r="J20" s="308">
        <f t="shared" si="3"/>
        <v>84</v>
      </c>
      <c r="K20" s="308">
        <f t="shared" si="3"/>
        <v>0</v>
      </c>
      <c r="L20" s="308">
        <f t="shared" si="3"/>
        <v>0</v>
      </c>
      <c r="M20" s="309">
        <f t="shared" si="3"/>
        <v>0</v>
      </c>
    </row>
    <row r="21" spans="2:13" s="13" customFormat="1" ht="15" hidden="1" customHeight="1">
      <c r="B21" s="310" t="s">
        <v>20</v>
      </c>
      <c r="C21" s="311">
        <v>28</v>
      </c>
      <c r="D21" s="311">
        <v>30</v>
      </c>
      <c r="E21" s="312">
        <f>SUM(F21:M21)</f>
        <v>66</v>
      </c>
      <c r="F21" s="313">
        <v>27</v>
      </c>
      <c r="G21" s="313">
        <v>12</v>
      </c>
      <c r="H21" s="314">
        <v>1</v>
      </c>
      <c r="I21" s="314">
        <v>2</v>
      </c>
      <c r="J21" s="314">
        <v>24</v>
      </c>
      <c r="K21" s="314">
        <v>0</v>
      </c>
      <c r="L21" s="314">
        <v>0</v>
      </c>
      <c r="M21" s="315">
        <v>0</v>
      </c>
    </row>
    <row r="22" spans="2:13" s="13" customFormat="1" ht="15" hidden="1" customHeight="1">
      <c r="B22" s="310" t="s">
        <v>21</v>
      </c>
      <c r="C22" s="311">
        <v>34</v>
      </c>
      <c r="D22" s="311">
        <v>39</v>
      </c>
      <c r="E22" s="312">
        <f>SUM(F22:M22)</f>
        <v>90</v>
      </c>
      <c r="F22" s="313">
        <v>35</v>
      </c>
      <c r="G22" s="313">
        <v>15</v>
      </c>
      <c r="H22" s="314">
        <v>1</v>
      </c>
      <c r="I22" s="314">
        <v>5</v>
      </c>
      <c r="J22" s="314">
        <v>34</v>
      </c>
      <c r="K22" s="314">
        <v>0</v>
      </c>
      <c r="L22" s="314">
        <v>0</v>
      </c>
      <c r="M22" s="315">
        <v>0</v>
      </c>
    </row>
    <row r="23" spans="2:13" s="13" customFormat="1" ht="15" hidden="1" customHeight="1">
      <c r="B23" s="310" t="s">
        <v>22</v>
      </c>
      <c r="C23" s="311">
        <v>26</v>
      </c>
      <c r="D23" s="311">
        <v>29</v>
      </c>
      <c r="E23" s="312">
        <f>SUM(F23:M23)</f>
        <v>61</v>
      </c>
      <c r="F23" s="313">
        <v>24</v>
      </c>
      <c r="G23" s="313">
        <v>10</v>
      </c>
      <c r="H23" s="314">
        <v>0</v>
      </c>
      <c r="I23" s="314">
        <v>5</v>
      </c>
      <c r="J23" s="314">
        <v>22</v>
      </c>
      <c r="K23" s="314">
        <v>0</v>
      </c>
      <c r="L23" s="314">
        <v>0</v>
      </c>
      <c r="M23" s="315">
        <v>0</v>
      </c>
    </row>
    <row r="24" spans="2:13" s="13" customFormat="1" ht="15" hidden="1" customHeight="1">
      <c r="B24" s="310" t="s">
        <v>23</v>
      </c>
      <c r="C24" s="311">
        <v>2</v>
      </c>
      <c r="D24" s="311">
        <v>5</v>
      </c>
      <c r="E24" s="312">
        <f>SUM(F24:M24)</f>
        <v>13</v>
      </c>
      <c r="F24" s="313">
        <v>5</v>
      </c>
      <c r="G24" s="313">
        <v>4</v>
      </c>
      <c r="H24" s="314">
        <v>0</v>
      </c>
      <c r="I24" s="314">
        <v>0</v>
      </c>
      <c r="J24" s="314">
        <v>4</v>
      </c>
      <c r="K24" s="314">
        <v>0</v>
      </c>
      <c r="L24" s="314">
        <v>0</v>
      </c>
      <c r="M24" s="315">
        <v>0</v>
      </c>
    </row>
    <row r="25" spans="2:13" s="52" customFormat="1" ht="18" customHeight="1">
      <c r="B25" s="37" t="s">
        <v>275</v>
      </c>
      <c r="C25" s="306">
        <f t="shared" ref="C25:M25" si="4">SUM(C26:C29)</f>
        <v>87</v>
      </c>
      <c r="D25" s="306">
        <f t="shared" si="4"/>
        <v>100</v>
      </c>
      <c r="E25" s="307">
        <f t="shared" si="4"/>
        <v>238</v>
      </c>
      <c r="F25" s="308">
        <f t="shared" si="4"/>
        <v>89</v>
      </c>
      <c r="G25" s="308">
        <f t="shared" si="4"/>
        <v>43</v>
      </c>
      <c r="H25" s="308">
        <f t="shared" si="4"/>
        <v>1</v>
      </c>
      <c r="I25" s="308">
        <f t="shared" si="4"/>
        <v>14</v>
      </c>
      <c r="J25" s="308">
        <f t="shared" si="4"/>
        <v>91</v>
      </c>
      <c r="K25" s="308">
        <f t="shared" si="4"/>
        <v>0</v>
      </c>
      <c r="L25" s="308">
        <f t="shared" si="4"/>
        <v>0</v>
      </c>
      <c r="M25" s="309">
        <f t="shared" si="4"/>
        <v>0</v>
      </c>
    </row>
    <row r="26" spans="2:13" s="13" customFormat="1" ht="15" hidden="1" customHeight="1">
      <c r="B26" s="310" t="s">
        <v>20</v>
      </c>
      <c r="C26" s="311">
        <v>29</v>
      </c>
      <c r="D26" s="311">
        <v>31</v>
      </c>
      <c r="E26" s="312">
        <f>SUM(F26:M26)</f>
        <v>73</v>
      </c>
      <c r="F26" s="313">
        <v>28</v>
      </c>
      <c r="G26" s="313">
        <v>14</v>
      </c>
      <c r="H26" s="314">
        <v>1</v>
      </c>
      <c r="I26" s="314">
        <v>3</v>
      </c>
      <c r="J26" s="314">
        <v>27</v>
      </c>
      <c r="K26" s="314">
        <v>0</v>
      </c>
      <c r="L26" s="314">
        <v>0</v>
      </c>
      <c r="M26" s="315">
        <v>0</v>
      </c>
    </row>
    <row r="27" spans="2:13" s="13" customFormat="1" ht="15" hidden="1" customHeight="1">
      <c r="B27" s="310" t="s">
        <v>21</v>
      </c>
      <c r="C27" s="311">
        <v>34</v>
      </c>
      <c r="D27" s="311">
        <v>40</v>
      </c>
      <c r="E27" s="312">
        <f>SUM(F27:M27)</f>
        <v>92</v>
      </c>
      <c r="F27" s="313">
        <v>36</v>
      </c>
      <c r="G27" s="313">
        <v>16</v>
      </c>
      <c r="H27" s="314">
        <v>0</v>
      </c>
      <c r="I27" s="314">
        <v>5</v>
      </c>
      <c r="J27" s="314">
        <v>35</v>
      </c>
      <c r="K27" s="314">
        <v>0</v>
      </c>
      <c r="L27" s="314">
        <v>0</v>
      </c>
      <c r="M27" s="315">
        <v>0</v>
      </c>
    </row>
    <row r="28" spans="2:13" s="13" customFormat="1" ht="15" hidden="1" customHeight="1">
      <c r="B28" s="310" t="s">
        <v>22</v>
      </c>
      <c r="C28" s="311">
        <v>22</v>
      </c>
      <c r="D28" s="311">
        <v>25</v>
      </c>
      <c r="E28" s="312">
        <f>SUM(F28:M28)</f>
        <v>60</v>
      </c>
      <c r="F28" s="313">
        <v>21</v>
      </c>
      <c r="G28" s="313">
        <v>9</v>
      </c>
      <c r="H28" s="314">
        <v>0</v>
      </c>
      <c r="I28" s="314">
        <v>5</v>
      </c>
      <c r="J28" s="314">
        <v>25</v>
      </c>
      <c r="K28" s="314">
        <v>0</v>
      </c>
      <c r="L28" s="314">
        <v>0</v>
      </c>
      <c r="M28" s="315">
        <v>0</v>
      </c>
    </row>
    <row r="29" spans="2:13" s="13" customFormat="1" ht="15" hidden="1" customHeight="1">
      <c r="B29" s="310" t="s">
        <v>23</v>
      </c>
      <c r="C29" s="311">
        <v>2</v>
      </c>
      <c r="D29" s="311">
        <v>4</v>
      </c>
      <c r="E29" s="312">
        <f>SUM(F29:M29)</f>
        <v>13</v>
      </c>
      <c r="F29" s="313">
        <v>4</v>
      </c>
      <c r="G29" s="313">
        <v>4</v>
      </c>
      <c r="H29" s="314">
        <v>0</v>
      </c>
      <c r="I29" s="314">
        <v>1</v>
      </c>
      <c r="J29" s="314">
        <v>4</v>
      </c>
      <c r="K29" s="314">
        <v>0</v>
      </c>
      <c r="L29" s="314">
        <v>0</v>
      </c>
      <c r="M29" s="315">
        <v>0</v>
      </c>
    </row>
    <row r="30" spans="2:13" s="52" customFormat="1" ht="18" customHeight="1">
      <c r="B30" s="37" t="s">
        <v>276</v>
      </c>
      <c r="C30" s="306">
        <f>SUM(C31:C34)</f>
        <v>86</v>
      </c>
      <c r="D30" s="306">
        <f t="shared" ref="D30:M30" si="5">SUM(D31:D34)</f>
        <v>100</v>
      </c>
      <c r="E30" s="307">
        <f t="shared" si="5"/>
        <v>217</v>
      </c>
      <c r="F30" s="308">
        <f t="shared" si="5"/>
        <v>71</v>
      </c>
      <c r="G30" s="308">
        <f t="shared" si="5"/>
        <v>42</v>
      </c>
      <c r="H30" s="308">
        <f t="shared" si="5"/>
        <v>1</v>
      </c>
      <c r="I30" s="308">
        <f t="shared" si="5"/>
        <v>16</v>
      </c>
      <c r="J30" s="308">
        <f t="shared" si="5"/>
        <v>87</v>
      </c>
      <c r="K30" s="308">
        <f t="shared" si="5"/>
        <v>0</v>
      </c>
      <c r="L30" s="308">
        <f t="shared" si="5"/>
        <v>0</v>
      </c>
      <c r="M30" s="309">
        <f t="shared" si="5"/>
        <v>0</v>
      </c>
    </row>
    <row r="31" spans="2:13" s="13" customFormat="1" ht="15" hidden="1" customHeight="1">
      <c r="B31" s="316" t="s">
        <v>20</v>
      </c>
      <c r="C31" s="30">
        <v>32</v>
      </c>
      <c r="D31" s="30">
        <v>37</v>
      </c>
      <c r="E31" s="317">
        <f>SUM(F31:M31)</f>
        <v>81</v>
      </c>
      <c r="F31" s="318">
        <v>26</v>
      </c>
      <c r="G31" s="318">
        <v>17</v>
      </c>
      <c r="H31" s="318">
        <v>1</v>
      </c>
      <c r="I31" s="318">
        <v>4</v>
      </c>
      <c r="J31" s="318">
        <v>33</v>
      </c>
      <c r="K31" s="318">
        <v>0</v>
      </c>
      <c r="L31" s="318">
        <v>0</v>
      </c>
      <c r="M31" s="319">
        <v>0</v>
      </c>
    </row>
    <row r="32" spans="2:13" s="13" customFormat="1" ht="15" hidden="1" customHeight="1">
      <c r="B32" s="316" t="s">
        <v>21</v>
      </c>
      <c r="C32" s="30">
        <v>32</v>
      </c>
      <c r="D32" s="30">
        <v>34</v>
      </c>
      <c r="E32" s="317">
        <f>SUM(F32:M32)</f>
        <v>73</v>
      </c>
      <c r="F32" s="318">
        <v>25</v>
      </c>
      <c r="G32" s="318">
        <v>15</v>
      </c>
      <c r="H32" s="318">
        <v>0</v>
      </c>
      <c r="I32" s="318">
        <v>4</v>
      </c>
      <c r="J32" s="318">
        <v>29</v>
      </c>
      <c r="K32" s="318">
        <v>0</v>
      </c>
      <c r="L32" s="318">
        <v>0</v>
      </c>
      <c r="M32" s="319">
        <v>0</v>
      </c>
    </row>
    <row r="33" spans="2:13" s="13" customFormat="1" ht="15" hidden="1" customHeight="1">
      <c r="B33" s="316" t="s">
        <v>22</v>
      </c>
      <c r="C33" s="30">
        <v>19</v>
      </c>
      <c r="D33" s="30">
        <v>22</v>
      </c>
      <c r="E33" s="317">
        <f>SUM(F33:M33)</f>
        <v>47</v>
      </c>
      <c r="F33" s="318">
        <v>15</v>
      </c>
      <c r="G33" s="318">
        <v>7</v>
      </c>
      <c r="H33" s="318">
        <v>0</v>
      </c>
      <c r="I33" s="318">
        <v>5</v>
      </c>
      <c r="J33" s="318">
        <v>20</v>
      </c>
      <c r="K33" s="318">
        <v>0</v>
      </c>
      <c r="L33" s="318">
        <v>0</v>
      </c>
      <c r="M33" s="319">
        <v>0</v>
      </c>
    </row>
    <row r="34" spans="2:13" s="13" customFormat="1" ht="15" hidden="1" customHeight="1">
      <c r="B34" s="320" t="s">
        <v>23</v>
      </c>
      <c r="C34" s="321">
        <v>3</v>
      </c>
      <c r="D34" s="321">
        <v>7</v>
      </c>
      <c r="E34" s="322">
        <f>SUM(F34:M34)</f>
        <v>16</v>
      </c>
      <c r="F34" s="323">
        <v>5</v>
      </c>
      <c r="G34" s="323">
        <v>3</v>
      </c>
      <c r="H34" s="323">
        <v>0</v>
      </c>
      <c r="I34" s="323">
        <v>3</v>
      </c>
      <c r="J34" s="323">
        <v>5</v>
      </c>
      <c r="K34" s="323">
        <v>0</v>
      </c>
      <c r="L34" s="323">
        <v>0</v>
      </c>
      <c r="M34" s="92">
        <v>0</v>
      </c>
    </row>
    <row r="35" spans="2:13" s="52" customFormat="1" ht="18" customHeight="1">
      <c r="B35" s="324" t="s">
        <v>277</v>
      </c>
      <c r="C35" s="306">
        <v>90</v>
      </c>
      <c r="D35" s="306">
        <v>101</v>
      </c>
      <c r="E35" s="307">
        <f>SUM(F35:M35)</f>
        <v>234</v>
      </c>
      <c r="F35" s="308">
        <v>75</v>
      </c>
      <c r="G35" s="308">
        <v>49</v>
      </c>
      <c r="H35" s="308">
        <v>2</v>
      </c>
      <c r="I35" s="308">
        <v>20</v>
      </c>
      <c r="J35" s="308">
        <v>88</v>
      </c>
      <c r="K35" s="308">
        <v>0</v>
      </c>
      <c r="L35" s="308">
        <v>0</v>
      </c>
      <c r="M35" s="309">
        <v>0</v>
      </c>
    </row>
    <row r="36" spans="2:13" s="52" customFormat="1" ht="18" customHeight="1">
      <c r="B36" s="324" t="s">
        <v>278</v>
      </c>
      <c r="C36" s="306">
        <v>91</v>
      </c>
      <c r="D36" s="306">
        <v>103</v>
      </c>
      <c r="E36" s="307">
        <v>235</v>
      </c>
      <c r="F36" s="308">
        <v>79</v>
      </c>
      <c r="G36" s="308">
        <v>53</v>
      </c>
      <c r="H36" s="308">
        <v>3</v>
      </c>
      <c r="I36" s="308">
        <v>17</v>
      </c>
      <c r="J36" s="308">
        <v>83</v>
      </c>
      <c r="K36" s="308">
        <v>0</v>
      </c>
      <c r="L36" s="308">
        <v>0</v>
      </c>
      <c r="M36" s="309">
        <v>0</v>
      </c>
    </row>
    <row r="37" spans="2:13" s="52" customFormat="1" ht="18" customHeight="1">
      <c r="B37" s="324" t="s">
        <v>279</v>
      </c>
      <c r="C37" s="306">
        <v>96</v>
      </c>
      <c r="D37" s="306">
        <v>106</v>
      </c>
      <c r="E37" s="307">
        <v>241</v>
      </c>
      <c r="F37" s="308">
        <v>80</v>
      </c>
      <c r="G37" s="308">
        <v>56</v>
      </c>
      <c r="H37" s="308">
        <v>1</v>
      </c>
      <c r="I37" s="308">
        <v>19</v>
      </c>
      <c r="J37" s="308">
        <v>84</v>
      </c>
      <c r="K37" s="308">
        <v>0</v>
      </c>
      <c r="L37" s="308">
        <v>1</v>
      </c>
      <c r="M37" s="309">
        <v>0</v>
      </c>
    </row>
    <row r="38" spans="2:13" s="52" customFormat="1" ht="18" customHeight="1">
      <c r="B38" s="324" t="s">
        <v>280</v>
      </c>
      <c r="C38" s="306">
        <v>91</v>
      </c>
      <c r="D38" s="306">
        <v>104</v>
      </c>
      <c r="E38" s="307">
        <v>223</v>
      </c>
      <c r="F38" s="308">
        <v>74</v>
      </c>
      <c r="G38" s="308">
        <v>50</v>
      </c>
      <c r="H38" s="308">
        <v>1</v>
      </c>
      <c r="I38" s="308">
        <v>15</v>
      </c>
      <c r="J38" s="308">
        <v>82</v>
      </c>
      <c r="K38" s="308">
        <v>0</v>
      </c>
      <c r="L38" s="308">
        <v>1</v>
      </c>
      <c r="M38" s="309">
        <v>0</v>
      </c>
    </row>
    <row r="39" spans="2:13" s="52" customFormat="1" ht="18" customHeight="1">
      <c r="B39" s="324" t="s">
        <v>281</v>
      </c>
      <c r="C39" s="306">
        <v>111</v>
      </c>
      <c r="D39" s="306">
        <v>131</v>
      </c>
      <c r="E39" s="307">
        <v>293</v>
      </c>
      <c r="F39" s="308">
        <v>98</v>
      </c>
      <c r="G39" s="308">
        <v>66</v>
      </c>
      <c r="H39" s="308">
        <v>1</v>
      </c>
      <c r="I39" s="308">
        <v>21</v>
      </c>
      <c r="J39" s="308">
        <v>103</v>
      </c>
      <c r="K39" s="308">
        <v>0</v>
      </c>
      <c r="L39" s="308">
        <v>4</v>
      </c>
      <c r="M39" s="309">
        <v>0</v>
      </c>
    </row>
    <row r="40" spans="2:13" s="52" customFormat="1" ht="18" customHeight="1">
      <c r="B40" s="324" t="s">
        <v>282</v>
      </c>
      <c r="C40" s="306">
        <v>135</v>
      </c>
      <c r="D40" s="306">
        <v>171</v>
      </c>
      <c r="E40" s="307">
        <v>399</v>
      </c>
      <c r="F40" s="308">
        <v>135</v>
      </c>
      <c r="G40" s="308">
        <v>96</v>
      </c>
      <c r="H40" s="308">
        <v>8</v>
      </c>
      <c r="I40" s="308">
        <v>20</v>
      </c>
      <c r="J40" s="308">
        <v>134</v>
      </c>
      <c r="K40" s="308">
        <v>0</v>
      </c>
      <c r="L40" s="308">
        <v>6</v>
      </c>
      <c r="M40" s="309">
        <v>0</v>
      </c>
    </row>
    <row r="41" spans="2:13" s="52" customFormat="1" ht="18" customHeight="1">
      <c r="B41" s="324" t="s">
        <v>283</v>
      </c>
      <c r="C41" s="306">
        <v>150</v>
      </c>
      <c r="D41" s="306">
        <v>188</v>
      </c>
      <c r="E41" s="307">
        <v>436</v>
      </c>
      <c r="F41" s="308">
        <v>149</v>
      </c>
      <c r="G41" s="308">
        <v>104</v>
      </c>
      <c r="H41" s="308">
        <v>9</v>
      </c>
      <c r="I41" s="308">
        <v>23</v>
      </c>
      <c r="J41" s="308">
        <v>147</v>
      </c>
      <c r="K41" s="308">
        <v>0</v>
      </c>
      <c r="L41" s="308">
        <v>4</v>
      </c>
      <c r="M41" s="309">
        <v>0</v>
      </c>
    </row>
    <row r="42" spans="2:13" s="52" customFormat="1" ht="18" customHeight="1">
      <c r="B42" s="324" t="s">
        <v>284</v>
      </c>
      <c r="C42" s="306">
        <v>138</v>
      </c>
      <c r="D42" s="306">
        <v>163</v>
      </c>
      <c r="E42" s="307">
        <v>374</v>
      </c>
      <c r="F42" s="308">
        <v>127</v>
      </c>
      <c r="G42" s="308">
        <v>84</v>
      </c>
      <c r="H42" s="308">
        <v>4</v>
      </c>
      <c r="I42" s="308">
        <v>25</v>
      </c>
      <c r="J42" s="308">
        <v>133</v>
      </c>
      <c r="K42" s="308">
        <v>0</v>
      </c>
      <c r="L42" s="308">
        <v>1</v>
      </c>
      <c r="M42" s="309">
        <v>0</v>
      </c>
    </row>
    <row r="43" spans="2:13" s="52" customFormat="1" ht="18" customHeight="1">
      <c r="B43" s="19" t="s">
        <v>285</v>
      </c>
      <c r="C43" s="325">
        <f>C48</f>
        <v>139</v>
      </c>
      <c r="D43" s="325">
        <f t="shared" ref="D43:M43" si="6">D48</f>
        <v>169</v>
      </c>
      <c r="E43" s="326">
        <f t="shared" si="6"/>
        <v>382</v>
      </c>
      <c r="F43" s="327">
        <f t="shared" si="6"/>
        <v>134</v>
      </c>
      <c r="G43" s="327">
        <f t="shared" si="6"/>
        <v>86</v>
      </c>
      <c r="H43" s="327">
        <f t="shared" si="6"/>
        <v>3</v>
      </c>
      <c r="I43" s="327">
        <f t="shared" si="6"/>
        <v>27</v>
      </c>
      <c r="J43" s="327">
        <f t="shared" si="6"/>
        <v>129</v>
      </c>
      <c r="K43" s="327">
        <f t="shared" si="6"/>
        <v>0</v>
      </c>
      <c r="L43" s="327">
        <f t="shared" si="6"/>
        <v>1</v>
      </c>
      <c r="M43" s="328">
        <f t="shared" si="6"/>
        <v>2</v>
      </c>
    </row>
    <row r="44" spans="2:13" s="52" customFormat="1" ht="18" customHeight="1">
      <c r="B44" s="25" t="s">
        <v>20</v>
      </c>
      <c r="C44" s="329">
        <v>53</v>
      </c>
      <c r="D44" s="329">
        <v>58</v>
      </c>
      <c r="E44" s="330">
        <f>SUM(F44:M44)</f>
        <v>128</v>
      </c>
      <c r="F44" s="331">
        <v>45</v>
      </c>
      <c r="G44" s="331">
        <v>29</v>
      </c>
      <c r="H44" s="331">
        <v>0</v>
      </c>
      <c r="I44" s="331">
        <v>8</v>
      </c>
      <c r="J44" s="331">
        <v>46</v>
      </c>
      <c r="K44" s="331">
        <v>0</v>
      </c>
      <c r="L44" s="331">
        <v>0</v>
      </c>
      <c r="M44" s="332">
        <v>0</v>
      </c>
    </row>
    <row r="45" spans="2:13" s="52" customFormat="1" ht="18" customHeight="1">
      <c r="B45" s="25" t="s">
        <v>21</v>
      </c>
      <c r="C45" s="329">
        <v>53</v>
      </c>
      <c r="D45" s="329">
        <v>67</v>
      </c>
      <c r="E45" s="330">
        <f>SUM(F45:M45)</f>
        <v>161</v>
      </c>
      <c r="F45" s="331">
        <v>54</v>
      </c>
      <c r="G45" s="331">
        <v>39</v>
      </c>
      <c r="H45" s="331">
        <v>2</v>
      </c>
      <c r="I45" s="331">
        <v>12</v>
      </c>
      <c r="J45" s="331">
        <v>54</v>
      </c>
      <c r="K45" s="331">
        <v>0</v>
      </c>
      <c r="L45" s="331">
        <v>0</v>
      </c>
      <c r="M45" s="332">
        <v>0</v>
      </c>
    </row>
    <row r="46" spans="2:13" s="52" customFormat="1" ht="18" customHeight="1">
      <c r="B46" s="25" t="s">
        <v>22</v>
      </c>
      <c r="C46" s="329">
        <v>27</v>
      </c>
      <c r="D46" s="329">
        <v>37</v>
      </c>
      <c r="E46" s="330">
        <f>SUM(F46:M46)</f>
        <v>79</v>
      </c>
      <c r="F46" s="331">
        <v>31</v>
      </c>
      <c r="G46" s="331">
        <v>16</v>
      </c>
      <c r="H46" s="331">
        <v>1</v>
      </c>
      <c r="I46" s="331">
        <v>4</v>
      </c>
      <c r="J46" s="331">
        <v>24</v>
      </c>
      <c r="K46" s="331">
        <v>0</v>
      </c>
      <c r="L46" s="331">
        <v>1</v>
      </c>
      <c r="M46" s="332">
        <v>2</v>
      </c>
    </row>
    <row r="47" spans="2:13" s="52" customFormat="1" ht="18" customHeight="1">
      <c r="B47" s="32" t="s">
        <v>23</v>
      </c>
      <c r="C47" s="333">
        <v>6</v>
      </c>
      <c r="D47" s="333">
        <v>7</v>
      </c>
      <c r="E47" s="334">
        <f>SUM(F47:M47)</f>
        <v>14</v>
      </c>
      <c r="F47" s="335">
        <v>4</v>
      </c>
      <c r="G47" s="335">
        <v>2</v>
      </c>
      <c r="H47" s="335">
        <v>0</v>
      </c>
      <c r="I47" s="335">
        <v>3</v>
      </c>
      <c r="J47" s="335">
        <v>5</v>
      </c>
      <c r="K47" s="335">
        <v>0</v>
      </c>
      <c r="L47" s="335">
        <v>0</v>
      </c>
      <c r="M47" s="336">
        <v>0</v>
      </c>
    </row>
    <row r="48" spans="2:13" s="52" customFormat="1" ht="18" hidden="1" customHeight="1">
      <c r="B48" s="337"/>
      <c r="C48" s="325">
        <f>SUM(C44:C47)</f>
        <v>139</v>
      </c>
      <c r="D48" s="325">
        <f t="shared" ref="D48:M48" si="7">SUM(D44:D47)</f>
        <v>169</v>
      </c>
      <c r="E48" s="338">
        <f t="shared" si="7"/>
        <v>382</v>
      </c>
      <c r="F48" s="325">
        <f t="shared" si="7"/>
        <v>134</v>
      </c>
      <c r="G48" s="325">
        <f t="shared" si="7"/>
        <v>86</v>
      </c>
      <c r="H48" s="325">
        <f t="shared" si="7"/>
        <v>3</v>
      </c>
      <c r="I48" s="325">
        <f t="shared" si="7"/>
        <v>27</v>
      </c>
      <c r="J48" s="325">
        <f t="shared" si="7"/>
        <v>129</v>
      </c>
      <c r="K48" s="325">
        <f t="shared" si="7"/>
        <v>0</v>
      </c>
      <c r="L48" s="325">
        <f t="shared" si="7"/>
        <v>1</v>
      </c>
      <c r="M48" s="325">
        <f t="shared" si="7"/>
        <v>2</v>
      </c>
    </row>
    <row r="49" spans="2:13" s="52" customFormat="1" ht="18" customHeight="1">
      <c r="B49" s="337" t="s">
        <v>286</v>
      </c>
      <c r="C49" s="325">
        <v>143</v>
      </c>
      <c r="D49" s="329">
        <v>177</v>
      </c>
      <c r="E49" s="330">
        <v>402</v>
      </c>
      <c r="F49" s="331">
        <v>146</v>
      </c>
      <c r="G49" s="331">
        <v>95</v>
      </c>
      <c r="H49" s="331">
        <v>3</v>
      </c>
      <c r="I49" s="331">
        <v>31</v>
      </c>
      <c r="J49" s="331">
        <v>126</v>
      </c>
      <c r="K49" s="331">
        <v>0</v>
      </c>
      <c r="L49" s="331">
        <v>1</v>
      </c>
      <c r="M49" s="332">
        <v>0</v>
      </c>
    </row>
    <row r="50" spans="2:13" s="52" customFormat="1" ht="18" customHeight="1">
      <c r="B50" s="316" t="s">
        <v>20</v>
      </c>
      <c r="C50" s="329">
        <v>56</v>
      </c>
      <c r="D50" s="329">
        <v>63</v>
      </c>
      <c r="E50" s="330">
        <f>SUM(F50:M50)</f>
        <v>135</v>
      </c>
      <c r="F50" s="331">
        <v>48</v>
      </c>
      <c r="G50" s="331">
        <v>33</v>
      </c>
      <c r="H50" s="331">
        <v>0</v>
      </c>
      <c r="I50" s="331">
        <v>10</v>
      </c>
      <c r="J50" s="331">
        <v>44</v>
      </c>
      <c r="K50" s="331">
        <v>0</v>
      </c>
      <c r="L50" s="331">
        <v>0</v>
      </c>
      <c r="M50" s="332">
        <v>0</v>
      </c>
    </row>
    <row r="51" spans="2:13" s="52" customFormat="1" ht="18" customHeight="1">
      <c r="B51" s="316" t="s">
        <v>21</v>
      </c>
      <c r="C51" s="329">
        <v>52</v>
      </c>
      <c r="D51" s="329">
        <v>66</v>
      </c>
      <c r="E51" s="330">
        <f>SUM(F51:M51)</f>
        <v>163</v>
      </c>
      <c r="F51" s="331">
        <v>59</v>
      </c>
      <c r="G51" s="331">
        <v>38</v>
      </c>
      <c r="H51" s="331">
        <v>2</v>
      </c>
      <c r="I51" s="331">
        <v>14</v>
      </c>
      <c r="J51" s="331">
        <v>50</v>
      </c>
      <c r="K51" s="331">
        <v>0</v>
      </c>
      <c r="L51" s="331">
        <v>0</v>
      </c>
      <c r="M51" s="332">
        <v>0</v>
      </c>
    </row>
    <row r="52" spans="2:13" s="52" customFormat="1" ht="18" customHeight="1">
      <c r="B52" s="316" t="s">
        <v>22</v>
      </c>
      <c r="C52" s="329">
        <v>30</v>
      </c>
      <c r="D52" s="329">
        <v>42</v>
      </c>
      <c r="E52" s="330">
        <f>SUM(F52:M52)</f>
        <v>92</v>
      </c>
      <c r="F52" s="331">
        <v>34</v>
      </c>
      <c r="G52" s="331">
        <v>22</v>
      </c>
      <c r="H52" s="331">
        <v>1</v>
      </c>
      <c r="I52" s="331">
        <v>5</v>
      </c>
      <c r="J52" s="331">
        <v>29</v>
      </c>
      <c r="K52" s="331">
        <v>0</v>
      </c>
      <c r="L52" s="331">
        <v>1</v>
      </c>
      <c r="M52" s="332">
        <v>0</v>
      </c>
    </row>
    <row r="53" spans="2:13" s="52" customFormat="1" ht="18" customHeight="1">
      <c r="B53" s="320" t="s">
        <v>23</v>
      </c>
      <c r="C53" s="333">
        <v>5</v>
      </c>
      <c r="D53" s="329">
        <v>6</v>
      </c>
      <c r="E53" s="330">
        <f>SUM(F53:M53)</f>
        <v>12</v>
      </c>
      <c r="F53" s="331">
        <v>5</v>
      </c>
      <c r="G53" s="331">
        <v>2</v>
      </c>
      <c r="H53" s="331">
        <v>0</v>
      </c>
      <c r="I53" s="331">
        <v>2</v>
      </c>
      <c r="J53" s="331">
        <v>3</v>
      </c>
      <c r="K53" s="331">
        <v>0</v>
      </c>
      <c r="L53" s="331">
        <v>0</v>
      </c>
      <c r="M53" s="332">
        <v>0</v>
      </c>
    </row>
    <row r="54" spans="2:13" s="52" customFormat="1" ht="18" hidden="1" customHeight="1">
      <c r="B54" s="316"/>
      <c r="C54" s="329">
        <f>SUM(C50:C53)</f>
        <v>143</v>
      </c>
      <c r="D54" s="329">
        <f t="shared" ref="D54:M54" si="8">SUM(D50:D53)</f>
        <v>177</v>
      </c>
      <c r="E54" s="339">
        <f t="shared" si="8"/>
        <v>402</v>
      </c>
      <c r="F54" s="329">
        <f t="shared" si="8"/>
        <v>146</v>
      </c>
      <c r="G54" s="329">
        <f t="shared" si="8"/>
        <v>95</v>
      </c>
      <c r="H54" s="329">
        <f t="shared" si="8"/>
        <v>3</v>
      </c>
      <c r="I54" s="329">
        <f t="shared" si="8"/>
        <v>31</v>
      </c>
      <c r="J54" s="329">
        <f t="shared" si="8"/>
        <v>126</v>
      </c>
      <c r="K54" s="329">
        <f t="shared" si="8"/>
        <v>0</v>
      </c>
      <c r="L54" s="329">
        <f t="shared" si="8"/>
        <v>1</v>
      </c>
      <c r="M54" s="329">
        <f t="shared" si="8"/>
        <v>0</v>
      </c>
    </row>
    <row r="55" spans="2:13" s="52" customFormat="1" ht="18" customHeight="1">
      <c r="B55" s="337" t="s">
        <v>287</v>
      </c>
      <c r="C55" s="329">
        <f>C60</f>
        <v>147</v>
      </c>
      <c r="D55" s="325">
        <f t="shared" ref="D55:M55" si="9">D60</f>
        <v>170</v>
      </c>
      <c r="E55" s="326">
        <f t="shared" si="9"/>
        <v>403</v>
      </c>
      <c r="F55" s="327">
        <f t="shared" si="9"/>
        <v>140</v>
      </c>
      <c r="G55" s="327">
        <f t="shared" si="9"/>
        <v>91</v>
      </c>
      <c r="H55" s="327">
        <f t="shared" si="9"/>
        <v>1</v>
      </c>
      <c r="I55" s="327">
        <f t="shared" si="9"/>
        <v>35</v>
      </c>
      <c r="J55" s="327">
        <f t="shared" si="9"/>
        <v>135</v>
      </c>
      <c r="K55" s="327">
        <f t="shared" si="9"/>
        <v>0</v>
      </c>
      <c r="L55" s="327">
        <f t="shared" si="9"/>
        <v>1</v>
      </c>
      <c r="M55" s="328">
        <f t="shared" si="9"/>
        <v>0</v>
      </c>
    </row>
    <row r="56" spans="2:13" s="52" customFormat="1" ht="18" customHeight="1">
      <c r="B56" s="316" t="s">
        <v>20</v>
      </c>
      <c r="C56" s="329">
        <v>59</v>
      </c>
      <c r="D56" s="329">
        <v>63</v>
      </c>
      <c r="E56" s="330">
        <f>SUM(F56:M56)</f>
        <v>144</v>
      </c>
      <c r="F56" s="331">
        <v>47</v>
      </c>
      <c r="G56" s="331">
        <v>35</v>
      </c>
      <c r="H56" s="331">
        <v>0</v>
      </c>
      <c r="I56" s="331">
        <v>13</v>
      </c>
      <c r="J56" s="331">
        <v>49</v>
      </c>
      <c r="K56" s="331">
        <v>0</v>
      </c>
      <c r="L56" s="331">
        <v>0</v>
      </c>
      <c r="M56" s="332">
        <v>0</v>
      </c>
    </row>
    <row r="57" spans="2:13" s="52" customFormat="1" ht="18" customHeight="1">
      <c r="B57" s="316" t="s">
        <v>21</v>
      </c>
      <c r="C57" s="329">
        <v>55</v>
      </c>
      <c r="D57" s="329">
        <v>69</v>
      </c>
      <c r="E57" s="330">
        <f>SUM(F57:M57)</f>
        <v>167</v>
      </c>
      <c r="F57" s="331">
        <v>60</v>
      </c>
      <c r="G57" s="331">
        <v>36</v>
      </c>
      <c r="H57" s="331">
        <v>1</v>
      </c>
      <c r="I57" s="331">
        <v>16</v>
      </c>
      <c r="J57" s="331">
        <v>53</v>
      </c>
      <c r="K57" s="331">
        <v>0</v>
      </c>
      <c r="L57" s="331">
        <v>1</v>
      </c>
      <c r="M57" s="332">
        <v>0</v>
      </c>
    </row>
    <row r="58" spans="2:13" s="52" customFormat="1" ht="18" customHeight="1">
      <c r="B58" s="316" t="s">
        <v>22</v>
      </c>
      <c r="C58" s="329">
        <v>28</v>
      </c>
      <c r="D58" s="329">
        <v>32</v>
      </c>
      <c r="E58" s="330">
        <f>SUM(F58:M58)</f>
        <v>76</v>
      </c>
      <c r="F58" s="331">
        <v>28</v>
      </c>
      <c r="G58" s="331">
        <v>16</v>
      </c>
      <c r="H58" s="331">
        <v>0</v>
      </c>
      <c r="I58" s="331">
        <v>4</v>
      </c>
      <c r="J58" s="331">
        <v>28</v>
      </c>
      <c r="K58" s="331">
        <v>0</v>
      </c>
      <c r="L58" s="331">
        <v>0</v>
      </c>
      <c r="M58" s="332">
        <v>0</v>
      </c>
    </row>
    <row r="59" spans="2:13" s="52" customFormat="1" ht="18" customHeight="1">
      <c r="B59" s="320" t="s">
        <v>23</v>
      </c>
      <c r="C59" s="329">
        <v>5</v>
      </c>
      <c r="D59" s="329">
        <v>6</v>
      </c>
      <c r="E59" s="330">
        <f>SUM(F59:M59)</f>
        <v>16</v>
      </c>
      <c r="F59" s="331">
        <v>5</v>
      </c>
      <c r="G59" s="331">
        <v>4</v>
      </c>
      <c r="H59" s="331">
        <v>0</v>
      </c>
      <c r="I59" s="331">
        <v>2</v>
      </c>
      <c r="J59" s="331">
        <v>5</v>
      </c>
      <c r="K59" s="331">
        <v>0</v>
      </c>
      <c r="L59" s="331">
        <v>0</v>
      </c>
      <c r="M59" s="332">
        <v>0</v>
      </c>
    </row>
    <row r="60" spans="2:13" s="52" customFormat="1" ht="18" hidden="1" customHeight="1">
      <c r="B60" s="316"/>
      <c r="C60" s="329">
        <f>SUM(C56:C59)</f>
        <v>147</v>
      </c>
      <c r="D60" s="329">
        <f t="shared" ref="D60:M60" si="10">SUM(D56:D59)</f>
        <v>170</v>
      </c>
      <c r="E60" s="339">
        <f t="shared" si="10"/>
        <v>403</v>
      </c>
      <c r="F60" s="329">
        <f t="shared" si="10"/>
        <v>140</v>
      </c>
      <c r="G60" s="329">
        <f t="shared" si="10"/>
        <v>91</v>
      </c>
      <c r="H60" s="329">
        <f t="shared" si="10"/>
        <v>1</v>
      </c>
      <c r="I60" s="329">
        <f t="shared" si="10"/>
        <v>35</v>
      </c>
      <c r="J60" s="329">
        <f t="shared" si="10"/>
        <v>135</v>
      </c>
      <c r="K60" s="329">
        <f t="shared" si="10"/>
        <v>0</v>
      </c>
      <c r="L60" s="329">
        <f t="shared" si="10"/>
        <v>1</v>
      </c>
      <c r="M60" s="329">
        <f t="shared" si="10"/>
        <v>0</v>
      </c>
    </row>
    <row r="61" spans="2:13" s="52" customFormat="1" ht="18" customHeight="1">
      <c r="B61" s="337" t="s">
        <v>288</v>
      </c>
      <c r="C61" s="325">
        <v>140</v>
      </c>
      <c r="D61" s="325">
        <v>160</v>
      </c>
      <c r="E61" s="326">
        <f>SUM(F61:M61)</f>
        <v>377</v>
      </c>
      <c r="F61" s="327">
        <v>133</v>
      </c>
      <c r="G61" s="327">
        <v>85</v>
      </c>
      <c r="H61" s="327">
        <v>0</v>
      </c>
      <c r="I61" s="327">
        <v>30</v>
      </c>
      <c r="J61" s="327">
        <v>128</v>
      </c>
      <c r="K61" s="327">
        <v>0</v>
      </c>
      <c r="L61" s="327">
        <v>1</v>
      </c>
      <c r="M61" s="328">
        <v>0</v>
      </c>
    </row>
    <row r="62" spans="2:13" s="52" customFormat="1" ht="18" customHeight="1">
      <c r="B62" s="316" t="s">
        <v>20</v>
      </c>
      <c r="C62" s="30">
        <v>56</v>
      </c>
      <c r="D62" s="30">
        <v>58</v>
      </c>
      <c r="E62" s="317">
        <f>SUM(F62:M62)</f>
        <v>141</v>
      </c>
      <c r="F62" s="318">
        <v>46</v>
      </c>
      <c r="G62" s="318">
        <v>30</v>
      </c>
      <c r="H62" s="318">
        <v>0</v>
      </c>
      <c r="I62" s="318">
        <v>14</v>
      </c>
      <c r="J62" s="318">
        <v>51</v>
      </c>
      <c r="K62" s="318">
        <v>0</v>
      </c>
      <c r="L62" s="318">
        <v>0</v>
      </c>
      <c r="M62" s="319">
        <v>0</v>
      </c>
    </row>
    <row r="63" spans="2:13" s="52" customFormat="1" ht="18" customHeight="1">
      <c r="B63" s="316" t="s">
        <v>21</v>
      </c>
      <c r="C63" s="30">
        <v>47</v>
      </c>
      <c r="D63" s="30">
        <v>59</v>
      </c>
      <c r="E63" s="317">
        <f>SUM(F63:M63)</f>
        <v>136</v>
      </c>
      <c r="F63" s="318">
        <v>48</v>
      </c>
      <c r="G63" s="318">
        <v>32</v>
      </c>
      <c r="H63" s="318">
        <v>0</v>
      </c>
      <c r="I63" s="318">
        <v>12</v>
      </c>
      <c r="J63" s="318">
        <v>43</v>
      </c>
      <c r="K63" s="318">
        <v>0</v>
      </c>
      <c r="L63" s="318">
        <v>1</v>
      </c>
      <c r="M63" s="319">
        <v>0</v>
      </c>
    </row>
    <row r="64" spans="2:13" s="52" customFormat="1" ht="18" customHeight="1">
      <c r="B64" s="316" t="s">
        <v>22</v>
      </c>
      <c r="C64" s="30">
        <v>32</v>
      </c>
      <c r="D64" s="30">
        <v>37</v>
      </c>
      <c r="E64" s="317">
        <f>SUM(F64:M64)</f>
        <v>87</v>
      </c>
      <c r="F64" s="318">
        <v>34</v>
      </c>
      <c r="G64" s="318">
        <v>20</v>
      </c>
      <c r="H64" s="318">
        <v>0</v>
      </c>
      <c r="I64" s="318">
        <v>3</v>
      </c>
      <c r="J64" s="318">
        <v>30</v>
      </c>
      <c r="K64" s="318">
        <v>0</v>
      </c>
      <c r="L64" s="318">
        <v>0</v>
      </c>
      <c r="M64" s="319">
        <v>0</v>
      </c>
    </row>
    <row r="65" spans="2:13" s="52" customFormat="1" ht="18" customHeight="1">
      <c r="B65" s="320" t="s">
        <v>23</v>
      </c>
      <c r="C65" s="321">
        <v>5</v>
      </c>
      <c r="D65" s="321">
        <v>6</v>
      </c>
      <c r="E65" s="322">
        <f>SUM(F65:M65)</f>
        <v>13</v>
      </c>
      <c r="F65" s="323">
        <v>5</v>
      </c>
      <c r="G65" s="323">
        <v>3</v>
      </c>
      <c r="H65" s="323">
        <v>0</v>
      </c>
      <c r="I65" s="323">
        <v>1</v>
      </c>
      <c r="J65" s="323">
        <v>4</v>
      </c>
      <c r="K65" s="323">
        <v>0</v>
      </c>
      <c r="L65" s="323">
        <v>0</v>
      </c>
      <c r="M65" s="92">
        <v>0</v>
      </c>
    </row>
    <row r="66" spans="2:13" ht="14.25" customHeight="1">
      <c r="M66" s="340" t="s">
        <v>289</v>
      </c>
    </row>
  </sheetData>
  <mergeCells count="4">
    <mergeCell ref="B3:B4"/>
    <mergeCell ref="C3:C4"/>
    <mergeCell ref="D3:D4"/>
    <mergeCell ref="E3:M3"/>
  </mergeCells>
  <phoneticPr fontId="8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&amp;R14.厚      生</oddHeader>
    <oddFooter>&amp;C-92-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zoomScaleNormal="100" workbookViewId="0"/>
  </sheetViews>
  <sheetFormatPr defaultRowHeight="13.5"/>
  <cols>
    <col min="1" max="1" width="3.625" style="2" customWidth="1"/>
    <col min="2" max="2" width="10.625" style="2" customWidth="1"/>
    <col min="3" max="3" width="12.625" style="2" customWidth="1"/>
    <col min="4" max="7" width="11.625" style="2" customWidth="1"/>
    <col min="8" max="16384" width="9" style="2"/>
  </cols>
  <sheetData>
    <row r="1" spans="1:7" ht="30" customHeight="1">
      <c r="A1" s="1" t="s">
        <v>290</v>
      </c>
      <c r="B1" s="341"/>
      <c r="C1" s="3"/>
      <c r="D1" s="3"/>
      <c r="E1" s="3"/>
      <c r="F1" s="3"/>
    </row>
    <row r="2" spans="1:7" ht="18" customHeight="1">
      <c r="B2" s="257" t="s">
        <v>257</v>
      </c>
      <c r="C2" s="6"/>
      <c r="D2" s="6"/>
      <c r="E2" s="6"/>
      <c r="F2" s="3"/>
      <c r="G2" s="342"/>
    </row>
    <row r="3" spans="1:7" s="13" customFormat="1" ht="18" customHeight="1">
      <c r="B3" s="11" t="s">
        <v>291</v>
      </c>
      <c r="C3" s="66" t="s">
        <v>292</v>
      </c>
      <c r="D3" s="343" t="s">
        <v>293</v>
      </c>
      <c r="E3" s="90" t="s">
        <v>294</v>
      </c>
      <c r="F3" s="90" t="s">
        <v>295</v>
      </c>
      <c r="G3" s="12" t="s">
        <v>296</v>
      </c>
    </row>
    <row r="4" spans="1:7" s="52" customFormat="1" ht="15" customHeight="1">
      <c r="B4" s="337" t="s">
        <v>297</v>
      </c>
      <c r="C4" s="344">
        <f>SUM(D4:G4)</f>
        <v>74</v>
      </c>
      <c r="D4" s="345">
        <f>SUM(D5:D8)</f>
        <v>40</v>
      </c>
      <c r="E4" s="346">
        <f>SUM(E5:E8)</f>
        <v>25</v>
      </c>
      <c r="F4" s="346">
        <f>SUM(F5:F8)</f>
        <v>2</v>
      </c>
      <c r="G4" s="347">
        <f>SUM(G5:G8)</f>
        <v>7</v>
      </c>
    </row>
    <row r="5" spans="1:7" s="13" customFormat="1" ht="15" hidden="1" customHeight="1">
      <c r="B5" s="316" t="s">
        <v>20</v>
      </c>
      <c r="C5" s="348">
        <f t="shared" ref="C5:C34" si="0">SUM(D5:G5)</f>
        <v>25</v>
      </c>
      <c r="D5" s="349">
        <v>10</v>
      </c>
      <c r="E5" s="350">
        <v>15</v>
      </c>
      <c r="F5" s="350">
        <v>0</v>
      </c>
      <c r="G5" s="319">
        <v>0</v>
      </c>
    </row>
    <row r="6" spans="1:7" s="13" customFormat="1" ht="15" hidden="1" customHeight="1">
      <c r="B6" s="316" t="s">
        <v>21</v>
      </c>
      <c r="C6" s="348">
        <f t="shared" si="0"/>
        <v>32</v>
      </c>
      <c r="D6" s="349">
        <v>19</v>
      </c>
      <c r="E6" s="350">
        <v>5</v>
      </c>
      <c r="F6" s="350">
        <v>2</v>
      </c>
      <c r="G6" s="319">
        <v>6</v>
      </c>
    </row>
    <row r="7" spans="1:7" s="13" customFormat="1" ht="15" hidden="1" customHeight="1">
      <c r="B7" s="316" t="s">
        <v>22</v>
      </c>
      <c r="C7" s="348">
        <f t="shared" si="0"/>
        <v>14</v>
      </c>
      <c r="D7" s="349">
        <v>9</v>
      </c>
      <c r="E7" s="350">
        <v>5</v>
      </c>
      <c r="F7" s="350">
        <v>0</v>
      </c>
      <c r="G7" s="319">
        <v>0</v>
      </c>
    </row>
    <row r="8" spans="1:7" s="13" customFormat="1" ht="15" hidden="1" customHeight="1">
      <c r="B8" s="316" t="s">
        <v>23</v>
      </c>
      <c r="C8" s="351">
        <f t="shared" si="0"/>
        <v>3</v>
      </c>
      <c r="D8" s="349">
        <v>2</v>
      </c>
      <c r="E8" s="350">
        <v>0</v>
      </c>
      <c r="F8" s="350">
        <v>0</v>
      </c>
      <c r="G8" s="319">
        <v>1</v>
      </c>
    </row>
    <row r="9" spans="1:7" s="52" customFormat="1" ht="15" customHeight="1">
      <c r="B9" s="337" t="s">
        <v>298</v>
      </c>
      <c r="C9" s="344">
        <f t="shared" si="0"/>
        <v>76</v>
      </c>
      <c r="D9" s="345">
        <f>SUM(D10:D13)</f>
        <v>41</v>
      </c>
      <c r="E9" s="346">
        <f>SUM(E10:E13)</f>
        <v>23</v>
      </c>
      <c r="F9" s="346">
        <f>SUM(F10:F13)</f>
        <v>1</v>
      </c>
      <c r="G9" s="347">
        <f>SUM(G10:G13)</f>
        <v>11</v>
      </c>
    </row>
    <row r="10" spans="1:7" s="13" customFormat="1" ht="14.1" hidden="1" customHeight="1">
      <c r="B10" s="316" t="s">
        <v>20</v>
      </c>
      <c r="C10" s="348">
        <f t="shared" si="0"/>
        <v>26</v>
      </c>
      <c r="D10" s="349">
        <v>13</v>
      </c>
      <c r="E10" s="350">
        <v>11</v>
      </c>
      <c r="F10" s="350">
        <v>0</v>
      </c>
      <c r="G10" s="319">
        <v>2</v>
      </c>
    </row>
    <row r="11" spans="1:7" s="13" customFormat="1" ht="14.1" hidden="1" customHeight="1">
      <c r="B11" s="316" t="s">
        <v>21</v>
      </c>
      <c r="C11" s="348">
        <f t="shared" si="0"/>
        <v>32</v>
      </c>
      <c r="D11" s="349">
        <v>18</v>
      </c>
      <c r="E11" s="350">
        <v>5</v>
      </c>
      <c r="F11" s="350">
        <v>1</v>
      </c>
      <c r="G11" s="319">
        <v>8</v>
      </c>
    </row>
    <row r="12" spans="1:7" s="13" customFormat="1" ht="14.1" hidden="1" customHeight="1">
      <c r="B12" s="316" t="s">
        <v>22</v>
      </c>
      <c r="C12" s="348">
        <f t="shared" si="0"/>
        <v>16</v>
      </c>
      <c r="D12" s="349">
        <v>9</v>
      </c>
      <c r="E12" s="350">
        <v>7</v>
      </c>
      <c r="F12" s="350">
        <v>0</v>
      </c>
      <c r="G12" s="319">
        <v>0</v>
      </c>
    </row>
    <row r="13" spans="1:7" s="13" customFormat="1" ht="14.1" hidden="1" customHeight="1">
      <c r="B13" s="316" t="s">
        <v>23</v>
      </c>
      <c r="C13" s="351">
        <f t="shared" si="0"/>
        <v>2</v>
      </c>
      <c r="D13" s="349">
        <v>1</v>
      </c>
      <c r="E13" s="350">
        <v>0</v>
      </c>
      <c r="F13" s="350">
        <v>0</v>
      </c>
      <c r="G13" s="319">
        <v>1</v>
      </c>
    </row>
    <row r="14" spans="1:7" s="52" customFormat="1" ht="15" customHeight="1">
      <c r="B14" s="337" t="s">
        <v>299</v>
      </c>
      <c r="C14" s="344">
        <f t="shared" si="0"/>
        <v>92</v>
      </c>
      <c r="D14" s="345">
        <f>SUM(D15:D18)</f>
        <v>50</v>
      </c>
      <c r="E14" s="346">
        <f>SUM(E15:E18)</f>
        <v>34</v>
      </c>
      <c r="F14" s="346">
        <f>SUM(F15:F18)</f>
        <v>2</v>
      </c>
      <c r="G14" s="347">
        <f>SUM(G15:G18)</f>
        <v>6</v>
      </c>
    </row>
    <row r="15" spans="1:7" s="13" customFormat="1" ht="14.1" hidden="1" customHeight="1">
      <c r="B15" s="316" t="s">
        <v>20</v>
      </c>
      <c r="C15" s="348">
        <f t="shared" si="0"/>
        <v>31</v>
      </c>
      <c r="D15" s="349">
        <v>15</v>
      </c>
      <c r="E15" s="350">
        <v>12</v>
      </c>
      <c r="F15" s="350">
        <v>1</v>
      </c>
      <c r="G15" s="319">
        <v>3</v>
      </c>
    </row>
    <row r="16" spans="1:7" s="13" customFormat="1" ht="14.1" hidden="1" customHeight="1">
      <c r="B16" s="316" t="s">
        <v>21</v>
      </c>
      <c r="C16" s="348">
        <f t="shared" si="0"/>
        <v>34</v>
      </c>
      <c r="D16" s="349">
        <v>19</v>
      </c>
      <c r="E16" s="350">
        <v>12</v>
      </c>
      <c r="F16" s="350">
        <v>1</v>
      </c>
      <c r="G16" s="319">
        <v>2</v>
      </c>
    </row>
    <row r="17" spans="2:7" s="13" customFormat="1" ht="14.1" hidden="1" customHeight="1">
      <c r="B17" s="316" t="s">
        <v>22</v>
      </c>
      <c r="C17" s="348">
        <f t="shared" si="0"/>
        <v>25</v>
      </c>
      <c r="D17" s="349">
        <v>15</v>
      </c>
      <c r="E17" s="350">
        <v>10</v>
      </c>
      <c r="F17" s="350">
        <v>0</v>
      </c>
      <c r="G17" s="319">
        <v>0</v>
      </c>
    </row>
    <row r="18" spans="2:7" s="13" customFormat="1" ht="14.1" hidden="1" customHeight="1">
      <c r="B18" s="316" t="s">
        <v>23</v>
      </c>
      <c r="C18" s="351">
        <f t="shared" si="0"/>
        <v>2</v>
      </c>
      <c r="D18" s="349">
        <v>1</v>
      </c>
      <c r="E18" s="350">
        <v>0</v>
      </c>
      <c r="F18" s="350">
        <v>0</v>
      </c>
      <c r="G18" s="319">
        <v>1</v>
      </c>
    </row>
    <row r="19" spans="2:7" s="52" customFormat="1" ht="15" customHeight="1">
      <c r="B19" s="337" t="s">
        <v>300</v>
      </c>
      <c r="C19" s="344">
        <f t="shared" si="0"/>
        <v>90</v>
      </c>
      <c r="D19" s="345">
        <f>SUM(D20:D23)</f>
        <v>53</v>
      </c>
      <c r="E19" s="346">
        <f>SUM(E20:E23)</f>
        <v>31</v>
      </c>
      <c r="F19" s="346">
        <f>SUM(F20:F23)</f>
        <v>2</v>
      </c>
      <c r="G19" s="347">
        <f>SUM(G20:G23)</f>
        <v>4</v>
      </c>
    </row>
    <row r="20" spans="2:7" s="13" customFormat="1" ht="14.1" hidden="1" customHeight="1">
      <c r="B20" s="316" t="s">
        <v>20</v>
      </c>
      <c r="C20" s="348">
        <f t="shared" si="0"/>
        <v>28</v>
      </c>
      <c r="D20" s="349">
        <v>15</v>
      </c>
      <c r="E20" s="350">
        <v>11</v>
      </c>
      <c r="F20" s="350">
        <v>1</v>
      </c>
      <c r="G20" s="319">
        <v>1</v>
      </c>
    </row>
    <row r="21" spans="2:7" s="13" customFormat="1" ht="14.1" hidden="1" customHeight="1">
      <c r="B21" s="316" t="s">
        <v>21</v>
      </c>
      <c r="C21" s="348">
        <f t="shared" si="0"/>
        <v>34</v>
      </c>
      <c r="D21" s="349">
        <v>22</v>
      </c>
      <c r="E21" s="350">
        <v>9</v>
      </c>
      <c r="F21" s="350">
        <v>1</v>
      </c>
      <c r="G21" s="319">
        <v>2</v>
      </c>
    </row>
    <row r="22" spans="2:7" s="13" customFormat="1" ht="14.1" hidden="1" customHeight="1">
      <c r="B22" s="316" t="s">
        <v>22</v>
      </c>
      <c r="C22" s="348">
        <f t="shared" si="0"/>
        <v>26</v>
      </c>
      <c r="D22" s="349">
        <v>15</v>
      </c>
      <c r="E22" s="350">
        <v>11</v>
      </c>
      <c r="F22" s="350">
        <v>0</v>
      </c>
      <c r="G22" s="319">
        <v>0</v>
      </c>
    </row>
    <row r="23" spans="2:7" s="13" customFormat="1" ht="14.1" hidden="1" customHeight="1">
      <c r="B23" s="316" t="s">
        <v>23</v>
      </c>
      <c r="C23" s="351">
        <f t="shared" si="0"/>
        <v>2</v>
      </c>
      <c r="D23" s="349">
        <v>1</v>
      </c>
      <c r="E23" s="350">
        <v>0</v>
      </c>
      <c r="F23" s="350">
        <v>0</v>
      </c>
      <c r="G23" s="319">
        <v>1</v>
      </c>
    </row>
    <row r="24" spans="2:7" s="52" customFormat="1" ht="15" customHeight="1">
      <c r="B24" s="337" t="s">
        <v>301</v>
      </c>
      <c r="C24" s="344">
        <f t="shared" si="0"/>
        <v>87</v>
      </c>
      <c r="D24" s="345">
        <f>SUM(D25:D28)</f>
        <v>49</v>
      </c>
      <c r="E24" s="346">
        <f>SUM(E25:E28)</f>
        <v>30</v>
      </c>
      <c r="F24" s="346">
        <f>SUM(F25:F28)</f>
        <v>2</v>
      </c>
      <c r="G24" s="347">
        <f>SUM(G25:G28)</f>
        <v>6</v>
      </c>
    </row>
    <row r="25" spans="2:7" s="13" customFormat="1" ht="14.1" hidden="1" customHeight="1">
      <c r="B25" s="316" t="s">
        <v>20</v>
      </c>
      <c r="C25" s="348">
        <f t="shared" si="0"/>
        <v>29</v>
      </c>
      <c r="D25" s="349">
        <v>15</v>
      </c>
      <c r="E25" s="350">
        <v>10</v>
      </c>
      <c r="F25" s="350">
        <v>1</v>
      </c>
      <c r="G25" s="319">
        <v>3</v>
      </c>
    </row>
    <row r="26" spans="2:7" s="13" customFormat="1" ht="14.1" hidden="1" customHeight="1">
      <c r="B26" s="316" t="s">
        <v>21</v>
      </c>
      <c r="C26" s="348">
        <f t="shared" si="0"/>
        <v>34</v>
      </c>
      <c r="D26" s="349">
        <v>21</v>
      </c>
      <c r="E26" s="350">
        <v>10</v>
      </c>
      <c r="F26" s="350">
        <v>1</v>
      </c>
      <c r="G26" s="319">
        <v>2</v>
      </c>
    </row>
    <row r="27" spans="2:7" s="13" customFormat="1" ht="14.1" hidden="1" customHeight="1">
      <c r="B27" s="316" t="s">
        <v>22</v>
      </c>
      <c r="C27" s="348">
        <f t="shared" si="0"/>
        <v>22</v>
      </c>
      <c r="D27" s="349">
        <v>12</v>
      </c>
      <c r="E27" s="350">
        <v>10</v>
      </c>
      <c r="F27" s="350">
        <v>0</v>
      </c>
      <c r="G27" s="319">
        <v>0</v>
      </c>
    </row>
    <row r="28" spans="2:7" s="13" customFormat="1" ht="14.1" hidden="1" customHeight="1">
      <c r="B28" s="316" t="s">
        <v>23</v>
      </c>
      <c r="C28" s="351">
        <f t="shared" si="0"/>
        <v>2</v>
      </c>
      <c r="D28" s="349">
        <v>1</v>
      </c>
      <c r="E28" s="350">
        <v>0</v>
      </c>
      <c r="F28" s="350">
        <v>0</v>
      </c>
      <c r="G28" s="319">
        <v>1</v>
      </c>
    </row>
    <row r="29" spans="2:7" s="52" customFormat="1" ht="15" customHeight="1">
      <c r="B29" s="337" t="s">
        <v>302</v>
      </c>
      <c r="C29" s="344">
        <f t="shared" si="0"/>
        <v>86</v>
      </c>
      <c r="D29" s="345">
        <f>SUM(D30:D33)</f>
        <v>48</v>
      </c>
      <c r="E29" s="346">
        <f>SUM(E30:E33)</f>
        <v>29</v>
      </c>
      <c r="F29" s="346">
        <f>SUM(F30:F33)</f>
        <v>2</v>
      </c>
      <c r="G29" s="347">
        <f>SUM(G30:G33)</f>
        <v>7</v>
      </c>
    </row>
    <row r="30" spans="2:7" s="13" customFormat="1" ht="14.1" hidden="1" customHeight="1">
      <c r="B30" s="316" t="s">
        <v>20</v>
      </c>
      <c r="C30" s="348">
        <f t="shared" si="0"/>
        <v>32</v>
      </c>
      <c r="D30" s="349">
        <v>16</v>
      </c>
      <c r="E30" s="350">
        <v>11</v>
      </c>
      <c r="F30" s="350">
        <v>1</v>
      </c>
      <c r="G30" s="319">
        <v>4</v>
      </c>
    </row>
    <row r="31" spans="2:7" s="13" customFormat="1" ht="14.1" hidden="1" customHeight="1">
      <c r="B31" s="316" t="s">
        <v>21</v>
      </c>
      <c r="C31" s="348">
        <f t="shared" si="0"/>
        <v>32</v>
      </c>
      <c r="D31" s="349">
        <v>20</v>
      </c>
      <c r="E31" s="350">
        <v>9</v>
      </c>
      <c r="F31" s="350">
        <v>1</v>
      </c>
      <c r="G31" s="319">
        <v>2</v>
      </c>
    </row>
    <row r="32" spans="2:7" s="13" customFormat="1" ht="14.1" hidden="1" customHeight="1">
      <c r="B32" s="316" t="s">
        <v>22</v>
      </c>
      <c r="C32" s="348">
        <f t="shared" si="0"/>
        <v>19</v>
      </c>
      <c r="D32" s="349">
        <v>10</v>
      </c>
      <c r="E32" s="350">
        <v>9</v>
      </c>
      <c r="F32" s="350">
        <v>0</v>
      </c>
      <c r="G32" s="319">
        <v>0</v>
      </c>
    </row>
    <row r="33" spans="2:7" s="13" customFormat="1" ht="14.1" hidden="1" customHeight="1">
      <c r="B33" s="320" t="s">
        <v>23</v>
      </c>
      <c r="C33" s="351">
        <f t="shared" si="0"/>
        <v>3</v>
      </c>
      <c r="D33" s="352">
        <v>2</v>
      </c>
      <c r="E33" s="94">
        <v>0</v>
      </c>
      <c r="F33" s="94">
        <v>0</v>
      </c>
      <c r="G33" s="92">
        <v>1</v>
      </c>
    </row>
    <row r="34" spans="2:7" s="52" customFormat="1" ht="15" customHeight="1">
      <c r="B34" s="324" t="s">
        <v>303</v>
      </c>
      <c r="C34" s="241">
        <f t="shared" si="0"/>
        <v>90</v>
      </c>
      <c r="D34" s="353">
        <v>43</v>
      </c>
      <c r="E34" s="354">
        <v>33</v>
      </c>
      <c r="F34" s="354">
        <v>3</v>
      </c>
      <c r="G34" s="355">
        <v>11</v>
      </c>
    </row>
    <row r="35" spans="2:7" s="52" customFormat="1" ht="15" customHeight="1">
      <c r="B35" s="324" t="s">
        <v>304</v>
      </c>
      <c r="C35" s="241">
        <v>91</v>
      </c>
      <c r="D35" s="353">
        <v>39</v>
      </c>
      <c r="E35" s="354">
        <v>35</v>
      </c>
      <c r="F35" s="354">
        <v>3</v>
      </c>
      <c r="G35" s="355">
        <v>14</v>
      </c>
    </row>
    <row r="36" spans="2:7" s="52" customFormat="1" ht="15" customHeight="1">
      <c r="B36" s="324" t="s">
        <v>305</v>
      </c>
      <c r="C36" s="241">
        <v>96</v>
      </c>
      <c r="D36" s="353">
        <v>50</v>
      </c>
      <c r="E36" s="354">
        <v>32</v>
      </c>
      <c r="F36" s="354">
        <v>2</v>
      </c>
      <c r="G36" s="355">
        <v>12</v>
      </c>
    </row>
    <row r="37" spans="2:7" s="52" customFormat="1" ht="15" customHeight="1">
      <c r="B37" s="324" t="s">
        <v>306</v>
      </c>
      <c r="C37" s="241">
        <v>91</v>
      </c>
      <c r="D37" s="353">
        <v>47</v>
      </c>
      <c r="E37" s="354">
        <v>39</v>
      </c>
      <c r="F37" s="354">
        <v>2</v>
      </c>
      <c r="G37" s="355">
        <v>3</v>
      </c>
    </row>
    <row r="38" spans="2:7" s="52" customFormat="1" ht="15" customHeight="1">
      <c r="B38" s="324" t="s">
        <v>307</v>
      </c>
      <c r="C38" s="241">
        <v>111</v>
      </c>
      <c r="D38" s="353">
        <v>54</v>
      </c>
      <c r="E38" s="354">
        <v>37</v>
      </c>
      <c r="F38" s="354">
        <v>4</v>
      </c>
      <c r="G38" s="355">
        <v>16</v>
      </c>
    </row>
    <row r="39" spans="2:7" s="52" customFormat="1" ht="15" customHeight="1">
      <c r="B39" s="324" t="s">
        <v>308</v>
      </c>
      <c r="C39" s="241">
        <v>135</v>
      </c>
      <c r="D39" s="353">
        <v>58</v>
      </c>
      <c r="E39" s="354">
        <v>40</v>
      </c>
      <c r="F39" s="354">
        <v>7</v>
      </c>
      <c r="G39" s="355">
        <v>30</v>
      </c>
    </row>
    <row r="40" spans="2:7" s="52" customFormat="1" ht="15" customHeight="1">
      <c r="B40" s="324" t="s">
        <v>283</v>
      </c>
      <c r="C40" s="241">
        <v>150</v>
      </c>
      <c r="D40" s="353">
        <v>62</v>
      </c>
      <c r="E40" s="354">
        <v>46</v>
      </c>
      <c r="F40" s="354">
        <v>6</v>
      </c>
      <c r="G40" s="355">
        <v>36</v>
      </c>
    </row>
    <row r="41" spans="2:7" s="52" customFormat="1" ht="15" customHeight="1">
      <c r="B41" s="324" t="s">
        <v>309</v>
      </c>
      <c r="C41" s="241">
        <v>138</v>
      </c>
      <c r="D41" s="353">
        <v>58</v>
      </c>
      <c r="E41" s="354">
        <v>48</v>
      </c>
      <c r="F41" s="354">
        <v>3</v>
      </c>
      <c r="G41" s="355">
        <v>29</v>
      </c>
    </row>
    <row r="42" spans="2:7" s="52" customFormat="1" ht="15" customHeight="1">
      <c r="B42" s="356" t="s">
        <v>310</v>
      </c>
      <c r="C42" s="357">
        <f>C47</f>
        <v>139</v>
      </c>
      <c r="D42" s="345">
        <f>D47</f>
        <v>77</v>
      </c>
      <c r="E42" s="346">
        <f>E47</f>
        <v>40</v>
      </c>
      <c r="F42" s="346">
        <f>F47</f>
        <v>1</v>
      </c>
      <c r="G42" s="358">
        <f>G47</f>
        <v>21</v>
      </c>
    </row>
    <row r="43" spans="2:7" s="52" customFormat="1" ht="15" customHeight="1">
      <c r="B43" s="25" t="s">
        <v>20</v>
      </c>
      <c r="C43" s="357">
        <f>SUM(D43:G43)</f>
        <v>53</v>
      </c>
      <c r="D43" s="359">
        <v>23</v>
      </c>
      <c r="E43" s="360">
        <v>21</v>
      </c>
      <c r="F43" s="360">
        <v>0</v>
      </c>
      <c r="G43" s="358">
        <v>9</v>
      </c>
    </row>
    <row r="44" spans="2:7" s="52" customFormat="1" ht="15" customHeight="1">
      <c r="B44" s="25" t="s">
        <v>21</v>
      </c>
      <c r="C44" s="357">
        <f>SUM(D44:G44)</f>
        <v>53</v>
      </c>
      <c r="D44" s="359">
        <v>35</v>
      </c>
      <c r="E44" s="360">
        <v>11</v>
      </c>
      <c r="F44" s="360">
        <v>1</v>
      </c>
      <c r="G44" s="358">
        <v>6</v>
      </c>
    </row>
    <row r="45" spans="2:7" s="52" customFormat="1" ht="15" customHeight="1">
      <c r="B45" s="25" t="s">
        <v>22</v>
      </c>
      <c r="C45" s="357">
        <f>SUM(D45:G45)</f>
        <v>27</v>
      </c>
      <c r="D45" s="359">
        <v>14</v>
      </c>
      <c r="E45" s="360">
        <v>8</v>
      </c>
      <c r="F45" s="360">
        <v>0</v>
      </c>
      <c r="G45" s="358">
        <v>5</v>
      </c>
    </row>
    <row r="46" spans="2:7" s="52" customFormat="1" ht="15" customHeight="1">
      <c r="B46" s="32" t="s">
        <v>23</v>
      </c>
      <c r="C46" s="361">
        <f>SUM(D46:G46)</f>
        <v>6</v>
      </c>
      <c r="D46" s="362">
        <v>5</v>
      </c>
      <c r="E46" s="363">
        <v>0</v>
      </c>
      <c r="F46" s="363">
        <v>0</v>
      </c>
      <c r="G46" s="364">
        <v>1</v>
      </c>
    </row>
    <row r="47" spans="2:7" s="52" customFormat="1" ht="15" hidden="1" customHeight="1">
      <c r="B47" s="337"/>
      <c r="C47" s="344">
        <f>SUM(C43:C46)</f>
        <v>139</v>
      </c>
      <c r="D47" s="345">
        <f>SUM(D43:D46)</f>
        <v>77</v>
      </c>
      <c r="E47" s="346">
        <f>SUM(E43:E46)</f>
        <v>40</v>
      </c>
      <c r="F47" s="346">
        <f>SUM(F43:F46)</f>
        <v>1</v>
      </c>
      <c r="G47" s="365">
        <f>SUM(G43:G46)</f>
        <v>21</v>
      </c>
    </row>
    <row r="48" spans="2:7" s="52" customFormat="1" ht="15" customHeight="1">
      <c r="B48" s="337" t="s">
        <v>311</v>
      </c>
      <c r="C48" s="344">
        <f>C53</f>
        <v>143</v>
      </c>
      <c r="D48" s="345">
        <f>D53</f>
        <v>79</v>
      </c>
      <c r="E48" s="346">
        <f>E53</f>
        <v>42</v>
      </c>
      <c r="F48" s="346">
        <f>F53</f>
        <v>2</v>
      </c>
      <c r="G48" s="365">
        <f>G53</f>
        <v>20</v>
      </c>
    </row>
    <row r="49" spans="2:7" s="52" customFormat="1" ht="15" customHeight="1">
      <c r="B49" s="25" t="s">
        <v>20</v>
      </c>
      <c r="C49" s="357">
        <f>SUM(D49:G49)</f>
        <v>56</v>
      </c>
      <c r="D49" s="359">
        <v>24</v>
      </c>
      <c r="E49" s="360">
        <v>22</v>
      </c>
      <c r="F49" s="360">
        <v>0</v>
      </c>
      <c r="G49" s="358">
        <v>10</v>
      </c>
    </row>
    <row r="50" spans="2:7" s="52" customFormat="1" ht="15" customHeight="1">
      <c r="B50" s="25" t="s">
        <v>21</v>
      </c>
      <c r="C50" s="357">
        <f>SUM(D50:G50)</f>
        <v>52</v>
      </c>
      <c r="D50" s="359">
        <v>34</v>
      </c>
      <c r="E50" s="360">
        <v>11</v>
      </c>
      <c r="F50" s="360">
        <v>1</v>
      </c>
      <c r="G50" s="358">
        <v>6</v>
      </c>
    </row>
    <row r="51" spans="2:7" s="52" customFormat="1" ht="15" customHeight="1">
      <c r="B51" s="25" t="s">
        <v>22</v>
      </c>
      <c r="C51" s="357">
        <f>SUM(D51:G51)</f>
        <v>30</v>
      </c>
      <c r="D51" s="359">
        <v>17</v>
      </c>
      <c r="E51" s="360">
        <v>9</v>
      </c>
      <c r="F51" s="360">
        <v>1</v>
      </c>
      <c r="G51" s="358">
        <v>3</v>
      </c>
    </row>
    <row r="52" spans="2:7" s="52" customFormat="1" ht="15" customHeight="1">
      <c r="B52" s="32" t="s">
        <v>23</v>
      </c>
      <c r="C52" s="361">
        <f>SUM(D52:G52)</f>
        <v>5</v>
      </c>
      <c r="D52" s="362">
        <v>4</v>
      </c>
      <c r="E52" s="363">
        <v>0</v>
      </c>
      <c r="F52" s="363">
        <v>0</v>
      </c>
      <c r="G52" s="364">
        <v>1</v>
      </c>
    </row>
    <row r="53" spans="2:7" s="52" customFormat="1" ht="15" hidden="1" customHeight="1">
      <c r="B53" s="337"/>
      <c r="C53" s="344">
        <f>SUM(C49:C52)</f>
        <v>143</v>
      </c>
      <c r="D53" s="345">
        <f>SUM(D49:D52)</f>
        <v>79</v>
      </c>
      <c r="E53" s="346">
        <f>SUM(E49:E52)</f>
        <v>42</v>
      </c>
      <c r="F53" s="346">
        <f>SUM(F49:F52)</f>
        <v>2</v>
      </c>
      <c r="G53" s="366">
        <f>SUM(G49:G52)</f>
        <v>20</v>
      </c>
    </row>
    <row r="54" spans="2:7" s="52" customFormat="1" ht="15" customHeight="1">
      <c r="B54" s="19" t="s">
        <v>312</v>
      </c>
      <c r="C54" s="344">
        <f>C59</f>
        <v>147</v>
      </c>
      <c r="D54" s="345">
        <f>D59</f>
        <v>85</v>
      </c>
      <c r="E54" s="346">
        <f>E59</f>
        <v>46</v>
      </c>
      <c r="F54" s="346">
        <f>F59</f>
        <v>0</v>
      </c>
      <c r="G54" s="365">
        <f>G59</f>
        <v>16</v>
      </c>
    </row>
    <row r="55" spans="2:7" s="52" customFormat="1" ht="15" customHeight="1">
      <c r="B55" s="25" t="s">
        <v>20</v>
      </c>
      <c r="C55" s="357">
        <f>SUM(D55:G55)</f>
        <v>59</v>
      </c>
      <c r="D55" s="359">
        <v>31</v>
      </c>
      <c r="E55" s="360">
        <v>21</v>
      </c>
      <c r="F55" s="360">
        <v>0</v>
      </c>
      <c r="G55" s="358">
        <v>7</v>
      </c>
    </row>
    <row r="56" spans="2:7" s="52" customFormat="1" ht="15" customHeight="1">
      <c r="B56" s="25" t="s">
        <v>21</v>
      </c>
      <c r="C56" s="357">
        <f>SUM(D56:G56)</f>
        <v>55</v>
      </c>
      <c r="D56" s="359">
        <v>35</v>
      </c>
      <c r="E56" s="360">
        <v>14</v>
      </c>
      <c r="F56" s="360">
        <v>0</v>
      </c>
      <c r="G56" s="358">
        <v>6</v>
      </c>
    </row>
    <row r="57" spans="2:7" s="52" customFormat="1" ht="15" customHeight="1">
      <c r="B57" s="25" t="s">
        <v>22</v>
      </c>
      <c r="C57" s="357">
        <f>SUM(D57:G57)</f>
        <v>28</v>
      </c>
      <c r="D57" s="359">
        <v>15</v>
      </c>
      <c r="E57" s="360">
        <v>10</v>
      </c>
      <c r="F57" s="360">
        <v>0</v>
      </c>
      <c r="G57" s="358">
        <v>3</v>
      </c>
    </row>
    <row r="58" spans="2:7" s="52" customFormat="1" ht="15" customHeight="1">
      <c r="B58" s="32" t="s">
        <v>23</v>
      </c>
      <c r="C58" s="361">
        <f>SUM(D58:G58)</f>
        <v>5</v>
      </c>
      <c r="D58" s="362">
        <v>4</v>
      </c>
      <c r="E58" s="363">
        <v>1</v>
      </c>
      <c r="F58" s="363">
        <v>0</v>
      </c>
      <c r="G58" s="364">
        <v>0</v>
      </c>
    </row>
    <row r="59" spans="2:7" s="52" customFormat="1" ht="15" hidden="1" customHeight="1">
      <c r="B59" s="337"/>
      <c r="C59" s="344">
        <f>SUM(C55:C58)</f>
        <v>147</v>
      </c>
      <c r="D59" s="345">
        <f>SUM(D55:D58)</f>
        <v>85</v>
      </c>
      <c r="E59" s="345">
        <f>SUM(E55:E58)</f>
        <v>46</v>
      </c>
      <c r="F59" s="345">
        <f>SUM(F55:F58)</f>
        <v>0</v>
      </c>
      <c r="G59" s="345">
        <f>SUM(G55:G58)</f>
        <v>16</v>
      </c>
    </row>
    <row r="60" spans="2:7" s="52" customFormat="1" ht="15" customHeight="1">
      <c r="B60" s="337" t="s">
        <v>313</v>
      </c>
      <c r="C60" s="344">
        <f>SUM(D60:G60)</f>
        <v>140</v>
      </c>
      <c r="D60" s="345">
        <v>79</v>
      </c>
      <c r="E60" s="346">
        <v>48</v>
      </c>
      <c r="F60" s="346">
        <v>0</v>
      </c>
      <c r="G60" s="347">
        <v>13</v>
      </c>
    </row>
    <row r="61" spans="2:7" s="52" customFormat="1" ht="15" customHeight="1">
      <c r="B61" s="316" t="s">
        <v>20</v>
      </c>
      <c r="C61" s="348">
        <f>SUM(D61:G61)</f>
        <v>56</v>
      </c>
      <c r="D61" s="349">
        <v>30</v>
      </c>
      <c r="E61" s="350">
        <v>19</v>
      </c>
      <c r="F61" s="350">
        <v>0</v>
      </c>
      <c r="G61" s="319">
        <v>7</v>
      </c>
    </row>
    <row r="62" spans="2:7" s="52" customFormat="1" ht="15" customHeight="1">
      <c r="B62" s="316" t="s">
        <v>21</v>
      </c>
      <c r="C62" s="348">
        <f>SUM(D62:G62)</f>
        <v>47</v>
      </c>
      <c r="D62" s="349">
        <v>29</v>
      </c>
      <c r="E62" s="350">
        <v>14</v>
      </c>
      <c r="F62" s="350">
        <v>0</v>
      </c>
      <c r="G62" s="319">
        <v>4</v>
      </c>
    </row>
    <row r="63" spans="2:7" s="52" customFormat="1" ht="15" customHeight="1">
      <c r="B63" s="316" t="s">
        <v>22</v>
      </c>
      <c r="C63" s="348">
        <f>SUM(D63:G63)</f>
        <v>32</v>
      </c>
      <c r="D63" s="349">
        <v>16</v>
      </c>
      <c r="E63" s="350">
        <v>14</v>
      </c>
      <c r="F63" s="350">
        <v>0</v>
      </c>
      <c r="G63" s="319">
        <v>2</v>
      </c>
    </row>
    <row r="64" spans="2:7" s="52" customFormat="1" ht="15" customHeight="1">
      <c r="B64" s="320" t="s">
        <v>23</v>
      </c>
      <c r="C64" s="351">
        <f>SUM(D64:G64)</f>
        <v>5</v>
      </c>
      <c r="D64" s="352">
        <v>4</v>
      </c>
      <c r="E64" s="94">
        <v>1</v>
      </c>
      <c r="F64" s="94">
        <v>0</v>
      </c>
      <c r="G64" s="92">
        <v>0</v>
      </c>
    </row>
    <row r="65" spans="2:7" s="24" customFormat="1" ht="15" customHeight="1">
      <c r="B65" s="42"/>
      <c r="D65" s="42"/>
      <c r="E65" s="42"/>
      <c r="F65" s="42"/>
      <c r="G65" s="77" t="s">
        <v>289</v>
      </c>
    </row>
  </sheetData>
  <phoneticPr fontId="8"/>
  <pageMargins left="0.59055118110236227" right="0.59055118110236227" top="0.78740157480314965" bottom="0.5" header="0.39370078740157483" footer="0.39370078740157483"/>
  <pageSetup paperSize="9" scale="97" fitToWidth="0" orientation="portrait" r:id="rId1"/>
  <headerFooter alignWithMargins="0">
    <oddHeader>&amp;R14.厚      生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N-1.2</vt:lpstr>
      <vt:lpstr>N-3</vt:lpstr>
      <vt:lpstr>N-4-1</vt:lpstr>
      <vt:lpstr>N-4-2</vt:lpstr>
      <vt:lpstr>N-5</vt:lpstr>
      <vt:lpstr>N-6 </vt:lpstr>
      <vt:lpstr>N-7</vt:lpstr>
      <vt:lpstr>N-8</vt:lpstr>
      <vt:lpstr>N-9</vt:lpstr>
      <vt:lpstr>N-10</vt:lpstr>
      <vt:lpstr>N-11</vt:lpstr>
      <vt:lpstr>N-12</vt:lpstr>
      <vt:lpstr>N-13</vt:lpstr>
      <vt:lpstr>N-14</vt:lpstr>
      <vt:lpstr>N-15</vt:lpstr>
      <vt:lpstr>N-16</vt:lpstr>
      <vt:lpstr>'N-15'!Print_Area</vt:lpstr>
      <vt:lpstr>'N-16'!Print_Area</vt:lpstr>
      <vt:lpstr>'N-6 '!Print_Area</vt:lpstr>
      <vt:lpstr>'N-9'!Print_Area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2018-05-25T05:20:33Z</cp:lastPrinted>
  <dcterms:created xsi:type="dcterms:W3CDTF">2018-05-25T04:28:41Z</dcterms:created>
  <dcterms:modified xsi:type="dcterms:W3CDTF">2018-05-25T05:21:43Z</dcterms:modified>
</cp:coreProperties>
</file>