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915" windowHeight="11430"/>
  </bookViews>
  <sheets>
    <sheet name="B-1-1" sheetId="4" r:id="rId1"/>
    <sheet name="B-1-2" sheetId="5" r:id="rId2"/>
    <sheet name="B-2" sheetId="6" r:id="rId3"/>
    <sheet name="B-3" sheetId="7" r:id="rId4"/>
    <sheet name="B-4-1" sheetId="8" r:id="rId5"/>
    <sheet name="B-4-2" sheetId="9" r:id="rId6"/>
    <sheet name="B-4-3" sheetId="10" r:id="rId7"/>
    <sheet name="B-5" sheetId="11" r:id="rId8"/>
    <sheet name="B-6" sheetId="12" r:id="rId9"/>
    <sheet name="B-7" sheetId="13" r:id="rId10"/>
    <sheet name="B-8" sheetId="14" r:id="rId11"/>
    <sheet name="B-9" sheetId="15" r:id="rId12"/>
    <sheet name="B-10" sheetId="16" r:id="rId13"/>
    <sheet name="B-11" sheetId="17" r:id="rId14"/>
    <sheet name="B-12" sheetId="18" r:id="rId15"/>
    <sheet name="B-13" sheetId="19" r:id="rId16"/>
    <sheet name="B-14" sheetId="20" r:id="rId17"/>
  </sheets>
  <externalReferences>
    <externalReference r:id="rId18"/>
  </externalReferences>
  <definedNames>
    <definedName name="Data" localSheetId="12">#REF!</definedName>
    <definedName name="Data" localSheetId="13">#REF!</definedName>
    <definedName name="Data" localSheetId="14">#REF!</definedName>
    <definedName name="Data" localSheetId="15">#REF!</definedName>
    <definedName name="Data" localSheetId="3">#REF!</definedName>
    <definedName name="Data">#REF!</definedName>
    <definedName name="DataEnd" localSheetId="12">#REF!</definedName>
    <definedName name="DataEnd" localSheetId="13">#REF!</definedName>
    <definedName name="DataEnd" localSheetId="14">#REF!</definedName>
    <definedName name="DataEnd" localSheetId="15">#REF!</definedName>
    <definedName name="DataEnd" localSheetId="3">#REF!</definedName>
    <definedName name="DataEnd">#REF!</definedName>
    <definedName name="Hyousoku" localSheetId="12">#REF!</definedName>
    <definedName name="Hyousoku" localSheetId="13">#REF!</definedName>
    <definedName name="Hyousoku" localSheetId="14">#REF!</definedName>
    <definedName name="Hyousoku" localSheetId="15">#REF!</definedName>
    <definedName name="Hyousoku" localSheetId="3">#REF!</definedName>
    <definedName name="Hyousoku">#REF!</definedName>
    <definedName name="HyousokuArea" localSheetId="12">#REF!</definedName>
    <definedName name="HyousokuArea" localSheetId="13">#REF!</definedName>
    <definedName name="HyousokuArea" localSheetId="14">#REF!</definedName>
    <definedName name="HyousokuArea" localSheetId="15">#REF!</definedName>
    <definedName name="HyousokuArea" localSheetId="3">#REF!</definedName>
    <definedName name="HyousokuArea">#REF!</definedName>
    <definedName name="HyousokuEnd" localSheetId="12">#REF!</definedName>
    <definedName name="HyousokuEnd" localSheetId="13">#REF!</definedName>
    <definedName name="HyousokuEnd" localSheetId="14">#REF!</definedName>
    <definedName name="HyousokuEnd" localSheetId="15">#REF!</definedName>
    <definedName name="HyousokuEnd" localSheetId="3">#REF!</definedName>
    <definedName name="HyousokuEnd">#REF!</definedName>
    <definedName name="Hyoutou" localSheetId="12">#REF!</definedName>
    <definedName name="Hyoutou" localSheetId="13">#REF!</definedName>
    <definedName name="Hyoutou" localSheetId="14">#REF!</definedName>
    <definedName name="Hyoutou" localSheetId="15">#REF!</definedName>
    <definedName name="Hyoutou" localSheetId="3">#REF!</definedName>
    <definedName name="Hyoutou">#REF!</definedName>
    <definedName name="_xlnm.Print_Area" localSheetId="3">'B-3'!$A$1:$H$126</definedName>
    <definedName name="_xlnm.Print_Area" localSheetId="8">'B-6'!$A$1:$H$66</definedName>
    <definedName name="_xlnm.Print_Area" localSheetId="9">'B-7'!$A$1:$J$106</definedName>
    <definedName name="_xlnm.Print_Area" localSheetId="10">'B-8'!$A$1:$H$101</definedName>
    <definedName name="_xlnm.Print_Titles" localSheetId="3">'B-3'!$1:$4</definedName>
    <definedName name="_xlnm.Print_Titles" localSheetId="8">'B-6'!$1:$3</definedName>
    <definedName name="_xlnm.Print_Titles" localSheetId="9">'B-7'!$1:$4</definedName>
    <definedName name="Rangai0" localSheetId="12">#REF!</definedName>
    <definedName name="Rangai0" localSheetId="3">#REF!</definedName>
    <definedName name="Rangai0">#REF!</definedName>
    <definedName name="Title" localSheetId="12">#REF!</definedName>
    <definedName name="Title" localSheetId="13">#REF!</definedName>
    <definedName name="Title" localSheetId="14">#REF!</definedName>
    <definedName name="Title" localSheetId="15">#REF!</definedName>
    <definedName name="Title" localSheetId="3">#REF!</definedName>
    <definedName name="Title">#REF!</definedName>
    <definedName name="TitleEnglish" localSheetId="12">#REF!</definedName>
    <definedName name="TitleEnglish" localSheetId="13">#REF!</definedName>
    <definedName name="TitleEnglish" localSheetId="14">#REF!</definedName>
    <definedName name="TitleEnglish" localSheetId="15">#REF!</definedName>
    <definedName name="TitleEnglish" localSheetId="3">#REF!</definedName>
    <definedName name="TitleEnglish">#REF!</definedName>
  </definedNames>
  <calcPr calcId="145621" calcMode="manual"/>
</workbook>
</file>

<file path=xl/calcChain.xml><?xml version="1.0" encoding="utf-8"?>
<calcChain xmlns="http://schemas.openxmlformats.org/spreadsheetml/2006/main">
  <c r="O34" i="20" l="1"/>
  <c r="L34" i="20"/>
  <c r="I34" i="20"/>
  <c r="F34" i="20"/>
  <c r="E34" i="20"/>
  <c r="D34" i="20"/>
  <c r="C34" i="20" s="1"/>
  <c r="O33" i="20"/>
  <c r="L33" i="20"/>
  <c r="I33" i="20"/>
  <c r="F33" i="20"/>
  <c r="E33" i="20"/>
  <c r="D33" i="20"/>
  <c r="C33" i="20" s="1"/>
  <c r="O32" i="20"/>
  <c r="L32" i="20"/>
  <c r="I32" i="20"/>
  <c r="F32" i="20"/>
  <c r="E32" i="20"/>
  <c r="D32" i="20"/>
  <c r="C32" i="20"/>
  <c r="O31" i="20"/>
  <c r="L31" i="20"/>
  <c r="I31" i="20"/>
  <c r="F31" i="20"/>
  <c r="F30" i="20" s="1"/>
  <c r="E31" i="20"/>
  <c r="D31" i="20"/>
  <c r="C31" i="20" s="1"/>
  <c r="Q30" i="20"/>
  <c r="P30" i="20"/>
  <c r="O30" i="20"/>
  <c r="N30" i="20"/>
  <c r="M30" i="20"/>
  <c r="L30" i="20"/>
  <c r="K30" i="20"/>
  <c r="J30" i="20"/>
  <c r="I30" i="20"/>
  <c r="H30" i="20"/>
  <c r="G30" i="20"/>
  <c r="E30" i="20"/>
  <c r="D30" i="20"/>
  <c r="O29" i="20"/>
  <c r="L29" i="20"/>
  <c r="I29" i="20"/>
  <c r="F29" i="20"/>
  <c r="E29" i="20"/>
  <c r="D29" i="20"/>
  <c r="C29" i="20" s="1"/>
  <c r="O28" i="20"/>
  <c r="L28" i="20"/>
  <c r="I28" i="20"/>
  <c r="F28" i="20"/>
  <c r="E28" i="20"/>
  <c r="D28" i="20"/>
  <c r="C28" i="20"/>
  <c r="O27" i="20"/>
  <c r="L27" i="20"/>
  <c r="I27" i="20"/>
  <c r="F27" i="20"/>
  <c r="E27" i="20"/>
  <c r="D27" i="20"/>
  <c r="C27" i="20" s="1"/>
  <c r="O26" i="20"/>
  <c r="L26" i="20"/>
  <c r="I26" i="20"/>
  <c r="I25" i="20" s="1"/>
  <c r="F26" i="20"/>
  <c r="E26" i="20"/>
  <c r="E25" i="20" s="1"/>
  <c r="D26" i="20"/>
  <c r="C26" i="20" s="1"/>
  <c r="C25" i="20" s="1"/>
  <c r="Q25" i="20"/>
  <c r="P25" i="20"/>
  <c r="O25" i="20"/>
  <c r="N25" i="20"/>
  <c r="M25" i="20"/>
  <c r="L25" i="20"/>
  <c r="K25" i="20"/>
  <c r="J25" i="20"/>
  <c r="H25" i="20"/>
  <c r="G25" i="20"/>
  <c r="F25" i="20"/>
  <c r="D25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14" i="20"/>
  <c r="L14" i="20"/>
  <c r="I14" i="20"/>
  <c r="F14" i="20"/>
  <c r="E14" i="20"/>
  <c r="D14" i="20"/>
  <c r="C14" i="20" s="1"/>
  <c r="O13" i="20"/>
  <c r="L13" i="20"/>
  <c r="I13" i="20"/>
  <c r="F13" i="20"/>
  <c r="E13" i="20"/>
  <c r="D13" i="20"/>
  <c r="C13" i="20"/>
  <c r="O12" i="20"/>
  <c r="L12" i="20"/>
  <c r="I12" i="20"/>
  <c r="F12" i="20"/>
  <c r="E12" i="20"/>
  <c r="D12" i="20"/>
  <c r="C12" i="20"/>
  <c r="O11" i="20"/>
  <c r="O10" i="20" s="1"/>
  <c r="L11" i="20"/>
  <c r="I11" i="20"/>
  <c r="F11" i="20"/>
  <c r="F10" i="20" s="1"/>
  <c r="E11" i="20"/>
  <c r="D11" i="20"/>
  <c r="C11" i="20" s="1"/>
  <c r="C10" i="20" s="1"/>
  <c r="Q10" i="20"/>
  <c r="P10" i="20"/>
  <c r="N10" i="20"/>
  <c r="M10" i="20"/>
  <c r="L10" i="20"/>
  <c r="K10" i="20"/>
  <c r="J10" i="20"/>
  <c r="I10" i="20"/>
  <c r="H10" i="20"/>
  <c r="G10" i="20"/>
  <c r="E10" i="20"/>
  <c r="D10" i="20"/>
  <c r="O9" i="20"/>
  <c r="L9" i="20"/>
  <c r="I9" i="20"/>
  <c r="F9" i="20"/>
  <c r="E9" i="20"/>
  <c r="D9" i="20"/>
  <c r="C9" i="20"/>
  <c r="O8" i="20"/>
  <c r="L8" i="20"/>
  <c r="I8" i="20"/>
  <c r="F8" i="20"/>
  <c r="E8" i="20"/>
  <c r="D8" i="20"/>
  <c r="C8" i="20"/>
  <c r="O7" i="20"/>
  <c r="L7" i="20"/>
  <c r="I7" i="20"/>
  <c r="F7" i="20"/>
  <c r="E7" i="20"/>
  <c r="D7" i="20"/>
  <c r="C7" i="20" s="1"/>
  <c r="O6" i="20"/>
  <c r="L6" i="20"/>
  <c r="I6" i="20"/>
  <c r="I5" i="20" s="1"/>
  <c r="F6" i="20"/>
  <c r="E6" i="20"/>
  <c r="E5" i="20" s="1"/>
  <c r="D6" i="20"/>
  <c r="C6" i="20" s="1"/>
  <c r="Q5" i="20"/>
  <c r="P5" i="20"/>
  <c r="O5" i="20"/>
  <c r="N5" i="20"/>
  <c r="M5" i="20"/>
  <c r="L5" i="20"/>
  <c r="K5" i="20"/>
  <c r="J5" i="20"/>
  <c r="H5" i="20"/>
  <c r="G5" i="20"/>
  <c r="F5" i="20"/>
  <c r="D5" i="20"/>
  <c r="E40" i="19"/>
  <c r="E39" i="19"/>
  <c r="E38" i="19"/>
  <c r="E37" i="19"/>
  <c r="E36" i="19"/>
  <c r="E35" i="19"/>
  <c r="K22" i="19"/>
  <c r="J22" i="19"/>
  <c r="I22" i="19"/>
  <c r="H22" i="19"/>
  <c r="G22" i="19"/>
  <c r="F22" i="19"/>
  <c r="E22" i="19"/>
  <c r="K21" i="19"/>
  <c r="J21" i="19"/>
  <c r="I21" i="19"/>
  <c r="H21" i="19"/>
  <c r="G21" i="19"/>
  <c r="F21" i="19"/>
  <c r="E21" i="19"/>
  <c r="K20" i="19"/>
  <c r="J20" i="19"/>
  <c r="I20" i="19"/>
  <c r="H20" i="19"/>
  <c r="G20" i="19"/>
  <c r="F20" i="19"/>
  <c r="E20" i="19"/>
  <c r="K7" i="19"/>
  <c r="J7" i="19"/>
  <c r="I7" i="19"/>
  <c r="H7" i="19"/>
  <c r="G7" i="19"/>
  <c r="F7" i="19"/>
  <c r="E7" i="19"/>
  <c r="K6" i="19"/>
  <c r="J6" i="19"/>
  <c r="I6" i="19"/>
  <c r="H6" i="19"/>
  <c r="G6" i="19"/>
  <c r="F6" i="19"/>
  <c r="E6" i="19"/>
  <c r="K5" i="19"/>
  <c r="J5" i="19"/>
  <c r="I5" i="19"/>
  <c r="H5" i="19"/>
  <c r="G5" i="19"/>
  <c r="F5" i="19"/>
  <c r="E5" i="19"/>
  <c r="E64" i="18"/>
  <c r="E63" i="18"/>
  <c r="E62" i="18"/>
  <c r="E61" i="18"/>
  <c r="E60" i="18"/>
  <c r="E59" i="18"/>
  <c r="E58" i="18"/>
  <c r="E57" i="18"/>
  <c r="E56" i="18"/>
  <c r="E50" i="18" s="1"/>
  <c r="E55" i="18"/>
  <c r="E52" i="18" s="1"/>
  <c r="E54" i="18"/>
  <c r="E51" i="18" s="1"/>
  <c r="E53" i="18"/>
  <c r="L52" i="18"/>
  <c r="K52" i="18"/>
  <c r="J52" i="18"/>
  <c r="I52" i="18"/>
  <c r="H52" i="18"/>
  <c r="G52" i="18"/>
  <c r="F52" i="18"/>
  <c r="L51" i="18"/>
  <c r="K51" i="18"/>
  <c r="J51" i="18"/>
  <c r="I51" i="18"/>
  <c r="H51" i="18"/>
  <c r="G51" i="18"/>
  <c r="F51" i="18"/>
  <c r="L50" i="18"/>
  <c r="K50" i="18"/>
  <c r="J50" i="18"/>
  <c r="I50" i="18"/>
  <c r="H50" i="18"/>
  <c r="G50" i="18"/>
  <c r="F50" i="18"/>
  <c r="E49" i="18"/>
  <c r="E48" i="18"/>
  <c r="E47" i="18"/>
  <c r="E46" i="18"/>
  <c r="E45" i="18"/>
  <c r="E44" i="18"/>
  <c r="E43" i="18"/>
  <c r="E42" i="18"/>
  <c r="E41" i="18"/>
  <c r="E40" i="18"/>
  <c r="E39" i="18"/>
  <c r="L37" i="18"/>
  <c r="K37" i="18"/>
  <c r="J37" i="18"/>
  <c r="I37" i="18"/>
  <c r="H37" i="18"/>
  <c r="G37" i="18"/>
  <c r="F37" i="18"/>
  <c r="E37" i="18"/>
  <c r="L36" i="18"/>
  <c r="K36" i="18"/>
  <c r="J36" i="18"/>
  <c r="I36" i="18"/>
  <c r="H36" i="18"/>
  <c r="G36" i="18"/>
  <c r="F36" i="18"/>
  <c r="E36" i="18"/>
  <c r="L35" i="18"/>
  <c r="K35" i="18"/>
  <c r="J35" i="18"/>
  <c r="I35" i="18"/>
  <c r="H35" i="18"/>
  <c r="G35" i="18"/>
  <c r="F35" i="18"/>
  <c r="E35" i="18"/>
  <c r="L22" i="18"/>
  <c r="K22" i="18"/>
  <c r="J22" i="18"/>
  <c r="I22" i="18"/>
  <c r="H22" i="18"/>
  <c r="G22" i="18"/>
  <c r="F22" i="18"/>
  <c r="E22" i="18"/>
  <c r="L21" i="18"/>
  <c r="K21" i="18"/>
  <c r="J21" i="18"/>
  <c r="I21" i="18"/>
  <c r="H21" i="18"/>
  <c r="G21" i="18"/>
  <c r="F21" i="18"/>
  <c r="E21" i="18"/>
  <c r="L20" i="18"/>
  <c r="K20" i="18"/>
  <c r="J20" i="18"/>
  <c r="I20" i="18"/>
  <c r="H20" i="18"/>
  <c r="G20" i="18"/>
  <c r="F20" i="18"/>
  <c r="E20" i="18"/>
  <c r="L7" i="18"/>
  <c r="K7" i="18"/>
  <c r="J7" i="18"/>
  <c r="I7" i="18"/>
  <c r="H7" i="18"/>
  <c r="G7" i="18"/>
  <c r="F7" i="18"/>
  <c r="E7" i="18"/>
  <c r="L6" i="18"/>
  <c r="K6" i="18"/>
  <c r="J6" i="18"/>
  <c r="I6" i="18"/>
  <c r="H6" i="18"/>
  <c r="G6" i="18"/>
  <c r="F6" i="18"/>
  <c r="E6" i="18"/>
  <c r="L5" i="18"/>
  <c r="K5" i="18"/>
  <c r="J5" i="18"/>
  <c r="I5" i="18"/>
  <c r="H5" i="18"/>
  <c r="G5" i="18"/>
  <c r="F5" i="18"/>
  <c r="E5" i="18"/>
  <c r="C43" i="17"/>
  <c r="C42" i="17"/>
  <c r="Q37" i="17"/>
  <c r="P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O37" i="17" s="1"/>
  <c r="Q32" i="17"/>
  <c r="P32" i="17"/>
  <c r="N32" i="17"/>
  <c r="O32" i="17" s="1"/>
  <c r="M32" i="17"/>
  <c r="L32" i="17"/>
  <c r="K32" i="17"/>
  <c r="J32" i="17"/>
  <c r="I32" i="17"/>
  <c r="H32" i="17"/>
  <c r="G32" i="17"/>
  <c r="F32" i="17"/>
  <c r="E32" i="17"/>
  <c r="D32" i="17"/>
  <c r="C32" i="17"/>
  <c r="Q22" i="17"/>
  <c r="P22" i="17"/>
  <c r="N22" i="17"/>
  <c r="M22" i="17"/>
  <c r="L22" i="17"/>
  <c r="K22" i="17"/>
  <c r="J22" i="17"/>
  <c r="I22" i="17"/>
  <c r="H22" i="17"/>
  <c r="G22" i="17"/>
  <c r="F22" i="17"/>
  <c r="E22" i="17"/>
  <c r="Q17" i="17"/>
  <c r="P17" i="17"/>
  <c r="N17" i="17"/>
  <c r="M17" i="17"/>
  <c r="L17" i="17"/>
  <c r="K17" i="17"/>
  <c r="J17" i="17"/>
  <c r="I17" i="17"/>
  <c r="H17" i="17"/>
  <c r="G17" i="17"/>
  <c r="F17" i="17"/>
  <c r="E17" i="17"/>
  <c r="Q7" i="17"/>
  <c r="P7" i="17"/>
  <c r="N7" i="17"/>
  <c r="M7" i="17"/>
  <c r="L7" i="17"/>
  <c r="K7" i="17"/>
  <c r="J7" i="17"/>
  <c r="I7" i="17"/>
  <c r="H7" i="17"/>
  <c r="G7" i="17"/>
  <c r="F7" i="17"/>
  <c r="E7" i="17"/>
  <c r="D7" i="17"/>
  <c r="C7" i="17"/>
  <c r="O7" i="17" s="1"/>
  <c r="D27" i="16"/>
  <c r="D26" i="16"/>
  <c r="D25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 s="1"/>
  <c r="N5" i="16"/>
  <c r="M5" i="16"/>
  <c r="L5" i="16"/>
  <c r="K5" i="16"/>
  <c r="J5" i="16"/>
  <c r="I5" i="16"/>
  <c r="H5" i="16"/>
  <c r="G5" i="16"/>
  <c r="F5" i="16"/>
  <c r="E5" i="16"/>
  <c r="I85" i="15"/>
  <c r="I84" i="15"/>
  <c r="I83" i="15"/>
  <c r="I82" i="15"/>
  <c r="H81" i="15"/>
  <c r="G81" i="15"/>
  <c r="F81" i="15"/>
  <c r="E81" i="15"/>
  <c r="D81" i="15"/>
  <c r="I81" i="15" s="1"/>
  <c r="I80" i="15"/>
  <c r="I79" i="15"/>
  <c r="I78" i="15"/>
  <c r="I77" i="15"/>
  <c r="I76" i="15"/>
  <c r="H76" i="15"/>
  <c r="G76" i="15"/>
  <c r="F76" i="15"/>
  <c r="E76" i="15"/>
  <c r="D76" i="15"/>
  <c r="I75" i="15"/>
  <c r="D75" i="15"/>
  <c r="I74" i="15"/>
  <c r="D74" i="15"/>
  <c r="I73" i="15"/>
  <c r="D73" i="15"/>
  <c r="I72" i="15"/>
  <c r="D72" i="15"/>
  <c r="I71" i="15"/>
  <c r="H71" i="15"/>
  <c r="G71" i="15"/>
  <c r="F71" i="15"/>
  <c r="E71" i="15"/>
  <c r="D71" i="15"/>
  <c r="I70" i="15"/>
  <c r="D70" i="15"/>
  <c r="I69" i="15"/>
  <c r="D69" i="15"/>
  <c r="I68" i="15"/>
  <c r="D68" i="15"/>
  <c r="I67" i="15"/>
  <c r="D67" i="15"/>
  <c r="D66" i="15" s="1"/>
  <c r="I66" i="15" s="1"/>
  <c r="H66" i="15"/>
  <c r="G66" i="15"/>
  <c r="F66" i="15"/>
  <c r="E66" i="15"/>
  <c r="I65" i="15"/>
  <c r="D65" i="15"/>
  <c r="I64" i="15"/>
  <c r="D64" i="15"/>
  <c r="I63" i="15"/>
  <c r="D63" i="15"/>
  <c r="I62" i="15"/>
  <c r="D62" i="15"/>
  <c r="I61" i="15"/>
  <c r="H61" i="15"/>
  <c r="G61" i="15"/>
  <c r="F61" i="15"/>
  <c r="E61" i="15"/>
  <c r="D61" i="15"/>
  <c r="I60" i="15"/>
  <c r="I59" i="15"/>
  <c r="I58" i="15"/>
  <c r="I57" i="15"/>
  <c r="I56" i="15"/>
  <c r="H56" i="15"/>
  <c r="G56" i="15"/>
  <c r="F56" i="15"/>
  <c r="E56" i="15"/>
  <c r="D56" i="15"/>
  <c r="I55" i="15"/>
  <c r="I54" i="15"/>
  <c r="I53" i="15"/>
  <c r="I52" i="15"/>
  <c r="I51" i="15"/>
  <c r="H51" i="15"/>
  <c r="G51" i="15"/>
  <c r="F51" i="15"/>
  <c r="E51" i="15"/>
  <c r="D51" i="15"/>
  <c r="I46" i="15"/>
  <c r="H46" i="15"/>
  <c r="G46" i="15"/>
  <c r="F46" i="15"/>
  <c r="E46" i="15"/>
  <c r="D46" i="15"/>
  <c r="I45" i="15"/>
  <c r="D45" i="15"/>
  <c r="I44" i="15"/>
  <c r="D44" i="15"/>
  <c r="I43" i="15"/>
  <c r="D43" i="15"/>
  <c r="I42" i="15"/>
  <c r="D42" i="15"/>
  <c r="I41" i="15"/>
  <c r="H41" i="15"/>
  <c r="G41" i="15"/>
  <c r="F41" i="15"/>
  <c r="E41" i="15"/>
  <c r="D41" i="15"/>
  <c r="I40" i="15"/>
  <c r="D40" i="15"/>
  <c r="I39" i="15"/>
  <c r="D39" i="15"/>
  <c r="I38" i="15"/>
  <c r="D38" i="15"/>
  <c r="I37" i="15"/>
  <c r="D37" i="15"/>
  <c r="D36" i="15" s="1"/>
  <c r="I36" i="15" s="1"/>
  <c r="H36" i="15"/>
  <c r="G36" i="15"/>
  <c r="F36" i="15"/>
  <c r="E36" i="15"/>
  <c r="I35" i="15"/>
  <c r="H35" i="15"/>
  <c r="I34" i="15"/>
  <c r="H34" i="15"/>
  <c r="I33" i="15"/>
  <c r="H33" i="15"/>
  <c r="I32" i="15"/>
  <c r="H32" i="15"/>
  <c r="I31" i="15"/>
  <c r="H31" i="15"/>
  <c r="G31" i="15"/>
  <c r="F31" i="15"/>
  <c r="E31" i="15"/>
  <c r="D31" i="15"/>
  <c r="I30" i="15"/>
  <c r="D30" i="15"/>
  <c r="I29" i="15"/>
  <c r="D29" i="15"/>
  <c r="I28" i="15"/>
  <c r="D28" i="15"/>
  <c r="I27" i="15"/>
  <c r="D27" i="15"/>
  <c r="I26" i="15"/>
  <c r="D26" i="15"/>
  <c r="I25" i="15"/>
  <c r="D25" i="15"/>
  <c r="I24" i="15"/>
  <c r="D24" i="15"/>
  <c r="I23" i="15"/>
  <c r="D23" i="15"/>
  <c r="I22" i="15"/>
  <c r="D22" i="15"/>
  <c r="I21" i="15"/>
  <c r="D21" i="15"/>
  <c r="I20" i="15"/>
  <c r="D20" i="15"/>
  <c r="I19" i="15"/>
  <c r="D19" i="15"/>
  <c r="D18" i="15" s="1"/>
  <c r="I18" i="15" s="1"/>
  <c r="H18" i="15"/>
  <c r="G18" i="15"/>
  <c r="F18" i="15"/>
  <c r="E18" i="15"/>
  <c r="H5" i="15"/>
  <c r="E100" i="14"/>
  <c r="E99" i="14"/>
  <c r="E98" i="14"/>
  <c r="E96" i="14" s="1"/>
  <c r="E97" i="14"/>
  <c r="H96" i="14"/>
  <c r="G96" i="14"/>
  <c r="F96" i="14"/>
  <c r="E95" i="14"/>
  <c r="E94" i="14"/>
  <c r="E93" i="14"/>
  <c r="E91" i="14" s="1"/>
  <c r="E92" i="14"/>
  <c r="H91" i="14"/>
  <c r="G91" i="14"/>
  <c r="F91" i="14"/>
  <c r="E90" i="14"/>
  <c r="E89" i="14"/>
  <c r="E88" i="14"/>
  <c r="E86" i="14" s="1"/>
  <c r="E87" i="14"/>
  <c r="H86" i="14"/>
  <c r="G86" i="14"/>
  <c r="F86" i="14"/>
  <c r="E80" i="14"/>
  <c r="E79" i="14"/>
  <c r="E78" i="14"/>
  <c r="E76" i="14" s="1"/>
  <c r="E77" i="14"/>
  <c r="H76" i="14"/>
  <c r="G76" i="14"/>
  <c r="F76" i="14"/>
  <c r="E75" i="14"/>
  <c r="E74" i="14"/>
  <c r="E73" i="14"/>
  <c r="E71" i="14" s="1"/>
  <c r="E72" i="14"/>
  <c r="H71" i="14"/>
  <c r="G71" i="14"/>
  <c r="F71" i="14"/>
  <c r="E70" i="14"/>
  <c r="E69" i="14"/>
  <c r="E68" i="14"/>
  <c r="E66" i="14" s="1"/>
  <c r="E67" i="14"/>
  <c r="H66" i="14"/>
  <c r="G66" i="14"/>
  <c r="F66" i="14"/>
  <c r="E65" i="14"/>
  <c r="E64" i="14"/>
  <c r="E63" i="14"/>
  <c r="E61" i="14" s="1"/>
  <c r="E62" i="14"/>
  <c r="H61" i="14"/>
  <c r="G61" i="14"/>
  <c r="F61" i="14"/>
  <c r="E60" i="14"/>
  <c r="E59" i="14"/>
  <c r="E58" i="14"/>
  <c r="E56" i="14" s="1"/>
  <c r="E57" i="14"/>
  <c r="H56" i="14"/>
  <c r="G56" i="14"/>
  <c r="F56" i="14"/>
  <c r="E55" i="14"/>
  <c r="E54" i="14"/>
  <c r="E53" i="14"/>
  <c r="E51" i="14" s="1"/>
  <c r="E52" i="14"/>
  <c r="H51" i="14"/>
  <c r="G51" i="14"/>
  <c r="F51" i="14"/>
  <c r="E50" i="14"/>
  <c r="E49" i="14"/>
  <c r="E48" i="14"/>
  <c r="E46" i="14" s="1"/>
  <c r="E47" i="14"/>
  <c r="H46" i="14"/>
  <c r="G46" i="14"/>
  <c r="F46" i="14"/>
  <c r="E45" i="14"/>
  <c r="E44" i="14"/>
  <c r="E43" i="14"/>
  <c r="E41" i="14" s="1"/>
  <c r="E42" i="14"/>
  <c r="I41" i="14"/>
  <c r="H41" i="14"/>
  <c r="G41" i="14"/>
  <c r="F41" i="14"/>
  <c r="D41" i="14"/>
  <c r="C41" i="14"/>
  <c r="E40" i="14"/>
  <c r="E39" i="14"/>
  <c r="E38" i="14"/>
  <c r="E37" i="14"/>
  <c r="E36" i="14" s="1"/>
  <c r="I36" i="14"/>
  <c r="H36" i="14"/>
  <c r="G36" i="14"/>
  <c r="F36" i="14"/>
  <c r="D36" i="14"/>
  <c r="C36" i="14"/>
  <c r="E35" i="14"/>
  <c r="E34" i="14"/>
  <c r="E33" i="14"/>
  <c r="E32" i="14"/>
  <c r="I31" i="14"/>
  <c r="H31" i="14"/>
  <c r="G31" i="14"/>
  <c r="F31" i="14"/>
  <c r="E31" i="14"/>
  <c r="D31" i="14"/>
  <c r="C31" i="14"/>
  <c r="E30" i="14"/>
  <c r="E29" i="14"/>
  <c r="E28" i="14"/>
  <c r="E27" i="14"/>
  <c r="E26" i="14" s="1"/>
  <c r="I26" i="14"/>
  <c r="H26" i="14"/>
  <c r="G26" i="14"/>
  <c r="F26" i="14"/>
  <c r="D26" i="14"/>
  <c r="C26" i="14"/>
  <c r="E25" i="14"/>
  <c r="E24" i="14"/>
  <c r="E23" i="14"/>
  <c r="E21" i="14" s="1"/>
  <c r="E22" i="14"/>
  <c r="H21" i="14"/>
  <c r="G21" i="14"/>
  <c r="F21" i="14"/>
  <c r="D21" i="14"/>
  <c r="C21" i="14"/>
  <c r="E20" i="14"/>
  <c r="E19" i="14"/>
  <c r="E18" i="14"/>
  <c r="E16" i="14" s="1"/>
  <c r="E17" i="14"/>
  <c r="H16" i="14"/>
  <c r="G16" i="14"/>
  <c r="F16" i="14"/>
  <c r="D16" i="14"/>
  <c r="C16" i="14"/>
  <c r="E15" i="14"/>
  <c r="E14" i="14"/>
  <c r="E13" i="14"/>
  <c r="E11" i="14" s="1"/>
  <c r="E12" i="14"/>
  <c r="H11" i="14"/>
  <c r="G11" i="14"/>
  <c r="F11" i="14"/>
  <c r="D11" i="14"/>
  <c r="C11" i="14"/>
  <c r="E10" i="14"/>
  <c r="E9" i="14"/>
  <c r="E8" i="14"/>
  <c r="E6" i="14" s="1"/>
  <c r="E7" i="14"/>
  <c r="H6" i="14"/>
  <c r="G6" i="14"/>
  <c r="F6" i="14"/>
  <c r="D104" i="13"/>
  <c r="J104" i="13" s="1"/>
  <c r="G103" i="13"/>
  <c r="D103" i="13"/>
  <c r="J103" i="13" s="1"/>
  <c r="D102" i="13"/>
  <c r="G102" i="13" s="1"/>
  <c r="I101" i="13"/>
  <c r="H101" i="13"/>
  <c r="G101" i="13"/>
  <c r="D101" i="13"/>
  <c r="J101" i="13" s="1"/>
  <c r="F100" i="13"/>
  <c r="E100" i="13"/>
  <c r="D100" i="13"/>
  <c r="I100" i="13" s="1"/>
  <c r="C100" i="13"/>
  <c r="D99" i="13"/>
  <c r="J99" i="13" s="1"/>
  <c r="I98" i="13"/>
  <c r="G98" i="13"/>
  <c r="D98" i="13"/>
  <c r="J98" i="13" s="1"/>
  <c r="D97" i="13"/>
  <c r="H102" i="13" s="1"/>
  <c r="I96" i="13"/>
  <c r="H96" i="13"/>
  <c r="G96" i="13"/>
  <c r="D96" i="13"/>
  <c r="J96" i="13" s="1"/>
  <c r="F95" i="13"/>
  <c r="E95" i="13"/>
  <c r="D95" i="13"/>
  <c r="I95" i="13" s="1"/>
  <c r="C95" i="13"/>
  <c r="D94" i="13"/>
  <c r="J94" i="13" s="1"/>
  <c r="I93" i="13"/>
  <c r="G93" i="13"/>
  <c r="D93" i="13"/>
  <c r="J93" i="13" s="1"/>
  <c r="D92" i="13"/>
  <c r="H97" i="13" s="1"/>
  <c r="I91" i="13"/>
  <c r="H91" i="13"/>
  <c r="G91" i="13"/>
  <c r="D91" i="13"/>
  <c r="J91" i="13" s="1"/>
  <c r="F90" i="13"/>
  <c r="E90" i="13"/>
  <c r="D90" i="13"/>
  <c r="I90" i="13" s="1"/>
  <c r="C90" i="13"/>
  <c r="D89" i="13"/>
  <c r="J89" i="13" s="1"/>
  <c r="I88" i="13"/>
  <c r="G88" i="13"/>
  <c r="D88" i="13"/>
  <c r="J88" i="13" s="1"/>
  <c r="D87" i="13"/>
  <c r="H92" i="13" s="1"/>
  <c r="I86" i="13"/>
  <c r="H86" i="13"/>
  <c r="G86" i="13"/>
  <c r="D86" i="13"/>
  <c r="J86" i="13" s="1"/>
  <c r="J85" i="13"/>
  <c r="F85" i="13"/>
  <c r="E85" i="13"/>
  <c r="D85" i="13"/>
  <c r="J100" i="13" s="1"/>
  <c r="C85" i="13"/>
  <c r="D84" i="13"/>
  <c r="J84" i="13" s="1"/>
  <c r="I83" i="13"/>
  <c r="G83" i="13"/>
  <c r="D83" i="13"/>
  <c r="J83" i="13" s="1"/>
  <c r="D82" i="13"/>
  <c r="H87" i="13" s="1"/>
  <c r="I81" i="13"/>
  <c r="H81" i="13"/>
  <c r="G81" i="13"/>
  <c r="D81" i="13"/>
  <c r="J81" i="13" s="1"/>
  <c r="F80" i="13"/>
  <c r="E80" i="13"/>
  <c r="C80" i="13"/>
  <c r="D79" i="13"/>
  <c r="J79" i="13" s="1"/>
  <c r="I78" i="13"/>
  <c r="G78" i="13"/>
  <c r="D78" i="13"/>
  <c r="J78" i="13" s="1"/>
  <c r="D77" i="13"/>
  <c r="H82" i="13" s="1"/>
  <c r="I76" i="13"/>
  <c r="H76" i="13"/>
  <c r="G76" i="13"/>
  <c r="D76" i="13"/>
  <c r="J76" i="13" s="1"/>
  <c r="F75" i="13"/>
  <c r="E75" i="13"/>
  <c r="C75" i="13"/>
  <c r="D74" i="13"/>
  <c r="J74" i="13" s="1"/>
  <c r="I73" i="13"/>
  <c r="G73" i="13"/>
  <c r="D73" i="13"/>
  <c r="J73" i="13" s="1"/>
  <c r="D72" i="13"/>
  <c r="H77" i="13" s="1"/>
  <c r="I71" i="13"/>
  <c r="H71" i="13"/>
  <c r="G71" i="13"/>
  <c r="D71" i="13"/>
  <c r="J71" i="13" s="1"/>
  <c r="F70" i="13"/>
  <c r="E70" i="13"/>
  <c r="C70" i="13"/>
  <c r="D69" i="13"/>
  <c r="J69" i="13" s="1"/>
  <c r="I68" i="13"/>
  <c r="G68" i="13"/>
  <c r="D68" i="13"/>
  <c r="J68" i="13" s="1"/>
  <c r="D67" i="13"/>
  <c r="H72" i="13" s="1"/>
  <c r="I66" i="13"/>
  <c r="H66" i="13"/>
  <c r="G66" i="13"/>
  <c r="D66" i="13"/>
  <c r="J66" i="13" s="1"/>
  <c r="F65" i="13"/>
  <c r="E65" i="13"/>
  <c r="C65" i="13"/>
  <c r="D64" i="13"/>
  <c r="J64" i="13" s="1"/>
  <c r="I63" i="13"/>
  <c r="G63" i="13"/>
  <c r="D63" i="13"/>
  <c r="J63" i="13" s="1"/>
  <c r="D62" i="13"/>
  <c r="H67" i="13" s="1"/>
  <c r="I61" i="13"/>
  <c r="H61" i="13"/>
  <c r="G61" i="13"/>
  <c r="D61" i="13"/>
  <c r="J61" i="13" s="1"/>
  <c r="F60" i="13"/>
  <c r="E60" i="13"/>
  <c r="C60" i="13"/>
  <c r="D59" i="13"/>
  <c r="J59" i="13" s="1"/>
  <c r="I58" i="13"/>
  <c r="G58" i="13"/>
  <c r="D58" i="13"/>
  <c r="J58" i="13" s="1"/>
  <c r="H57" i="13"/>
  <c r="D57" i="13"/>
  <c r="H62" i="13" s="1"/>
  <c r="I56" i="13"/>
  <c r="H56" i="13"/>
  <c r="G56" i="13"/>
  <c r="D56" i="13"/>
  <c r="J56" i="13" s="1"/>
  <c r="F55" i="13"/>
  <c r="E55" i="13"/>
  <c r="C55" i="13"/>
  <c r="D54" i="13"/>
  <c r="J54" i="13" s="1"/>
  <c r="I53" i="13"/>
  <c r="G53" i="13"/>
  <c r="D53" i="13"/>
  <c r="J53" i="13" s="1"/>
  <c r="H52" i="13"/>
  <c r="D52" i="13"/>
  <c r="G52" i="13" s="1"/>
  <c r="I51" i="13"/>
  <c r="H51" i="13"/>
  <c r="G51" i="13"/>
  <c r="D51" i="13"/>
  <c r="J51" i="13" s="1"/>
  <c r="F50" i="13"/>
  <c r="E50" i="13"/>
  <c r="C50" i="13"/>
  <c r="J49" i="13"/>
  <c r="H49" i="13"/>
  <c r="G49" i="13"/>
  <c r="D49" i="13"/>
  <c r="J48" i="13"/>
  <c r="H48" i="13"/>
  <c r="G48" i="13"/>
  <c r="D48" i="13"/>
  <c r="J47" i="13"/>
  <c r="H47" i="13"/>
  <c r="G47" i="13"/>
  <c r="D47" i="13"/>
  <c r="J46" i="13"/>
  <c r="H46" i="13"/>
  <c r="G46" i="13"/>
  <c r="D46" i="13"/>
  <c r="J45" i="13"/>
  <c r="F45" i="13"/>
  <c r="E45" i="13"/>
  <c r="D45" i="13"/>
  <c r="H45" i="13" s="1"/>
  <c r="C45" i="13"/>
  <c r="G45" i="13" s="1"/>
  <c r="I44" i="13"/>
  <c r="H44" i="13"/>
  <c r="J43" i="13"/>
  <c r="I43" i="13"/>
  <c r="H43" i="13"/>
  <c r="J42" i="13"/>
  <c r="I42" i="13"/>
  <c r="H42" i="13"/>
  <c r="J41" i="13"/>
  <c r="I41" i="13"/>
  <c r="H41" i="13"/>
  <c r="F40" i="13"/>
  <c r="E40" i="13"/>
  <c r="D40" i="13"/>
  <c r="I40" i="13" s="1"/>
  <c r="C40" i="13"/>
  <c r="J39" i="13"/>
  <c r="I39" i="13"/>
  <c r="H39" i="13"/>
  <c r="J38" i="13"/>
  <c r="I38" i="13"/>
  <c r="H38" i="13"/>
  <c r="J37" i="13"/>
  <c r="I37" i="13"/>
  <c r="H37" i="13"/>
  <c r="J36" i="13"/>
  <c r="I36" i="13"/>
  <c r="H36" i="13"/>
  <c r="J35" i="13"/>
  <c r="H35" i="13"/>
  <c r="F35" i="13"/>
  <c r="E35" i="13"/>
  <c r="D35" i="13"/>
  <c r="I35" i="13" s="1"/>
  <c r="C35" i="13"/>
  <c r="J34" i="13"/>
  <c r="I34" i="13"/>
  <c r="H34" i="13"/>
  <c r="J33" i="13"/>
  <c r="I33" i="13"/>
  <c r="H33" i="13"/>
  <c r="I32" i="13"/>
  <c r="H32" i="13"/>
  <c r="J31" i="13"/>
  <c r="I31" i="13"/>
  <c r="H31" i="13"/>
  <c r="F30" i="13"/>
  <c r="E30" i="13"/>
  <c r="D30" i="13"/>
  <c r="J30" i="13" s="1"/>
  <c r="C30" i="13"/>
  <c r="J29" i="13"/>
  <c r="I29" i="13"/>
  <c r="H29" i="13"/>
  <c r="J28" i="13"/>
  <c r="I28" i="13"/>
  <c r="H28" i="13"/>
  <c r="J27" i="13"/>
  <c r="I27" i="13"/>
  <c r="H27" i="13"/>
  <c r="J26" i="13"/>
  <c r="I26" i="13"/>
  <c r="H26" i="13"/>
  <c r="J25" i="13"/>
  <c r="F25" i="13"/>
  <c r="E25" i="13"/>
  <c r="D25" i="13"/>
  <c r="I25" i="13" s="1"/>
  <c r="C25" i="13"/>
  <c r="I24" i="13"/>
  <c r="H24" i="13"/>
  <c r="J23" i="13"/>
  <c r="I23" i="13"/>
  <c r="H23" i="13"/>
  <c r="J22" i="13"/>
  <c r="I22" i="13"/>
  <c r="H22" i="13"/>
  <c r="J21" i="13"/>
  <c r="I21" i="13"/>
  <c r="H21" i="13"/>
  <c r="F20" i="13"/>
  <c r="E20" i="13"/>
  <c r="D20" i="13"/>
  <c r="I20" i="13" s="1"/>
  <c r="C20" i="13"/>
  <c r="J19" i="13"/>
  <c r="I19" i="13"/>
  <c r="H19" i="13"/>
  <c r="J18" i="13"/>
  <c r="I18" i="13"/>
  <c r="H18" i="13"/>
  <c r="J17" i="13"/>
  <c r="I17" i="13"/>
  <c r="H17" i="13"/>
  <c r="J16" i="13"/>
  <c r="I16" i="13"/>
  <c r="H16" i="13"/>
  <c r="J15" i="13"/>
  <c r="H15" i="13"/>
  <c r="F15" i="13"/>
  <c r="E15" i="13"/>
  <c r="D15" i="13"/>
  <c r="I15" i="13" s="1"/>
  <c r="C15" i="13"/>
  <c r="J14" i="13"/>
  <c r="I14" i="13"/>
  <c r="H14" i="13"/>
  <c r="J13" i="13"/>
  <c r="I13" i="13"/>
  <c r="H13" i="13"/>
  <c r="J12" i="13"/>
  <c r="I12" i="13"/>
  <c r="H12" i="13"/>
  <c r="J11" i="13"/>
  <c r="I11" i="13"/>
  <c r="H11" i="13"/>
  <c r="F10" i="13"/>
  <c r="E10" i="13"/>
  <c r="D10" i="13"/>
  <c r="J10" i="13" s="1"/>
  <c r="C10" i="13"/>
  <c r="J9" i="13"/>
  <c r="J8" i="13"/>
  <c r="J7" i="13"/>
  <c r="J6" i="13"/>
  <c r="J5" i="13"/>
  <c r="F5" i="13"/>
  <c r="E5" i="13"/>
  <c r="D5" i="13"/>
  <c r="C5" i="13"/>
  <c r="H64" i="12"/>
  <c r="G64" i="12"/>
  <c r="F64" i="12"/>
  <c r="H63" i="12"/>
  <c r="G63" i="12"/>
  <c r="F63" i="12"/>
  <c r="H62" i="12"/>
  <c r="G62" i="12"/>
  <c r="F62" i="12"/>
  <c r="H61" i="12"/>
  <c r="G61" i="12"/>
  <c r="F61" i="12"/>
  <c r="H60" i="12"/>
  <c r="G60" i="12"/>
  <c r="F60" i="12"/>
  <c r="E60" i="12"/>
  <c r="H59" i="12"/>
  <c r="G59" i="12"/>
  <c r="F59" i="12"/>
  <c r="H58" i="12"/>
  <c r="G58" i="12"/>
  <c r="F58" i="12"/>
  <c r="H57" i="12"/>
  <c r="G57" i="12"/>
  <c r="F57" i="12"/>
  <c r="H56" i="12"/>
  <c r="G56" i="12"/>
  <c r="F56" i="12"/>
  <c r="H55" i="12"/>
  <c r="G55" i="12"/>
  <c r="F55" i="12"/>
  <c r="E55" i="12"/>
  <c r="H54" i="12"/>
  <c r="G54" i="12"/>
  <c r="F54" i="12"/>
  <c r="H53" i="12"/>
  <c r="G53" i="12"/>
  <c r="F53" i="12"/>
  <c r="H52" i="12"/>
  <c r="G52" i="12"/>
  <c r="F52" i="12"/>
  <c r="H51" i="12"/>
  <c r="G51" i="12"/>
  <c r="F51" i="12"/>
  <c r="H50" i="12"/>
  <c r="G50" i="12"/>
  <c r="F50" i="12"/>
  <c r="E50" i="12"/>
  <c r="H49" i="12"/>
  <c r="G49" i="12"/>
  <c r="F49" i="12"/>
  <c r="H48" i="12"/>
  <c r="G48" i="12"/>
  <c r="F48" i="12"/>
  <c r="H47" i="12"/>
  <c r="G47" i="12"/>
  <c r="F47" i="12"/>
  <c r="H46" i="12"/>
  <c r="G46" i="12"/>
  <c r="F46" i="12"/>
  <c r="H45" i="12"/>
  <c r="G45" i="12"/>
  <c r="F45" i="12"/>
  <c r="E45" i="12"/>
  <c r="H44" i="12"/>
  <c r="G44" i="12"/>
  <c r="F44" i="12"/>
  <c r="H43" i="12"/>
  <c r="G43" i="12"/>
  <c r="F43" i="12"/>
  <c r="H42" i="12"/>
  <c r="G42" i="12"/>
  <c r="F42" i="12"/>
  <c r="H41" i="12"/>
  <c r="G41" i="12"/>
  <c r="F41" i="12"/>
  <c r="H40" i="12"/>
  <c r="G40" i="12"/>
  <c r="F40" i="12"/>
  <c r="E40" i="12"/>
  <c r="H39" i="12"/>
  <c r="G39" i="12"/>
  <c r="F39" i="12"/>
  <c r="H38" i="12"/>
  <c r="G38" i="12"/>
  <c r="F38" i="12"/>
  <c r="H37" i="12"/>
  <c r="G37" i="12"/>
  <c r="F37" i="12"/>
  <c r="H36" i="12"/>
  <c r="G36" i="12"/>
  <c r="F36" i="12"/>
  <c r="H35" i="12"/>
  <c r="G35" i="12"/>
  <c r="F35" i="12"/>
  <c r="E35" i="12"/>
  <c r="H34" i="12"/>
  <c r="G34" i="12"/>
  <c r="F34" i="12"/>
  <c r="H33" i="12"/>
  <c r="G33" i="12"/>
  <c r="F33" i="12"/>
  <c r="H32" i="12"/>
  <c r="G32" i="12"/>
  <c r="F32" i="12"/>
  <c r="H31" i="12"/>
  <c r="G31" i="12"/>
  <c r="F31" i="12"/>
  <c r="H30" i="12"/>
  <c r="G30" i="12"/>
  <c r="F30" i="12"/>
  <c r="E30" i="12"/>
  <c r="H29" i="12"/>
  <c r="G29" i="12"/>
  <c r="F29" i="12"/>
  <c r="H28" i="12"/>
  <c r="G28" i="12"/>
  <c r="F28" i="12"/>
  <c r="H27" i="12"/>
  <c r="G27" i="12"/>
  <c r="F27" i="12"/>
  <c r="H26" i="12"/>
  <c r="G26" i="12"/>
  <c r="F26" i="12"/>
  <c r="H25" i="12"/>
  <c r="G25" i="12"/>
  <c r="F25" i="12"/>
  <c r="E25" i="12"/>
  <c r="H24" i="12"/>
  <c r="G24" i="12"/>
  <c r="F24" i="12"/>
  <c r="H23" i="12"/>
  <c r="G23" i="12"/>
  <c r="F23" i="12"/>
  <c r="H22" i="12"/>
  <c r="G22" i="12"/>
  <c r="F22" i="12"/>
  <c r="H21" i="12"/>
  <c r="G21" i="12"/>
  <c r="F21" i="12"/>
  <c r="H20" i="12"/>
  <c r="G20" i="12"/>
  <c r="F20" i="12"/>
  <c r="E20" i="12"/>
  <c r="H19" i="12"/>
  <c r="G19" i="12"/>
  <c r="F19" i="12"/>
  <c r="H18" i="12"/>
  <c r="G18" i="12"/>
  <c r="F18" i="12"/>
  <c r="H17" i="12"/>
  <c r="G17" i="12"/>
  <c r="F17" i="12"/>
  <c r="H16" i="12"/>
  <c r="G16" i="12"/>
  <c r="F16" i="12"/>
  <c r="H15" i="12"/>
  <c r="G15" i="12"/>
  <c r="F15" i="12"/>
  <c r="E15" i="12"/>
  <c r="H14" i="12"/>
  <c r="G14" i="12"/>
  <c r="F14" i="12"/>
  <c r="H13" i="12"/>
  <c r="G13" i="12"/>
  <c r="F13" i="12"/>
  <c r="H12" i="12"/>
  <c r="G12" i="12"/>
  <c r="F12" i="12"/>
  <c r="H11" i="12"/>
  <c r="G11" i="12"/>
  <c r="F11" i="12"/>
  <c r="H10" i="12"/>
  <c r="E10" i="12"/>
  <c r="H9" i="12"/>
  <c r="F9" i="12"/>
  <c r="H8" i="12"/>
  <c r="F8" i="12"/>
  <c r="H7" i="12"/>
  <c r="F7" i="12"/>
  <c r="H6" i="12"/>
  <c r="F6" i="12"/>
  <c r="F5" i="12"/>
  <c r="E5" i="12"/>
  <c r="H5" i="12" s="1"/>
  <c r="M49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4" i="11" s="1"/>
  <c r="C35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M34" i="11"/>
  <c r="L34" i="11"/>
  <c r="K34" i="11"/>
  <c r="J34" i="11"/>
  <c r="I34" i="11"/>
  <c r="H34" i="11"/>
  <c r="G34" i="11"/>
  <c r="F34" i="11"/>
  <c r="E34" i="11"/>
  <c r="D34" i="11"/>
  <c r="C33" i="11"/>
  <c r="C32" i="11"/>
  <c r="C31" i="11"/>
  <c r="C29" i="11" s="1"/>
  <c r="C30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M29" i="11"/>
  <c r="L29" i="11"/>
  <c r="K29" i="11"/>
  <c r="J29" i="11"/>
  <c r="I29" i="11"/>
  <c r="H29" i="11"/>
  <c r="G29" i="11"/>
  <c r="F29" i="11"/>
  <c r="E29" i="11"/>
  <c r="D29" i="11"/>
  <c r="C28" i="11"/>
  <c r="C27" i="11"/>
  <c r="C26" i="11"/>
  <c r="C24" i="11" s="1"/>
  <c r="C25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M24" i="11"/>
  <c r="L24" i="11"/>
  <c r="K24" i="11"/>
  <c r="J24" i="11"/>
  <c r="I24" i="11"/>
  <c r="H24" i="11"/>
  <c r="G24" i="11"/>
  <c r="F24" i="11"/>
  <c r="E24" i="11"/>
  <c r="D24" i="11"/>
  <c r="C23" i="11"/>
  <c r="C22" i="11"/>
  <c r="C21" i="11"/>
  <c r="C19" i="11" s="1"/>
  <c r="C20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M19" i="11"/>
  <c r="L19" i="11"/>
  <c r="K19" i="11"/>
  <c r="J19" i="11"/>
  <c r="I19" i="11"/>
  <c r="H19" i="11"/>
  <c r="G19" i="11"/>
  <c r="F19" i="11"/>
  <c r="E19" i="11"/>
  <c r="D19" i="11"/>
  <c r="C18" i="11"/>
  <c r="C17" i="11"/>
  <c r="C16" i="11"/>
  <c r="C14" i="11" s="1"/>
  <c r="C15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M14" i="11"/>
  <c r="L14" i="11"/>
  <c r="K14" i="11"/>
  <c r="J14" i="11"/>
  <c r="I14" i="11"/>
  <c r="H14" i="11"/>
  <c r="G14" i="11"/>
  <c r="F14" i="11"/>
  <c r="E14" i="11"/>
  <c r="D14" i="11"/>
  <c r="C13" i="11"/>
  <c r="C12" i="11"/>
  <c r="C11" i="11"/>
  <c r="C9" i="11" s="1"/>
  <c r="C10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M9" i="11"/>
  <c r="L9" i="11"/>
  <c r="K9" i="11"/>
  <c r="J9" i="11"/>
  <c r="I9" i="11"/>
  <c r="H9" i="11"/>
  <c r="G9" i="11"/>
  <c r="F9" i="11"/>
  <c r="E9" i="11"/>
  <c r="D9" i="11"/>
  <c r="C8" i="11"/>
  <c r="C7" i="11"/>
  <c r="C6" i="11"/>
  <c r="C4" i="11" s="1"/>
  <c r="C5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M4" i="11"/>
  <c r="L4" i="11"/>
  <c r="K4" i="11"/>
  <c r="J4" i="11"/>
  <c r="I4" i="11"/>
  <c r="H4" i="11"/>
  <c r="G4" i="11"/>
  <c r="F4" i="11"/>
  <c r="E4" i="11"/>
  <c r="D4" i="11"/>
  <c r="M58" i="10"/>
  <c r="L58" i="10"/>
  <c r="K58" i="10"/>
  <c r="G58" i="10"/>
  <c r="F58" i="10"/>
  <c r="E58" i="10"/>
  <c r="J57" i="10"/>
  <c r="D57" i="10"/>
  <c r="J56" i="10"/>
  <c r="D56" i="10"/>
  <c r="J55" i="10"/>
  <c r="D55" i="10"/>
  <c r="J54" i="10"/>
  <c r="D54" i="10"/>
  <c r="J53" i="10"/>
  <c r="D53" i="10"/>
  <c r="J52" i="10"/>
  <c r="D52" i="10"/>
  <c r="J51" i="10"/>
  <c r="D51" i="10"/>
  <c r="J50" i="10"/>
  <c r="D50" i="10"/>
  <c r="J49" i="10"/>
  <c r="D49" i="10"/>
  <c r="J48" i="10"/>
  <c r="D48" i="10"/>
  <c r="J47" i="10"/>
  <c r="D47" i="10"/>
  <c r="J46" i="10"/>
  <c r="D46" i="10"/>
  <c r="J45" i="10"/>
  <c r="D45" i="10"/>
  <c r="J44" i="10"/>
  <c r="D44" i="10"/>
  <c r="J43" i="10"/>
  <c r="D43" i="10"/>
  <c r="J42" i="10"/>
  <c r="D42" i="10"/>
  <c r="J41" i="10"/>
  <c r="D41" i="10"/>
  <c r="J40" i="10"/>
  <c r="D40" i="10"/>
  <c r="J39" i="10"/>
  <c r="D39" i="10"/>
  <c r="J38" i="10"/>
  <c r="D38" i="10"/>
  <c r="J37" i="10"/>
  <c r="D37" i="10"/>
  <c r="J36" i="10"/>
  <c r="D36" i="10"/>
  <c r="P35" i="10"/>
  <c r="J35" i="10"/>
  <c r="D35" i="10"/>
  <c r="P34" i="10"/>
  <c r="J34" i="10"/>
  <c r="D34" i="10"/>
  <c r="P33" i="10"/>
  <c r="J33" i="10"/>
  <c r="D33" i="10"/>
  <c r="P32" i="10"/>
  <c r="J32" i="10"/>
  <c r="D32" i="10"/>
  <c r="P31" i="10"/>
  <c r="J31" i="10"/>
  <c r="D31" i="10"/>
  <c r="P30" i="10"/>
  <c r="J30" i="10"/>
  <c r="D30" i="10"/>
  <c r="P29" i="10"/>
  <c r="J29" i="10"/>
  <c r="D29" i="10"/>
  <c r="P28" i="10"/>
  <c r="J28" i="10"/>
  <c r="D28" i="10"/>
  <c r="P27" i="10"/>
  <c r="J27" i="10"/>
  <c r="D27" i="10"/>
  <c r="P26" i="10"/>
  <c r="J26" i="10"/>
  <c r="D26" i="10"/>
  <c r="P25" i="10"/>
  <c r="J25" i="10"/>
  <c r="D25" i="10"/>
  <c r="P24" i="10"/>
  <c r="J24" i="10"/>
  <c r="D24" i="10"/>
  <c r="P23" i="10"/>
  <c r="J23" i="10"/>
  <c r="D23" i="10"/>
  <c r="P22" i="10"/>
  <c r="J22" i="10"/>
  <c r="D22" i="10"/>
  <c r="P21" i="10"/>
  <c r="J21" i="10"/>
  <c r="D21" i="10"/>
  <c r="P20" i="10"/>
  <c r="J20" i="10"/>
  <c r="D20" i="10"/>
  <c r="P19" i="10"/>
  <c r="M19" i="10"/>
  <c r="L19" i="10"/>
  <c r="J19" i="10" s="1"/>
  <c r="K19" i="10"/>
  <c r="D19" i="10"/>
  <c r="P18" i="10"/>
  <c r="J18" i="10"/>
  <c r="D18" i="10"/>
  <c r="P17" i="10"/>
  <c r="J17" i="10"/>
  <c r="D17" i="10"/>
  <c r="P16" i="10"/>
  <c r="J16" i="10"/>
  <c r="D16" i="10"/>
  <c r="P15" i="10"/>
  <c r="J15" i="10"/>
  <c r="D15" i="10"/>
  <c r="P14" i="10"/>
  <c r="J14" i="10"/>
  <c r="D14" i="10"/>
  <c r="P13" i="10"/>
  <c r="J13" i="10"/>
  <c r="D13" i="10"/>
  <c r="P12" i="10"/>
  <c r="J12" i="10"/>
  <c r="D12" i="10"/>
  <c r="P11" i="10"/>
  <c r="J11" i="10"/>
  <c r="D11" i="10"/>
  <c r="P10" i="10"/>
  <c r="J10" i="10"/>
  <c r="D10" i="10"/>
  <c r="P9" i="10"/>
  <c r="J9" i="10"/>
  <c r="D9" i="10"/>
  <c r="P8" i="10"/>
  <c r="J8" i="10"/>
  <c r="D8" i="10"/>
  <c r="P7" i="10"/>
  <c r="J7" i="10"/>
  <c r="D7" i="10"/>
  <c r="P6" i="10"/>
  <c r="J6" i="10"/>
  <c r="D6" i="10"/>
  <c r="P5" i="10"/>
  <c r="J5" i="10"/>
  <c r="J58" i="10" s="1"/>
  <c r="D5" i="10"/>
  <c r="D58" i="10" s="1"/>
  <c r="P47" i="9" s="1"/>
  <c r="B2" i="10"/>
  <c r="S58" i="9"/>
  <c r="R58" i="9"/>
  <c r="Q58" i="9"/>
  <c r="M58" i="9"/>
  <c r="L58" i="9"/>
  <c r="K58" i="9"/>
  <c r="G58" i="9"/>
  <c r="F58" i="9"/>
  <c r="E58" i="9"/>
  <c r="P57" i="9"/>
  <c r="J57" i="9"/>
  <c r="D57" i="9"/>
  <c r="P56" i="9"/>
  <c r="J56" i="9"/>
  <c r="D56" i="9"/>
  <c r="P55" i="9"/>
  <c r="J55" i="9"/>
  <c r="D55" i="9"/>
  <c r="P54" i="9"/>
  <c r="J54" i="9"/>
  <c r="D54" i="9"/>
  <c r="P53" i="9"/>
  <c r="J53" i="9"/>
  <c r="D53" i="9"/>
  <c r="P52" i="9"/>
  <c r="J52" i="9"/>
  <c r="D52" i="9"/>
  <c r="P51" i="9"/>
  <c r="J51" i="9"/>
  <c r="D51" i="9"/>
  <c r="P50" i="9"/>
  <c r="J50" i="9"/>
  <c r="D50" i="9"/>
  <c r="P49" i="9"/>
  <c r="J49" i="9"/>
  <c r="D49" i="9"/>
  <c r="P48" i="9"/>
  <c r="J48" i="9"/>
  <c r="D48" i="9"/>
  <c r="S47" i="9"/>
  <c r="R47" i="9"/>
  <c r="Q47" i="9"/>
  <c r="J47" i="9"/>
  <c r="D47" i="9"/>
  <c r="P46" i="9"/>
  <c r="J46" i="9"/>
  <c r="D46" i="9"/>
  <c r="P45" i="9"/>
  <c r="J45" i="9"/>
  <c r="D45" i="9"/>
  <c r="P44" i="9"/>
  <c r="J44" i="9"/>
  <c r="D44" i="9"/>
  <c r="P43" i="9"/>
  <c r="J43" i="9"/>
  <c r="D43" i="9"/>
  <c r="P42" i="9"/>
  <c r="J42" i="9"/>
  <c r="D42" i="9"/>
  <c r="P41" i="9"/>
  <c r="J41" i="9"/>
  <c r="D41" i="9"/>
  <c r="P40" i="9"/>
  <c r="J40" i="9"/>
  <c r="D40" i="9"/>
  <c r="P39" i="9"/>
  <c r="J39" i="9"/>
  <c r="D39" i="9"/>
  <c r="P38" i="9"/>
  <c r="J38" i="9"/>
  <c r="D38" i="9"/>
  <c r="P37" i="9"/>
  <c r="J37" i="9"/>
  <c r="D37" i="9"/>
  <c r="P36" i="9"/>
  <c r="J36" i="9"/>
  <c r="D36" i="9"/>
  <c r="P35" i="9"/>
  <c r="J35" i="9"/>
  <c r="D35" i="9"/>
  <c r="P34" i="9"/>
  <c r="J34" i="9"/>
  <c r="D34" i="9"/>
  <c r="P33" i="9"/>
  <c r="J33" i="9"/>
  <c r="D33" i="9"/>
  <c r="P32" i="9"/>
  <c r="J32" i="9"/>
  <c r="D32" i="9"/>
  <c r="P31" i="9"/>
  <c r="J31" i="9"/>
  <c r="D31" i="9"/>
  <c r="P30" i="9"/>
  <c r="J30" i="9"/>
  <c r="D30" i="9"/>
  <c r="P29" i="9"/>
  <c r="J29" i="9"/>
  <c r="D29" i="9"/>
  <c r="P28" i="9"/>
  <c r="J28" i="9"/>
  <c r="D28" i="9"/>
  <c r="P27" i="9"/>
  <c r="J27" i="9"/>
  <c r="D27" i="9"/>
  <c r="P26" i="9"/>
  <c r="J26" i="9"/>
  <c r="D26" i="9"/>
  <c r="P25" i="9"/>
  <c r="J25" i="9"/>
  <c r="D25" i="9"/>
  <c r="P24" i="9"/>
  <c r="J24" i="9"/>
  <c r="D24" i="9"/>
  <c r="P23" i="9"/>
  <c r="J23" i="9"/>
  <c r="D23" i="9"/>
  <c r="P22" i="9"/>
  <c r="J22" i="9"/>
  <c r="D22" i="9"/>
  <c r="P21" i="9"/>
  <c r="J21" i="9"/>
  <c r="D21" i="9"/>
  <c r="P20" i="9"/>
  <c r="J20" i="9"/>
  <c r="D20" i="9"/>
  <c r="P19" i="9"/>
  <c r="J19" i="9"/>
  <c r="D19" i="9"/>
  <c r="P18" i="9"/>
  <c r="J18" i="9"/>
  <c r="D18" i="9"/>
  <c r="P17" i="9"/>
  <c r="J17" i="9"/>
  <c r="D17" i="9"/>
  <c r="P16" i="9"/>
  <c r="J16" i="9"/>
  <c r="D16" i="9"/>
  <c r="P15" i="9"/>
  <c r="J15" i="9"/>
  <c r="D15" i="9"/>
  <c r="P14" i="9"/>
  <c r="J14" i="9"/>
  <c r="D14" i="9"/>
  <c r="P13" i="9"/>
  <c r="J13" i="9"/>
  <c r="D13" i="9"/>
  <c r="P12" i="9"/>
  <c r="J12" i="9"/>
  <c r="D12" i="9"/>
  <c r="P11" i="9"/>
  <c r="J11" i="9"/>
  <c r="D11" i="9"/>
  <c r="P10" i="9"/>
  <c r="J10" i="9"/>
  <c r="D10" i="9"/>
  <c r="P9" i="9"/>
  <c r="J9" i="9"/>
  <c r="D9" i="9"/>
  <c r="P8" i="9"/>
  <c r="J8" i="9"/>
  <c r="D8" i="9"/>
  <c r="P7" i="9"/>
  <c r="J7" i="9"/>
  <c r="D7" i="9"/>
  <c r="P6" i="9"/>
  <c r="J6" i="9"/>
  <c r="J58" i="9" s="1"/>
  <c r="D6" i="9"/>
  <c r="P5" i="9"/>
  <c r="P58" i="9" s="1"/>
  <c r="J5" i="9"/>
  <c r="D5" i="9"/>
  <c r="D58" i="9" s="1"/>
  <c r="P15" i="8" s="1"/>
  <c r="B2" i="9"/>
  <c r="P57" i="8"/>
  <c r="J57" i="8"/>
  <c r="D57" i="8"/>
  <c r="P56" i="8"/>
  <c r="J56" i="8"/>
  <c r="D56" i="8"/>
  <c r="P55" i="8"/>
  <c r="J55" i="8"/>
  <c r="D55" i="8"/>
  <c r="P54" i="8"/>
  <c r="J54" i="8"/>
  <c r="D54" i="8"/>
  <c r="P53" i="8"/>
  <c r="J53" i="8"/>
  <c r="D53" i="8"/>
  <c r="P52" i="8"/>
  <c r="J52" i="8"/>
  <c r="D52" i="8"/>
  <c r="P51" i="8"/>
  <c r="J51" i="8"/>
  <c r="D51" i="8"/>
  <c r="P50" i="8"/>
  <c r="J50" i="8"/>
  <c r="D50" i="8"/>
  <c r="P49" i="8"/>
  <c r="J49" i="8"/>
  <c r="D49" i="8"/>
  <c r="P48" i="8"/>
  <c r="J48" i="8"/>
  <c r="D48" i="8"/>
  <c r="P47" i="8"/>
  <c r="J47" i="8"/>
  <c r="D47" i="8"/>
  <c r="P46" i="8"/>
  <c r="J46" i="8"/>
  <c r="D46" i="8"/>
  <c r="P45" i="8"/>
  <c r="J45" i="8"/>
  <c r="D45" i="8"/>
  <c r="P44" i="8"/>
  <c r="J44" i="8"/>
  <c r="D44" i="8"/>
  <c r="P43" i="8"/>
  <c r="J43" i="8"/>
  <c r="D43" i="8"/>
  <c r="P42" i="8"/>
  <c r="J42" i="8"/>
  <c r="D42" i="8"/>
  <c r="P41" i="8"/>
  <c r="J41" i="8"/>
  <c r="D41" i="8"/>
  <c r="P40" i="8"/>
  <c r="J40" i="8"/>
  <c r="D40" i="8"/>
  <c r="P39" i="8"/>
  <c r="J39" i="8"/>
  <c r="D39" i="8"/>
  <c r="P38" i="8"/>
  <c r="J38" i="8"/>
  <c r="D38" i="8"/>
  <c r="P37" i="8"/>
  <c r="J37" i="8"/>
  <c r="D37" i="8"/>
  <c r="P36" i="8"/>
  <c r="J36" i="8"/>
  <c r="D36" i="8"/>
  <c r="P35" i="8"/>
  <c r="J35" i="8"/>
  <c r="D35" i="8"/>
  <c r="P34" i="8"/>
  <c r="J34" i="8"/>
  <c r="D34" i="8"/>
  <c r="P33" i="8"/>
  <c r="J33" i="8"/>
  <c r="D33" i="8"/>
  <c r="P32" i="8"/>
  <c r="J32" i="8"/>
  <c r="D32" i="8"/>
  <c r="P31" i="8"/>
  <c r="J31" i="8"/>
  <c r="D31" i="8"/>
  <c r="P30" i="8"/>
  <c r="J30" i="8"/>
  <c r="D30" i="8"/>
  <c r="P29" i="8"/>
  <c r="J29" i="8"/>
  <c r="D29" i="8"/>
  <c r="P28" i="8"/>
  <c r="J28" i="8"/>
  <c r="D28" i="8"/>
  <c r="P27" i="8"/>
  <c r="J27" i="8"/>
  <c r="D27" i="8"/>
  <c r="P26" i="8"/>
  <c r="J26" i="8"/>
  <c r="D26" i="8"/>
  <c r="P25" i="8"/>
  <c r="J25" i="8"/>
  <c r="D25" i="8"/>
  <c r="P24" i="8"/>
  <c r="J24" i="8"/>
  <c r="D24" i="8"/>
  <c r="P23" i="8"/>
  <c r="J23" i="8"/>
  <c r="D23" i="8"/>
  <c r="P22" i="8"/>
  <c r="J22" i="8"/>
  <c r="D22" i="8"/>
  <c r="P21" i="8"/>
  <c r="J21" i="8"/>
  <c r="D21" i="8"/>
  <c r="P20" i="8"/>
  <c r="J20" i="8"/>
  <c r="D20" i="8"/>
  <c r="P19" i="8"/>
  <c r="J19" i="8"/>
  <c r="D19" i="8"/>
  <c r="P18" i="8"/>
  <c r="J18" i="8"/>
  <c r="D18" i="8"/>
  <c r="P17" i="8"/>
  <c r="J17" i="8"/>
  <c r="D17" i="8"/>
  <c r="P16" i="8"/>
  <c r="J16" i="8"/>
  <c r="D16" i="8"/>
  <c r="S15" i="8"/>
  <c r="R15" i="8"/>
  <c r="Q15" i="8"/>
  <c r="J15" i="8"/>
  <c r="D15" i="8"/>
  <c r="P14" i="8"/>
  <c r="J14" i="8"/>
  <c r="D14" i="8"/>
  <c r="P13" i="8"/>
  <c r="J13" i="8"/>
  <c r="D13" i="8"/>
  <c r="P12" i="8"/>
  <c r="J12" i="8"/>
  <c r="D12" i="8"/>
  <c r="P11" i="8"/>
  <c r="J11" i="8"/>
  <c r="D11" i="8"/>
  <c r="P10" i="8"/>
  <c r="J10" i="8"/>
  <c r="D10" i="8"/>
  <c r="P9" i="8"/>
  <c r="J9" i="8"/>
  <c r="D9" i="8"/>
  <c r="P8" i="8"/>
  <c r="J8" i="8"/>
  <c r="D8" i="8"/>
  <c r="P7" i="8"/>
  <c r="J7" i="8"/>
  <c r="D7" i="8"/>
  <c r="P6" i="8"/>
  <c r="J6" i="8"/>
  <c r="D6" i="8"/>
  <c r="P5" i="8"/>
  <c r="J5" i="8"/>
  <c r="G5" i="8"/>
  <c r="S36" i="10" s="1"/>
  <c r="F5" i="8"/>
  <c r="R36" i="10" s="1"/>
  <c r="E5" i="8"/>
  <c r="Q36" i="10" s="1"/>
  <c r="D5" i="8"/>
  <c r="P36" i="10" s="1"/>
  <c r="G114" i="7"/>
  <c r="G113" i="7"/>
  <c r="G112" i="7"/>
  <c r="G111" i="7"/>
  <c r="H110" i="7"/>
  <c r="G110" i="7"/>
  <c r="F110" i="7"/>
  <c r="E110" i="7"/>
  <c r="H105" i="7"/>
  <c r="G105" i="7"/>
  <c r="F105" i="7"/>
  <c r="E105" i="7"/>
  <c r="G104" i="7"/>
  <c r="G103" i="7"/>
  <c r="G102" i="7"/>
  <c r="G100" i="7" s="1"/>
  <c r="G101" i="7"/>
  <c r="H100" i="7"/>
  <c r="F100" i="7"/>
  <c r="E100" i="7"/>
  <c r="G99" i="7"/>
  <c r="G98" i="7"/>
  <c r="G97" i="7"/>
  <c r="G96" i="7"/>
  <c r="H95" i="7"/>
  <c r="G95" i="7"/>
  <c r="F95" i="7"/>
  <c r="E95" i="7"/>
  <c r="G94" i="7"/>
  <c r="G93" i="7"/>
  <c r="G92" i="7"/>
  <c r="G91" i="7"/>
  <c r="H90" i="7"/>
  <c r="G90" i="7"/>
  <c r="F90" i="7"/>
  <c r="E90" i="7"/>
  <c r="G89" i="7"/>
  <c r="G88" i="7"/>
  <c r="G87" i="7"/>
  <c r="G86" i="7"/>
  <c r="H85" i="7"/>
  <c r="G85" i="7"/>
  <c r="F85" i="7"/>
  <c r="E85" i="7"/>
  <c r="G84" i="7"/>
  <c r="G83" i="7"/>
  <c r="G82" i="7"/>
  <c r="G81" i="7"/>
  <c r="H80" i="7"/>
  <c r="G80" i="7"/>
  <c r="F80" i="7"/>
  <c r="E80" i="7"/>
  <c r="G79" i="7"/>
  <c r="G78" i="7"/>
  <c r="G77" i="7"/>
  <c r="G76" i="7"/>
  <c r="H75" i="7"/>
  <c r="G75" i="7"/>
  <c r="F75" i="7"/>
  <c r="E75" i="7"/>
  <c r="G74" i="7"/>
  <c r="G73" i="7"/>
  <c r="G72" i="7"/>
  <c r="G71" i="7"/>
  <c r="H70" i="7"/>
  <c r="G70" i="7"/>
  <c r="F70" i="7"/>
  <c r="E70" i="7"/>
  <c r="G69" i="7"/>
  <c r="G68" i="7"/>
  <c r="G67" i="7"/>
  <c r="G66" i="7"/>
  <c r="H65" i="7"/>
  <c r="G65" i="7"/>
  <c r="F65" i="7"/>
  <c r="E65" i="7"/>
  <c r="G64" i="7"/>
  <c r="G63" i="7"/>
  <c r="G62" i="7"/>
  <c r="G61" i="7"/>
  <c r="H60" i="7"/>
  <c r="G60" i="7"/>
  <c r="F60" i="7"/>
  <c r="E60" i="7"/>
  <c r="H55" i="7"/>
  <c r="G55" i="7"/>
  <c r="F55" i="7"/>
  <c r="E55" i="7"/>
  <c r="H50" i="7"/>
  <c r="G50" i="7"/>
  <c r="F50" i="7"/>
  <c r="E50" i="7"/>
  <c r="H45" i="7"/>
  <c r="G45" i="7"/>
  <c r="F45" i="7"/>
  <c r="E45" i="7"/>
  <c r="H40" i="7"/>
  <c r="G40" i="7"/>
  <c r="F40" i="7"/>
  <c r="E40" i="7"/>
  <c r="H35" i="7"/>
  <c r="G35" i="7"/>
  <c r="F35" i="7"/>
  <c r="E35" i="7"/>
  <c r="H30" i="7"/>
  <c r="G30" i="7"/>
  <c r="F30" i="7"/>
  <c r="E30" i="7"/>
  <c r="H25" i="7"/>
  <c r="G25" i="7"/>
  <c r="F25" i="7"/>
  <c r="E25" i="7"/>
  <c r="H20" i="7"/>
  <c r="G20" i="7"/>
  <c r="F20" i="7"/>
  <c r="E20" i="7"/>
  <c r="H15" i="7"/>
  <c r="G15" i="7"/>
  <c r="F15" i="7"/>
  <c r="E15" i="7"/>
  <c r="H10" i="7"/>
  <c r="G10" i="7"/>
  <c r="F10" i="7"/>
  <c r="E10" i="7"/>
  <c r="H5" i="7"/>
  <c r="G5" i="7"/>
  <c r="F5" i="7"/>
  <c r="E5" i="7"/>
  <c r="H34" i="5"/>
  <c r="G34" i="5"/>
  <c r="F34" i="5"/>
  <c r="H33" i="5"/>
  <c r="G33" i="5"/>
  <c r="F33" i="5"/>
  <c r="H32" i="5"/>
  <c r="G32" i="5"/>
  <c r="F32" i="5"/>
  <c r="H31" i="5"/>
  <c r="G31" i="5"/>
  <c r="F31" i="5"/>
  <c r="F30" i="5"/>
  <c r="E30" i="5"/>
  <c r="D30" i="5"/>
  <c r="C30" i="5"/>
  <c r="H30" i="5" s="1"/>
  <c r="H29" i="5"/>
  <c r="G29" i="5"/>
  <c r="F29" i="5"/>
  <c r="H28" i="5"/>
  <c r="G28" i="5"/>
  <c r="F28" i="5"/>
  <c r="H27" i="5"/>
  <c r="G27" i="5"/>
  <c r="F27" i="5"/>
  <c r="H26" i="5"/>
  <c r="G26" i="5"/>
  <c r="F26" i="5"/>
  <c r="H25" i="5"/>
  <c r="E25" i="5"/>
  <c r="D25" i="5"/>
  <c r="C25" i="5"/>
  <c r="G25" i="5" s="1"/>
  <c r="F24" i="5"/>
  <c r="F23" i="5"/>
  <c r="F22" i="5"/>
  <c r="F21" i="5"/>
  <c r="E20" i="5"/>
  <c r="D20" i="5"/>
  <c r="C20" i="5"/>
  <c r="F25" i="5" s="1"/>
  <c r="F19" i="5"/>
  <c r="F18" i="5"/>
  <c r="F17" i="5"/>
  <c r="F16" i="5"/>
  <c r="E15" i="5"/>
  <c r="D15" i="5"/>
  <c r="C15" i="5"/>
  <c r="F15" i="5" s="1"/>
  <c r="F14" i="5"/>
  <c r="F13" i="5"/>
  <c r="F12" i="5"/>
  <c r="F11" i="5"/>
  <c r="E10" i="5"/>
  <c r="D10" i="5"/>
  <c r="C10" i="5"/>
  <c r="F10" i="5" s="1"/>
  <c r="F9" i="5"/>
  <c r="F8" i="5"/>
  <c r="F7" i="5"/>
  <c r="F6" i="5"/>
  <c r="E5" i="5"/>
  <c r="D5" i="5"/>
  <c r="C5" i="5"/>
  <c r="F5" i="5" s="1"/>
  <c r="F74" i="4"/>
  <c r="F73" i="4"/>
  <c r="F72" i="4"/>
  <c r="F71" i="4"/>
  <c r="E70" i="4"/>
  <c r="D70" i="4"/>
  <c r="C70" i="4"/>
  <c r="F70" i="4" s="1"/>
  <c r="E65" i="4"/>
  <c r="D65" i="4"/>
  <c r="C65" i="4"/>
  <c r="G64" i="4"/>
  <c r="F64" i="4"/>
  <c r="G63" i="4"/>
  <c r="F63" i="4"/>
  <c r="G62" i="4"/>
  <c r="F62" i="4"/>
  <c r="G61" i="4"/>
  <c r="F61" i="4"/>
  <c r="E60" i="4"/>
  <c r="D60" i="4"/>
  <c r="C60" i="4"/>
  <c r="F60" i="4" s="1"/>
  <c r="G59" i="4"/>
  <c r="F59" i="4"/>
  <c r="G58" i="4"/>
  <c r="F58" i="4"/>
  <c r="G57" i="4"/>
  <c r="F57" i="4"/>
  <c r="G56" i="4"/>
  <c r="F56" i="4"/>
  <c r="E55" i="4"/>
  <c r="D55" i="4"/>
  <c r="C55" i="4"/>
  <c r="G55" i="4" s="1"/>
  <c r="G54" i="4"/>
  <c r="F54" i="4"/>
  <c r="G53" i="4"/>
  <c r="F53" i="4"/>
  <c r="G52" i="4"/>
  <c r="F52" i="4"/>
  <c r="G51" i="4"/>
  <c r="F51" i="4"/>
  <c r="E50" i="4"/>
  <c r="D50" i="4"/>
  <c r="C50" i="4"/>
  <c r="G50" i="4" s="1"/>
  <c r="G49" i="4"/>
  <c r="F49" i="4"/>
  <c r="G48" i="4"/>
  <c r="F48" i="4"/>
  <c r="G47" i="4"/>
  <c r="F47" i="4"/>
  <c r="G46" i="4"/>
  <c r="F46" i="4"/>
  <c r="E45" i="4"/>
  <c r="D45" i="4"/>
  <c r="C45" i="4"/>
  <c r="F50" i="4" s="1"/>
  <c r="G44" i="4"/>
  <c r="F44" i="4"/>
  <c r="G43" i="4"/>
  <c r="F43" i="4"/>
  <c r="G42" i="4"/>
  <c r="F42" i="4"/>
  <c r="G41" i="4"/>
  <c r="F41" i="4"/>
  <c r="E40" i="4"/>
  <c r="D40" i="4"/>
  <c r="C40" i="4"/>
  <c r="F40" i="4" s="1"/>
  <c r="G39" i="4"/>
  <c r="F39" i="4"/>
  <c r="G38" i="4"/>
  <c r="F38" i="4"/>
  <c r="G37" i="4"/>
  <c r="F37" i="4"/>
  <c r="G36" i="4"/>
  <c r="F36" i="4"/>
  <c r="E35" i="4"/>
  <c r="D35" i="4"/>
  <c r="C35" i="4"/>
  <c r="G35" i="4" s="1"/>
  <c r="G34" i="4"/>
  <c r="F34" i="4"/>
  <c r="G33" i="4"/>
  <c r="F33" i="4"/>
  <c r="G32" i="4"/>
  <c r="F32" i="4"/>
  <c r="G31" i="4"/>
  <c r="F31" i="4"/>
  <c r="E30" i="4"/>
  <c r="D30" i="4"/>
  <c r="C30" i="4"/>
  <c r="G30" i="4" s="1"/>
  <c r="G29" i="4"/>
  <c r="F29" i="4"/>
  <c r="G28" i="4"/>
  <c r="F28" i="4"/>
  <c r="G27" i="4"/>
  <c r="F27" i="4"/>
  <c r="G26" i="4"/>
  <c r="F26" i="4"/>
  <c r="E25" i="4"/>
  <c r="D25" i="4"/>
  <c r="C25" i="4"/>
  <c r="G25" i="4" s="1"/>
  <c r="G24" i="4"/>
  <c r="F24" i="4"/>
  <c r="G23" i="4"/>
  <c r="F23" i="4"/>
  <c r="G22" i="4"/>
  <c r="F22" i="4"/>
  <c r="G21" i="4"/>
  <c r="F21" i="4"/>
  <c r="E20" i="4"/>
  <c r="D20" i="4"/>
  <c r="C20" i="4"/>
  <c r="F20" i="4" s="1"/>
  <c r="G19" i="4"/>
  <c r="F19" i="4"/>
  <c r="G18" i="4"/>
  <c r="F18" i="4"/>
  <c r="G17" i="4"/>
  <c r="F17" i="4"/>
  <c r="G16" i="4"/>
  <c r="F16" i="4"/>
  <c r="E15" i="4"/>
  <c r="D15" i="4"/>
  <c r="C15" i="4"/>
  <c r="G15" i="4" s="1"/>
  <c r="E10" i="4"/>
  <c r="D10" i="4"/>
  <c r="C10" i="4"/>
  <c r="G10" i="4" s="1"/>
  <c r="C9" i="4"/>
  <c r="G14" i="4" s="1"/>
  <c r="C8" i="4"/>
  <c r="F13" i="4" s="1"/>
  <c r="C7" i="4"/>
  <c r="G12" i="4" s="1"/>
  <c r="C6" i="4"/>
  <c r="F11" i="4" s="1"/>
  <c r="E5" i="4"/>
  <c r="D5" i="4"/>
  <c r="C5" i="4"/>
  <c r="F10" i="4" s="1"/>
  <c r="C5" i="20" l="1"/>
  <c r="C30" i="20"/>
  <c r="H10" i="13"/>
  <c r="J20" i="13"/>
  <c r="J24" i="13"/>
  <c r="H30" i="13"/>
  <c r="J32" i="13"/>
  <c r="J40" i="13"/>
  <c r="J44" i="13"/>
  <c r="I52" i="13"/>
  <c r="H53" i="13"/>
  <c r="G54" i="13"/>
  <c r="I57" i="13"/>
  <c r="H58" i="13"/>
  <c r="G59" i="13"/>
  <c r="I62" i="13"/>
  <c r="H63" i="13"/>
  <c r="G64" i="13"/>
  <c r="I67" i="13"/>
  <c r="H68" i="13"/>
  <c r="G69" i="13"/>
  <c r="I72" i="13"/>
  <c r="H73" i="13"/>
  <c r="G74" i="13"/>
  <c r="I77" i="13"/>
  <c r="H78" i="13"/>
  <c r="G79" i="13"/>
  <c r="I82" i="13"/>
  <c r="H83" i="13"/>
  <c r="G84" i="13"/>
  <c r="G85" i="13"/>
  <c r="I87" i="13"/>
  <c r="H88" i="13"/>
  <c r="G89" i="13"/>
  <c r="G90" i="13"/>
  <c r="I92" i="13"/>
  <c r="H93" i="13"/>
  <c r="G94" i="13"/>
  <c r="G95" i="13"/>
  <c r="I97" i="13"/>
  <c r="H98" i="13"/>
  <c r="G99" i="13"/>
  <c r="G100" i="13"/>
  <c r="I102" i="13"/>
  <c r="H103" i="13"/>
  <c r="G104" i="13"/>
  <c r="I10" i="13"/>
  <c r="H25" i="13"/>
  <c r="I30" i="13"/>
  <c r="D50" i="13"/>
  <c r="J52" i="13"/>
  <c r="H54" i="13"/>
  <c r="D55" i="13"/>
  <c r="J57" i="13"/>
  <c r="H59" i="13"/>
  <c r="D60" i="13"/>
  <c r="J62" i="13"/>
  <c r="H64" i="13"/>
  <c r="D65" i="13"/>
  <c r="J67" i="13"/>
  <c r="H69" i="13"/>
  <c r="D70" i="13"/>
  <c r="J72" i="13"/>
  <c r="H74" i="13"/>
  <c r="D75" i="13"/>
  <c r="J77" i="13"/>
  <c r="H79" i="13"/>
  <c r="D80" i="13"/>
  <c r="J82" i="13"/>
  <c r="H84" i="13"/>
  <c r="J87" i="13"/>
  <c r="H89" i="13"/>
  <c r="H90" i="13"/>
  <c r="J92" i="13"/>
  <c r="H94" i="13"/>
  <c r="H95" i="13"/>
  <c r="J97" i="13"/>
  <c r="H99" i="13"/>
  <c r="H100" i="13"/>
  <c r="J102" i="13"/>
  <c r="I103" i="13"/>
  <c r="H104" i="13"/>
  <c r="H20" i="13"/>
  <c r="H40" i="13"/>
  <c r="I54" i="13"/>
  <c r="G57" i="13"/>
  <c r="I59" i="13"/>
  <c r="G62" i="13"/>
  <c r="I64" i="13"/>
  <c r="G67" i="13"/>
  <c r="I69" i="13"/>
  <c r="G72" i="13"/>
  <c r="I74" i="13"/>
  <c r="G77" i="13"/>
  <c r="I79" i="13"/>
  <c r="G82" i="13"/>
  <c r="I84" i="13"/>
  <c r="G87" i="13"/>
  <c r="I89" i="13"/>
  <c r="G92" i="13"/>
  <c r="I94" i="13"/>
  <c r="G97" i="13"/>
  <c r="I99" i="13"/>
  <c r="I104" i="13"/>
  <c r="J90" i="13"/>
  <c r="J95" i="13"/>
  <c r="F10" i="12"/>
  <c r="G10" i="12"/>
  <c r="G11" i="4"/>
  <c r="G13" i="4"/>
  <c r="G20" i="4"/>
  <c r="F25" i="4"/>
  <c r="G40" i="4"/>
  <c r="F45" i="4"/>
  <c r="G60" i="4"/>
  <c r="F12" i="4"/>
  <c r="F14" i="4"/>
  <c r="F30" i="4"/>
  <c r="G45" i="4"/>
  <c r="F15" i="4"/>
  <c r="F35" i="4"/>
  <c r="F55" i="4"/>
  <c r="G30" i="5"/>
  <c r="F20" i="5"/>
  <c r="J80" i="13" l="1"/>
  <c r="I80" i="13"/>
  <c r="H80" i="13"/>
  <c r="G80" i="13"/>
  <c r="J60" i="13"/>
  <c r="I60" i="13"/>
  <c r="H60" i="13"/>
  <c r="G60" i="13"/>
  <c r="I85" i="13"/>
  <c r="H85" i="13"/>
  <c r="J65" i="13"/>
  <c r="I65" i="13"/>
  <c r="H65" i="13"/>
  <c r="G65" i="13"/>
  <c r="J70" i="13"/>
  <c r="I70" i="13"/>
  <c r="H70" i="13"/>
  <c r="G70" i="13"/>
  <c r="J50" i="13"/>
  <c r="I50" i="13"/>
  <c r="H50" i="13"/>
  <c r="G50" i="13"/>
  <c r="J55" i="13"/>
  <c r="I55" i="13"/>
  <c r="H55" i="13"/>
  <c r="G55" i="13"/>
  <c r="J75" i="13"/>
  <c r="I75" i="13"/>
  <c r="H75" i="13"/>
  <c r="G75" i="13"/>
</calcChain>
</file>

<file path=xl/sharedStrings.xml><?xml version="1.0" encoding="utf-8"?>
<sst xmlns="http://schemas.openxmlformats.org/spreadsheetml/2006/main" count="2152" uniqueCount="870">
  <si>
    <t>B-1．国勢調査人口の推移</t>
  </si>
  <si>
    <r>
      <t>各年1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1"/>
        <rFont val="ＭＳ Ｐゴシック"/>
        <family val="3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1"/>
        <rFont val="ＭＳ Ｐゴシック"/>
        <family val="3"/>
        <charset val="128"/>
      </rPr>
      <t>日現在</t>
    </r>
    <rPh sb="0" eb="2">
      <t>カクネン</t>
    </rPh>
    <rPh sb="4" eb="5">
      <t>ガツ</t>
    </rPh>
    <rPh sb="6" eb="7">
      <t>ニチ</t>
    </rPh>
    <phoneticPr fontId="5"/>
  </si>
  <si>
    <t>調査年</t>
    <rPh sb="0" eb="2">
      <t>チョウサ</t>
    </rPh>
    <rPh sb="2" eb="3">
      <t>ネン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</si>
  <si>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</si>
  <si>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</si>
  <si>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</si>
  <si>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増加数</t>
    <rPh sb="0" eb="2">
      <t>ゾウカ</t>
    </rPh>
    <rPh sb="2" eb="3">
      <t>スウ</t>
    </rPh>
    <phoneticPr fontId="7"/>
  </si>
  <si>
    <t>増加率</t>
    <rPh sb="0" eb="2">
      <t>ゾウカ</t>
    </rPh>
    <rPh sb="2" eb="3">
      <t>リツ</t>
    </rPh>
    <phoneticPr fontId="7"/>
  </si>
  <si>
    <t>指数</t>
    <rPh sb="0" eb="2">
      <t>シスウ</t>
    </rPh>
    <phoneticPr fontId="7"/>
  </si>
  <si>
    <t>（人）</t>
    <rPh sb="1" eb="2">
      <t>ヒト</t>
    </rPh>
    <phoneticPr fontId="7"/>
  </si>
  <si>
    <t>（％）</t>
    <phoneticPr fontId="7"/>
  </si>
  <si>
    <t>大正 9年</t>
    <rPh sb="0" eb="2">
      <t>タイショウ</t>
    </rPh>
    <rPh sb="4" eb="5">
      <t>ネン</t>
    </rPh>
    <phoneticPr fontId="5"/>
  </si>
  <si>
    <t>-</t>
    <phoneticPr fontId="5"/>
  </si>
  <si>
    <t>三国町</t>
    <rPh sb="0" eb="3">
      <t>ミクニチョウ</t>
    </rPh>
    <phoneticPr fontId="5"/>
  </si>
  <si>
    <t>丸岡町</t>
    <rPh sb="0" eb="3">
      <t>マルオカチョウ</t>
    </rPh>
    <phoneticPr fontId="5"/>
  </si>
  <si>
    <t>春江町</t>
    <rPh sb="0" eb="3">
      <t>ハルエチョウ</t>
    </rPh>
    <phoneticPr fontId="5"/>
  </si>
  <si>
    <t>坂井町</t>
    <rPh sb="0" eb="2">
      <t>サカイ</t>
    </rPh>
    <rPh sb="2" eb="3">
      <t>チョウ</t>
    </rPh>
    <phoneticPr fontId="5"/>
  </si>
  <si>
    <t>大正14年</t>
    <rPh sb="0" eb="2">
      <t>タイショウ</t>
    </rPh>
    <rPh sb="4" eb="5">
      <t>ネン</t>
    </rPh>
    <phoneticPr fontId="5"/>
  </si>
  <si>
    <t>昭和 5年</t>
    <rPh sb="0" eb="2">
      <t>ショウワ</t>
    </rPh>
    <rPh sb="4" eb="5">
      <t>ネン</t>
    </rPh>
    <phoneticPr fontId="7"/>
  </si>
  <si>
    <t>昭和10年</t>
    <rPh sb="0" eb="2">
      <t>ショウワ</t>
    </rPh>
    <rPh sb="4" eb="5">
      <t>ネン</t>
    </rPh>
    <phoneticPr fontId="7"/>
  </si>
  <si>
    <t>昭和15年</t>
    <rPh sb="0" eb="2">
      <t>ショウワ</t>
    </rPh>
    <rPh sb="4" eb="5">
      <t>ネン</t>
    </rPh>
    <phoneticPr fontId="7"/>
  </si>
  <si>
    <t>昭和22年</t>
    <rPh sb="0" eb="2">
      <t>ショウワ</t>
    </rPh>
    <rPh sb="4" eb="5">
      <t>ネン</t>
    </rPh>
    <phoneticPr fontId="7"/>
  </si>
  <si>
    <t>昭和25年</t>
    <rPh sb="0" eb="2">
      <t>ショウワ</t>
    </rPh>
    <rPh sb="4" eb="5">
      <t>ネン</t>
    </rPh>
    <phoneticPr fontId="7"/>
  </si>
  <si>
    <t>昭和30年</t>
    <rPh sb="0" eb="2">
      <t>ショウワ</t>
    </rPh>
    <rPh sb="4" eb="5">
      <t>ネン</t>
    </rPh>
    <phoneticPr fontId="7"/>
  </si>
  <si>
    <t>昭和35年</t>
    <rPh sb="0" eb="2">
      <t>ショウワ</t>
    </rPh>
    <rPh sb="4" eb="5">
      <t>ネン</t>
    </rPh>
    <phoneticPr fontId="7"/>
  </si>
  <si>
    <t>昭和40年</t>
    <rPh sb="0" eb="2">
      <t>ショウワ</t>
    </rPh>
    <rPh sb="4" eb="5">
      <t>ネン</t>
    </rPh>
    <phoneticPr fontId="7"/>
  </si>
  <si>
    <t>昭和45年</t>
    <rPh sb="0" eb="2">
      <t>ショウワ</t>
    </rPh>
    <rPh sb="4" eb="5">
      <t>ネン</t>
    </rPh>
    <phoneticPr fontId="7"/>
  </si>
  <si>
    <t>昭和50年</t>
    <rPh sb="0" eb="2">
      <t>ショウワ</t>
    </rPh>
    <rPh sb="4" eb="5">
      <t>ネン</t>
    </rPh>
    <phoneticPr fontId="7"/>
  </si>
  <si>
    <t>昭和55年</t>
    <rPh sb="0" eb="2">
      <t>ショウワ</t>
    </rPh>
    <rPh sb="4" eb="5">
      <t>ネン</t>
    </rPh>
    <phoneticPr fontId="7"/>
  </si>
  <si>
    <t>昭和60年</t>
    <rPh sb="0" eb="2">
      <t>ショウワ</t>
    </rPh>
    <rPh sb="4" eb="5">
      <t>ネン</t>
    </rPh>
    <phoneticPr fontId="7"/>
  </si>
  <si>
    <r>
      <t>各年1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1"/>
        <rFont val="ＭＳ Ｐゴシック"/>
        <family val="3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1"/>
        <rFont val="ＭＳ Ｐゴシック"/>
        <family val="3"/>
        <charset val="128"/>
      </rPr>
      <t>日現在</t>
    </r>
    <rPh sb="0" eb="2">
      <t>カクネン</t>
    </rPh>
    <rPh sb="4" eb="5">
      <t>ガツ</t>
    </rPh>
    <rPh sb="6" eb="7">
      <t>ニチ</t>
    </rPh>
    <rPh sb="7" eb="9">
      <t>ゲンザイ</t>
    </rPh>
    <phoneticPr fontId="5"/>
  </si>
  <si>
    <t>（％）</t>
    <phoneticPr fontId="7"/>
  </si>
  <si>
    <t>平成 2年</t>
    <rPh sb="0" eb="2">
      <t>ヘイセイ</t>
    </rPh>
    <rPh sb="4" eb="5">
      <t>ネン</t>
    </rPh>
    <phoneticPr fontId="7"/>
  </si>
  <si>
    <t>平成 7年</t>
    <rPh sb="0" eb="2">
      <t>ヘイセイ</t>
    </rPh>
    <rPh sb="4" eb="5">
      <t>ネン</t>
    </rPh>
    <phoneticPr fontId="7"/>
  </si>
  <si>
    <t>平成12年</t>
    <rPh sb="0" eb="2">
      <t>ヘイセイ</t>
    </rPh>
    <rPh sb="4" eb="5">
      <t>ネン</t>
    </rPh>
    <phoneticPr fontId="7"/>
  </si>
  <si>
    <t>平成17年</t>
    <rPh sb="0" eb="2">
      <t>ヘイセイ</t>
    </rPh>
    <rPh sb="4" eb="5">
      <t>ネン</t>
    </rPh>
    <phoneticPr fontId="7"/>
  </si>
  <si>
    <t xml:space="preserve"> </t>
    <phoneticPr fontId="7"/>
  </si>
  <si>
    <t>平成22年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</si>
  <si>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</si>
  <si>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三国町</t>
    <rPh sb="0" eb="3">
      <t>ミクニチョウ</t>
    </rPh>
    <phoneticPr fontId="7"/>
  </si>
  <si>
    <t>※指数：平成12年を100とした場合の割合</t>
    <rPh sb="1" eb="3">
      <t>シスウ</t>
    </rPh>
    <rPh sb="4" eb="6">
      <t>ヘイセイ</t>
    </rPh>
    <rPh sb="8" eb="9">
      <t>ネン</t>
    </rPh>
    <rPh sb="16" eb="18">
      <t>バアイ</t>
    </rPh>
    <rPh sb="19" eb="21">
      <t>ワリアイ</t>
    </rPh>
    <phoneticPr fontId="5"/>
  </si>
  <si>
    <t>出典：国勢調査報告書</t>
    <rPh sb="0" eb="2">
      <t>シュッテン</t>
    </rPh>
    <rPh sb="3" eb="5">
      <t>コクセイ</t>
    </rPh>
    <rPh sb="5" eb="7">
      <t>チョウサ</t>
    </rPh>
    <rPh sb="7" eb="10">
      <t>ホウコクショ</t>
    </rPh>
    <phoneticPr fontId="5"/>
  </si>
  <si>
    <t>B-2．年齢別・男女別人口</t>
    <rPh sb="4" eb="6">
      <t>ネンレイ</t>
    </rPh>
    <rPh sb="6" eb="7">
      <t>ベツ</t>
    </rPh>
    <rPh sb="8" eb="10">
      <t>ダンジョ</t>
    </rPh>
    <rPh sb="10" eb="11">
      <t>ベツ</t>
    </rPh>
    <rPh sb="11" eb="13">
      <t>ジンコウ</t>
    </rPh>
    <phoneticPr fontId="5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</si>
  <si>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phoneticPr fontId="11"/>
  </si>
  <si>
    <t>年齢別・男女別人口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11"/>
  </si>
  <si>
    <t xml:space="preserve"> 5歳ごと・男女別人口</t>
    <rPh sb="2" eb="3">
      <t>サイ</t>
    </rPh>
    <rPh sb="6" eb="8">
      <t>ダンジョ</t>
    </rPh>
    <rPh sb="8" eb="9">
      <t>ベツ</t>
    </rPh>
    <rPh sb="9" eb="11">
      <t>ジンコウ</t>
    </rPh>
    <phoneticPr fontId="11"/>
  </si>
  <si>
    <t>年齢</t>
    <phoneticPr fontId="15"/>
  </si>
  <si>
    <t>総数</t>
    <phoneticPr fontId="15"/>
  </si>
  <si>
    <t>男（人）</t>
    <rPh sb="2" eb="3">
      <t>ニン</t>
    </rPh>
    <phoneticPr fontId="11"/>
  </si>
  <si>
    <t>女（人）</t>
    <rPh sb="2" eb="3">
      <t>ニン</t>
    </rPh>
    <phoneticPr fontId="11"/>
  </si>
  <si>
    <t>総数</t>
    <rPh sb="0" eb="2">
      <t>ソウスウ</t>
    </rPh>
    <phoneticPr fontId="11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</si>
  <si>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</si>
  <si>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</si>
  <si>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</si>
  <si>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</si>
  <si>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</si>
  <si>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</si>
  <si>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</si>
  <si>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</si>
  <si>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</si>
  <si>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</si>
  <si>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</si>
  <si>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</si>
  <si>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</si>
  <si>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</si>
  <si>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</si>
  <si>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</si>
  <si>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</si>
  <si>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</si>
  <si>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</si>
  <si>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</si>
  <si>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</si>
  <si>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 xml:space="preserve"> 年齢別人口</t>
    <rPh sb="4" eb="6">
      <t>ジンコウ</t>
    </rPh>
    <phoneticPr fontId="11"/>
  </si>
  <si>
    <t>年齢</t>
    <phoneticPr fontId="15"/>
  </si>
  <si>
    <t>総数</t>
    <phoneticPr fontId="15"/>
  </si>
  <si>
    <t>15歳未満</t>
    <phoneticPr fontId="15"/>
  </si>
  <si>
    <t>15～64歳</t>
    <phoneticPr fontId="15"/>
  </si>
  <si>
    <t>65歳以上</t>
    <phoneticPr fontId="15"/>
  </si>
  <si>
    <t>75歳以上</t>
  </si>
  <si>
    <t>85歳以上</t>
  </si>
  <si>
    <t xml:space="preserve"> 年齢別割合(%)</t>
  </si>
  <si>
    <t>男</t>
  </si>
  <si>
    <t>女</t>
  </si>
  <si>
    <t xml:space="preserve"> 平均年齢</t>
  </si>
  <si>
    <t xml:space="preserve"> 年齢中位数</t>
  </si>
  <si>
    <t>出典：国勢調査報告書</t>
    <rPh sb="0" eb="2">
      <t>シュッテン</t>
    </rPh>
    <rPh sb="3" eb="5">
      <t>コクセイ</t>
    </rPh>
    <rPh sb="5" eb="7">
      <t>チョウサ</t>
    </rPh>
    <rPh sb="7" eb="10">
      <t>ホウコクショ</t>
    </rPh>
    <phoneticPr fontId="11"/>
  </si>
  <si>
    <t>不詳</t>
  </si>
  <si>
    <t>B-3．自然・社会動態</t>
    <rPh sb="4" eb="6">
      <t>シゼン</t>
    </rPh>
    <rPh sb="7" eb="9">
      <t>シャカイ</t>
    </rPh>
    <rPh sb="9" eb="11">
      <t>ドウタイ</t>
    </rPh>
    <phoneticPr fontId="5"/>
  </si>
  <si>
    <t>前年10月1日～9月30日</t>
    <rPh sb="0" eb="2">
      <t>ゼンネン</t>
    </rPh>
    <rPh sb="4" eb="5">
      <t>ガツ</t>
    </rPh>
    <rPh sb="6" eb="7">
      <t>ニチ</t>
    </rPh>
    <rPh sb="9" eb="10">
      <t>ガツ</t>
    </rPh>
    <rPh sb="12" eb="13">
      <t>ニチ</t>
    </rPh>
    <phoneticPr fontId="11"/>
  </si>
  <si>
    <t>単位：人</t>
    <rPh sb="0" eb="2">
      <t>タンイ</t>
    </rPh>
    <rPh sb="3" eb="4">
      <t>ヒト</t>
    </rPh>
    <phoneticPr fontId="11"/>
  </si>
  <si>
    <t>年  次</t>
    <rPh sb="0" eb="1">
      <t>トシ</t>
    </rPh>
    <rPh sb="3" eb="4">
      <t>ツギ</t>
    </rPh>
    <phoneticPr fontId="11"/>
  </si>
  <si>
    <t>自然動態</t>
    <rPh sb="0" eb="2">
      <t>シゼン</t>
    </rPh>
    <rPh sb="2" eb="4">
      <t>ドウタイ</t>
    </rPh>
    <phoneticPr fontId="11"/>
  </si>
  <si>
    <t>社会動態</t>
    <rPh sb="0" eb="2">
      <t>シャカイ</t>
    </rPh>
    <rPh sb="2" eb="4">
      <t>ドウタイ</t>
    </rPh>
    <phoneticPr fontId="11"/>
  </si>
  <si>
    <t>出生</t>
    <rPh sb="0" eb="2">
      <t>シュッセイ</t>
    </rPh>
    <phoneticPr fontId="11"/>
  </si>
  <si>
    <t>死亡</t>
    <rPh sb="0" eb="2">
      <t>シボウ</t>
    </rPh>
    <phoneticPr fontId="11"/>
  </si>
  <si>
    <t>転入</t>
    <rPh sb="0" eb="2">
      <t>テンニュウ</t>
    </rPh>
    <phoneticPr fontId="11"/>
  </si>
  <si>
    <t>転出</t>
    <rPh sb="0" eb="2">
      <t>テンシュツ</t>
    </rPh>
    <phoneticPr fontId="11"/>
  </si>
  <si>
    <t>昭和59年</t>
    <rPh sb="0" eb="2">
      <t>ショウワ</t>
    </rPh>
    <rPh sb="4" eb="5">
      <t>ネン</t>
    </rPh>
    <phoneticPr fontId="11"/>
  </si>
  <si>
    <t>三国町</t>
    <rPh sb="0" eb="3">
      <t>ミクニチョウ</t>
    </rPh>
    <phoneticPr fontId="11"/>
  </si>
  <si>
    <t>丸岡町</t>
    <rPh sb="0" eb="3">
      <t>マルオカチョウ</t>
    </rPh>
    <phoneticPr fontId="11"/>
  </si>
  <si>
    <t>春江町</t>
    <rPh sb="0" eb="3">
      <t>ハルエチョウ</t>
    </rPh>
    <phoneticPr fontId="11"/>
  </si>
  <si>
    <t>坂井町</t>
    <rPh sb="0" eb="2">
      <t>サカイ</t>
    </rPh>
    <rPh sb="2" eb="3">
      <t>チョウ</t>
    </rPh>
    <phoneticPr fontId="11"/>
  </si>
  <si>
    <t>昭和60年</t>
    <rPh sb="0" eb="2">
      <t>ショウワ</t>
    </rPh>
    <rPh sb="4" eb="5">
      <t>ネン</t>
    </rPh>
    <phoneticPr fontId="11"/>
  </si>
  <si>
    <t>昭和61年</t>
    <rPh sb="0" eb="2">
      <t>ショウワ</t>
    </rPh>
    <rPh sb="4" eb="5">
      <t>ネン</t>
    </rPh>
    <phoneticPr fontId="11"/>
  </si>
  <si>
    <t>昭和62年</t>
    <rPh sb="0" eb="2">
      <t>ショウワ</t>
    </rPh>
    <rPh sb="4" eb="5">
      <t>ネン</t>
    </rPh>
    <phoneticPr fontId="11"/>
  </si>
  <si>
    <t>昭和63年</t>
    <rPh sb="0" eb="2">
      <t>ショウワ</t>
    </rPh>
    <rPh sb="4" eb="5">
      <t>ネン</t>
    </rPh>
    <phoneticPr fontId="11"/>
  </si>
  <si>
    <t>平成元年</t>
    <rPh sb="0" eb="2">
      <t>ヘイセイ</t>
    </rPh>
    <rPh sb="2" eb="3">
      <t>モト</t>
    </rPh>
    <rPh sb="3" eb="4">
      <t>ネン</t>
    </rPh>
    <phoneticPr fontId="11"/>
  </si>
  <si>
    <t>平成 2年</t>
    <rPh sb="0" eb="2">
      <t>ヘイセイ</t>
    </rPh>
    <rPh sb="4" eb="5">
      <t>ネン</t>
    </rPh>
    <phoneticPr fontId="11"/>
  </si>
  <si>
    <t>平成 3年</t>
    <rPh sb="0" eb="2">
      <t>ヘイセイ</t>
    </rPh>
    <rPh sb="4" eb="5">
      <t>ネン</t>
    </rPh>
    <phoneticPr fontId="11"/>
  </si>
  <si>
    <t>平成 4年</t>
    <rPh sb="0" eb="2">
      <t>ヘイセイ</t>
    </rPh>
    <rPh sb="4" eb="5">
      <t>ネン</t>
    </rPh>
    <phoneticPr fontId="11"/>
  </si>
  <si>
    <t>平成 5年</t>
    <rPh sb="0" eb="2">
      <t>ヘイセイ</t>
    </rPh>
    <rPh sb="4" eb="5">
      <t>ネン</t>
    </rPh>
    <phoneticPr fontId="11"/>
  </si>
  <si>
    <t>平成 6年</t>
    <rPh sb="0" eb="2">
      <t>ヘイセイ</t>
    </rPh>
    <rPh sb="4" eb="5">
      <t>ネン</t>
    </rPh>
    <phoneticPr fontId="11"/>
  </si>
  <si>
    <t>平成 7年</t>
    <rPh sb="0" eb="2">
      <t>ヘイセイ</t>
    </rPh>
    <rPh sb="4" eb="5">
      <t>ネン</t>
    </rPh>
    <phoneticPr fontId="11"/>
  </si>
  <si>
    <t>平成 8年</t>
    <rPh sb="0" eb="2">
      <t>ヘイセイ</t>
    </rPh>
    <rPh sb="4" eb="5">
      <t>ネン</t>
    </rPh>
    <phoneticPr fontId="11"/>
  </si>
  <si>
    <t>平成 9年</t>
    <rPh sb="0" eb="2">
      <t>ヘイセイ</t>
    </rPh>
    <rPh sb="4" eb="5">
      <t>ネン</t>
    </rPh>
    <phoneticPr fontId="11"/>
  </si>
  <si>
    <t>平成10年</t>
    <rPh sb="0" eb="2">
      <t>ヘイセイ</t>
    </rPh>
    <rPh sb="4" eb="5">
      <t>ネン</t>
    </rPh>
    <phoneticPr fontId="11"/>
  </si>
  <si>
    <t>平成11年</t>
    <rPh sb="0" eb="2">
      <t>ヘイセイ</t>
    </rPh>
    <rPh sb="4" eb="5">
      <t>ネン</t>
    </rPh>
    <phoneticPr fontId="11"/>
  </si>
  <si>
    <t>平成12年</t>
    <rPh sb="0" eb="2">
      <t>ヘイセイ</t>
    </rPh>
    <rPh sb="4" eb="5">
      <t>ネン</t>
    </rPh>
    <phoneticPr fontId="11"/>
  </si>
  <si>
    <t>平成13年</t>
    <rPh sb="0" eb="2">
      <t>ヘイセイ</t>
    </rPh>
    <rPh sb="4" eb="5">
      <t>ネン</t>
    </rPh>
    <phoneticPr fontId="11"/>
  </si>
  <si>
    <t>平成14年</t>
    <rPh sb="0" eb="2">
      <t>ヘイセイ</t>
    </rPh>
    <rPh sb="4" eb="5">
      <t>ネン</t>
    </rPh>
    <phoneticPr fontId="11"/>
  </si>
  <si>
    <t>平成15年</t>
    <rPh sb="0" eb="2">
      <t>ヘイセイ</t>
    </rPh>
    <rPh sb="4" eb="5">
      <t>ネン</t>
    </rPh>
    <phoneticPr fontId="11"/>
  </si>
  <si>
    <t>平成16年</t>
    <rPh sb="0" eb="2">
      <t>ヘイセイ</t>
    </rPh>
    <rPh sb="4" eb="5">
      <t>ネン</t>
    </rPh>
    <phoneticPr fontId="11"/>
  </si>
  <si>
    <t>平成17年</t>
    <rPh sb="0" eb="2">
      <t>ヘイセイ</t>
    </rPh>
    <rPh sb="4" eb="5">
      <t>ネン</t>
    </rPh>
    <phoneticPr fontId="11"/>
  </si>
  <si>
    <t>平成18年</t>
    <rPh sb="0" eb="2">
      <t>ヘイセイ</t>
    </rPh>
    <rPh sb="4" eb="5">
      <t>ネン</t>
    </rPh>
    <phoneticPr fontId="11"/>
  </si>
  <si>
    <t>平成19年</t>
    <rPh sb="0" eb="2">
      <t>ヘイセイ</t>
    </rPh>
    <rPh sb="4" eb="5">
      <t>ネン</t>
    </rPh>
    <phoneticPr fontId="11"/>
  </si>
  <si>
    <t>平成20年</t>
    <rPh sb="0" eb="2">
      <t>ヘイセイ</t>
    </rPh>
    <rPh sb="4" eb="5">
      <t>ネン</t>
    </rPh>
    <phoneticPr fontId="11"/>
  </si>
  <si>
    <t>平成21年</t>
    <rPh sb="0" eb="2">
      <t>ヘイセイ</t>
    </rPh>
    <rPh sb="4" eb="5">
      <t>ネン</t>
    </rPh>
    <phoneticPr fontId="11"/>
  </si>
  <si>
    <t>平成22年</t>
    <rPh sb="0" eb="2">
      <t>ヘイセイ</t>
    </rPh>
    <rPh sb="4" eb="5">
      <t>ネン</t>
    </rPh>
    <phoneticPr fontId="11"/>
  </si>
  <si>
    <t>平成23年</t>
    <rPh sb="0" eb="2">
      <t>ヘイセイ</t>
    </rPh>
    <rPh sb="4" eb="5">
      <t>ネン</t>
    </rPh>
    <phoneticPr fontId="11"/>
  </si>
  <si>
    <t>平成24年</t>
    <rPh sb="0" eb="2">
      <t>ヘイセイ</t>
    </rPh>
    <rPh sb="4" eb="5">
      <t>ネン</t>
    </rPh>
    <phoneticPr fontId="11"/>
  </si>
  <si>
    <t>平成25年</t>
    <rPh sb="0" eb="2">
      <t>ヘイセイ</t>
    </rPh>
    <rPh sb="4" eb="5">
      <t>ネン</t>
    </rPh>
    <phoneticPr fontId="11"/>
  </si>
  <si>
    <t>平成26年</t>
    <rPh sb="0" eb="2">
      <t>ヘイセイ</t>
    </rPh>
    <rPh sb="4" eb="5">
      <t>ネン</t>
    </rPh>
    <phoneticPr fontId="11"/>
  </si>
  <si>
    <t>平成27年</t>
    <rPh sb="0" eb="2">
      <t>ヘイセイ</t>
    </rPh>
    <rPh sb="4" eb="5">
      <t>ネン</t>
    </rPh>
    <phoneticPr fontId="11"/>
  </si>
  <si>
    <t>平成28年</t>
    <rPh sb="0" eb="2">
      <t>ヘイセイ</t>
    </rPh>
    <rPh sb="4" eb="5">
      <t>ネン</t>
    </rPh>
    <phoneticPr fontId="11"/>
  </si>
  <si>
    <t>出典：福井県の推計人口</t>
    <rPh sb="0" eb="2">
      <t>シュッテン</t>
    </rPh>
    <rPh sb="3" eb="6">
      <t>フクイケン</t>
    </rPh>
    <rPh sb="7" eb="9">
      <t>スイケイ</t>
    </rPh>
    <rPh sb="9" eb="11">
      <t>ジンコウ</t>
    </rPh>
    <phoneticPr fontId="11"/>
  </si>
  <si>
    <t>B-4．住民基本台帳人口・世帯数</t>
    <rPh sb="4" eb="6">
      <t>ジュウミン</t>
    </rPh>
    <rPh sb="6" eb="8">
      <t>キホン</t>
    </rPh>
    <rPh sb="8" eb="10">
      <t>ダイチョウ</t>
    </rPh>
    <rPh sb="10" eb="12">
      <t>ジンコウ</t>
    </rPh>
    <rPh sb="13" eb="16">
      <t>セタイスウ</t>
    </rPh>
    <phoneticPr fontId="5"/>
  </si>
  <si>
    <r>
      <t>平成28年4</t>
    </r>
    <r>
      <rPr>
        <sz val="11"/>
        <rFont val="ＭＳ Ｐゴシック"/>
        <family val="3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>1日</t>
    </r>
    <r>
      <rPr>
        <sz val="11"/>
        <rFont val="ＭＳ Ｐゴシック"/>
        <family val="3"/>
        <charset val="128"/>
      </rPr>
      <t>現在</t>
    </r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</si>
  <si>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行政区名称</t>
    <rPh sb="0" eb="3">
      <t>ギョウセイク</t>
    </rPh>
    <rPh sb="3" eb="5">
      <t>メイショウ</t>
    </rPh>
    <phoneticPr fontId="5"/>
  </si>
  <si>
    <t>人口（外国人含む）</t>
    <rPh sb="0" eb="2">
      <t>ジンコウ</t>
    </rPh>
    <rPh sb="3" eb="5">
      <t>ガイコク</t>
    </rPh>
    <rPh sb="5" eb="6">
      <t>ジン</t>
    </rPh>
    <rPh sb="6" eb="7">
      <t>フク</t>
    </rPh>
    <phoneticPr fontId="5"/>
  </si>
  <si>
    <t>計</t>
    <rPh sb="0" eb="1">
      <t>ケイ</t>
    </rPh>
    <phoneticPr fontId="5"/>
  </si>
  <si>
    <t>世帯数</t>
    <rPh sb="0" eb="3">
      <t>セタイスウ</t>
    </rPh>
    <phoneticPr fontId="5"/>
  </si>
  <si>
    <t>浜滝谷</t>
  </si>
  <si>
    <t>石丸</t>
    <rPh sb="0" eb="2">
      <t>イシマル</t>
    </rPh>
    <phoneticPr fontId="2"/>
  </si>
  <si>
    <t>四日市</t>
  </si>
  <si>
    <t>つつじが丘</t>
  </si>
  <si>
    <t>野中</t>
    <rPh sb="0" eb="1">
      <t>ノ</t>
    </rPh>
    <rPh sb="1" eb="2">
      <t>ナカ</t>
    </rPh>
    <phoneticPr fontId="2"/>
  </si>
  <si>
    <t>新町</t>
    <phoneticPr fontId="7"/>
  </si>
  <si>
    <t>宿</t>
    <rPh sb="0" eb="1">
      <t>シュク</t>
    </rPh>
    <phoneticPr fontId="7"/>
  </si>
  <si>
    <t>油屋</t>
    <rPh sb="0" eb="2">
      <t>アブラヤ</t>
    </rPh>
    <phoneticPr fontId="2"/>
  </si>
  <si>
    <t>三国東</t>
    <rPh sb="0" eb="2">
      <t>ミクニ</t>
    </rPh>
    <rPh sb="2" eb="3">
      <t>ヒガシ</t>
    </rPh>
    <phoneticPr fontId="2"/>
  </si>
  <si>
    <t>グリーンハイツ</t>
  </si>
  <si>
    <t>楽円</t>
    <rPh sb="0" eb="2">
      <t>ラクエン</t>
    </rPh>
    <phoneticPr fontId="2"/>
  </si>
  <si>
    <t>三国東団地</t>
    <phoneticPr fontId="2"/>
  </si>
  <si>
    <t>新宿一丁目</t>
    <phoneticPr fontId="7"/>
  </si>
  <si>
    <t>請地</t>
    <rPh sb="0" eb="1">
      <t>ウケ</t>
    </rPh>
    <rPh sb="1" eb="2">
      <t>チ</t>
    </rPh>
    <phoneticPr fontId="2"/>
  </si>
  <si>
    <t>森町</t>
    <rPh sb="0" eb="1">
      <t>モリ</t>
    </rPh>
    <rPh sb="1" eb="2">
      <t>マチ</t>
    </rPh>
    <phoneticPr fontId="2"/>
  </si>
  <si>
    <t>新宿二丁目</t>
  </si>
  <si>
    <t>請地(2)</t>
    <rPh sb="0" eb="1">
      <t>ウケ</t>
    </rPh>
    <rPh sb="1" eb="2">
      <t>チ</t>
    </rPh>
    <phoneticPr fontId="2"/>
  </si>
  <si>
    <t>岩崎</t>
    <rPh sb="0" eb="2">
      <t>イワサキ</t>
    </rPh>
    <phoneticPr fontId="2"/>
  </si>
  <si>
    <t>米ケ脇</t>
    <rPh sb="0" eb="3">
      <t>コメガワキ</t>
    </rPh>
    <phoneticPr fontId="2"/>
  </si>
  <si>
    <t>金井</t>
    <rPh sb="0" eb="2">
      <t>カナイ</t>
    </rPh>
    <phoneticPr fontId="2"/>
  </si>
  <si>
    <t>玉井</t>
    <rPh sb="0" eb="2">
      <t>タマイ</t>
    </rPh>
    <phoneticPr fontId="2"/>
  </si>
  <si>
    <t>安島</t>
  </si>
  <si>
    <t>川崎</t>
    <rPh sb="0" eb="2">
      <t>カワサキ</t>
    </rPh>
    <phoneticPr fontId="2"/>
  </si>
  <si>
    <t>中元</t>
    <rPh sb="0" eb="2">
      <t>ナカモト</t>
    </rPh>
    <phoneticPr fontId="7"/>
  </si>
  <si>
    <t>崎</t>
    <phoneticPr fontId="7"/>
  </si>
  <si>
    <t>池見</t>
    <rPh sb="0" eb="2">
      <t>イケミ</t>
    </rPh>
    <phoneticPr fontId="2"/>
  </si>
  <si>
    <t>御所垣内</t>
    <phoneticPr fontId="2"/>
  </si>
  <si>
    <t>マリンタウン崎</t>
    <phoneticPr fontId="2"/>
  </si>
  <si>
    <t>その他</t>
    <rPh sb="2" eb="3">
      <t>タ</t>
    </rPh>
    <phoneticPr fontId="2"/>
  </si>
  <si>
    <t>安養寺</t>
    <rPh sb="0" eb="3">
      <t>アンヨウジ</t>
    </rPh>
    <phoneticPr fontId="2"/>
  </si>
  <si>
    <t>梶</t>
    <rPh sb="0" eb="1">
      <t>カジ</t>
    </rPh>
    <phoneticPr fontId="2"/>
  </si>
  <si>
    <t>丸岡町</t>
    <rPh sb="0" eb="3">
      <t>マルオカチョウ</t>
    </rPh>
    <phoneticPr fontId="2"/>
  </si>
  <si>
    <t>大門</t>
    <rPh sb="0" eb="2">
      <t>ダイモン</t>
    </rPh>
    <phoneticPr fontId="2"/>
  </si>
  <si>
    <t>浜地</t>
    <rPh sb="0" eb="1">
      <t>ハマ</t>
    </rPh>
    <rPh sb="1" eb="2">
      <t>チ</t>
    </rPh>
    <phoneticPr fontId="2"/>
  </si>
  <si>
    <t>東二ツ屋</t>
    <rPh sb="0" eb="1">
      <t>ヒガシ</t>
    </rPh>
    <rPh sb="1" eb="2">
      <t>フタ</t>
    </rPh>
    <rPh sb="3" eb="4">
      <t>ヤ</t>
    </rPh>
    <phoneticPr fontId="2"/>
  </si>
  <si>
    <t>代官屋敷</t>
    <rPh sb="0" eb="2">
      <t>ダイカン</t>
    </rPh>
    <rPh sb="2" eb="4">
      <t>ヤシキ</t>
    </rPh>
    <phoneticPr fontId="2"/>
  </si>
  <si>
    <t>陣ヶ岡</t>
    <rPh sb="0" eb="3">
      <t>ジンガオカ</t>
    </rPh>
    <phoneticPr fontId="2"/>
  </si>
  <si>
    <t>上金屋</t>
    <rPh sb="0" eb="3">
      <t>カミカナヤ</t>
    </rPh>
    <phoneticPr fontId="2"/>
  </si>
  <si>
    <t>観音</t>
    <rPh sb="0" eb="2">
      <t>カンノン</t>
    </rPh>
    <phoneticPr fontId="2"/>
  </si>
  <si>
    <t>広野宿舎</t>
    <rPh sb="0" eb="2">
      <t>ヒロノ</t>
    </rPh>
    <rPh sb="2" eb="4">
      <t>シュクシャ</t>
    </rPh>
    <phoneticPr fontId="2"/>
  </si>
  <si>
    <t>楽間</t>
    <rPh sb="0" eb="2">
      <t>ラクマ</t>
    </rPh>
    <phoneticPr fontId="2"/>
  </si>
  <si>
    <t>山上西</t>
  </si>
  <si>
    <t>陣ヶ岡(2)</t>
    <rPh sb="0" eb="3">
      <t>ジンガオカ</t>
    </rPh>
    <phoneticPr fontId="2"/>
  </si>
  <si>
    <t>為安</t>
    <rPh sb="0" eb="2">
      <t>タメヤス</t>
    </rPh>
    <phoneticPr fontId="2"/>
  </si>
  <si>
    <t>栄町</t>
    <phoneticPr fontId="2"/>
  </si>
  <si>
    <t>運動公園</t>
    <rPh sb="0" eb="4">
      <t>ウンドウコウエン</t>
    </rPh>
    <phoneticPr fontId="2"/>
  </si>
  <si>
    <t>寄永</t>
    <rPh sb="0" eb="2">
      <t>ヨリナガ</t>
    </rPh>
    <phoneticPr fontId="2"/>
  </si>
  <si>
    <t>汐見</t>
    <rPh sb="0" eb="2">
      <t>シオミ</t>
    </rPh>
    <phoneticPr fontId="2"/>
  </si>
  <si>
    <t>緑ヶ丘</t>
    <phoneticPr fontId="2"/>
  </si>
  <si>
    <t>友末</t>
    <rPh sb="0" eb="2">
      <t>トモスエ</t>
    </rPh>
    <phoneticPr fontId="2"/>
  </si>
  <si>
    <t>殿島</t>
    <phoneticPr fontId="7"/>
  </si>
  <si>
    <t>野山</t>
    <phoneticPr fontId="2"/>
  </si>
  <si>
    <t>坪ノ内</t>
    <rPh sb="0" eb="1">
      <t>ツボ</t>
    </rPh>
    <rPh sb="2" eb="3">
      <t>ウチ</t>
    </rPh>
    <phoneticPr fontId="2"/>
  </si>
  <si>
    <t>上西</t>
    <rPh sb="0" eb="2">
      <t>カミニシ</t>
    </rPh>
    <phoneticPr fontId="2"/>
  </si>
  <si>
    <t>桜ヶ丘</t>
    <phoneticPr fontId="2"/>
  </si>
  <si>
    <t>下久米田上</t>
    <rPh sb="0" eb="4">
      <t>シモクメダ</t>
    </rPh>
    <rPh sb="4" eb="5">
      <t>カミ</t>
    </rPh>
    <phoneticPr fontId="2"/>
  </si>
  <si>
    <t>下西</t>
    <rPh sb="0" eb="1">
      <t>シモ</t>
    </rPh>
    <rPh sb="1" eb="2">
      <t>ニシ</t>
    </rPh>
    <phoneticPr fontId="2"/>
  </si>
  <si>
    <t>運動公園三丁目</t>
    <rPh sb="0" eb="4">
      <t>ウンドウコウエン</t>
    </rPh>
    <phoneticPr fontId="7"/>
  </si>
  <si>
    <t>下久米田下</t>
    <rPh sb="0" eb="4">
      <t>シモクメダ</t>
    </rPh>
    <rPh sb="4" eb="5">
      <t>シタ</t>
    </rPh>
    <phoneticPr fontId="2"/>
  </si>
  <si>
    <t>東下西</t>
    <rPh sb="0" eb="1">
      <t>ヒガシ</t>
    </rPh>
    <rPh sb="1" eb="2">
      <t>シモ</t>
    </rPh>
    <rPh sb="2" eb="3">
      <t>ニシ</t>
    </rPh>
    <phoneticPr fontId="2"/>
  </si>
  <si>
    <t>緑ヶ丘五丁目</t>
    <rPh sb="3" eb="6">
      <t>５チョウメ</t>
    </rPh>
    <phoneticPr fontId="2"/>
  </si>
  <si>
    <t>上久米田</t>
    <rPh sb="0" eb="1">
      <t>カミ</t>
    </rPh>
    <rPh sb="1" eb="4">
      <t>クメダ</t>
    </rPh>
    <phoneticPr fontId="2"/>
  </si>
  <si>
    <t>上緑</t>
    <rPh sb="0" eb="1">
      <t>カミ</t>
    </rPh>
    <rPh sb="1" eb="2">
      <t>ミドリ</t>
    </rPh>
    <phoneticPr fontId="2"/>
  </si>
  <si>
    <t>新緑ヶ丘団地</t>
    <phoneticPr fontId="7"/>
  </si>
  <si>
    <t>近庄</t>
    <rPh sb="0" eb="1">
      <t>キン</t>
    </rPh>
    <rPh sb="1" eb="2">
      <t>ショウ</t>
    </rPh>
    <phoneticPr fontId="2"/>
  </si>
  <si>
    <t>下緑</t>
    <rPh sb="0" eb="1">
      <t>シモ</t>
    </rPh>
    <rPh sb="1" eb="2">
      <t>ミドリ</t>
    </rPh>
    <phoneticPr fontId="2"/>
  </si>
  <si>
    <t>覚善東</t>
    <phoneticPr fontId="7"/>
  </si>
  <si>
    <t>六呂瀬</t>
    <rPh sb="0" eb="3">
      <t>ロクロセ</t>
    </rPh>
    <phoneticPr fontId="2"/>
  </si>
  <si>
    <t>新緑</t>
    <rPh sb="0" eb="1">
      <t>シン</t>
    </rPh>
    <phoneticPr fontId="2"/>
  </si>
  <si>
    <t>覚善(2)</t>
    <phoneticPr fontId="7"/>
  </si>
  <si>
    <t>金元</t>
    <rPh sb="0" eb="2">
      <t>カネモト</t>
    </rPh>
    <phoneticPr fontId="2"/>
  </si>
  <si>
    <t>松ヶ下</t>
    <rPh sb="0" eb="1">
      <t>マツ</t>
    </rPh>
    <rPh sb="2" eb="3">
      <t>シタ</t>
    </rPh>
    <phoneticPr fontId="2"/>
  </si>
  <si>
    <t>覚善</t>
    <rPh sb="0" eb="2">
      <t>カクゼン</t>
    </rPh>
    <phoneticPr fontId="7"/>
  </si>
  <si>
    <t>新鳴鹿1丁目</t>
    <rPh sb="0" eb="1">
      <t>シン</t>
    </rPh>
    <rPh sb="1" eb="3">
      <t>ナルカ</t>
    </rPh>
    <rPh sb="4" eb="6">
      <t>チョウメ</t>
    </rPh>
    <phoneticPr fontId="2"/>
  </si>
  <si>
    <t>元新</t>
    <rPh sb="0" eb="1">
      <t>モト</t>
    </rPh>
    <rPh sb="1" eb="2">
      <t>シン</t>
    </rPh>
    <phoneticPr fontId="2"/>
  </si>
  <si>
    <t>旭台</t>
    <rPh sb="0" eb="1">
      <t>アサヒ</t>
    </rPh>
    <phoneticPr fontId="2"/>
  </si>
  <si>
    <t>新鳴鹿2丁目</t>
    <rPh sb="0" eb="1">
      <t>シン</t>
    </rPh>
    <rPh sb="1" eb="3">
      <t>ナルカ</t>
    </rPh>
    <rPh sb="4" eb="6">
      <t>チョウメ</t>
    </rPh>
    <phoneticPr fontId="2"/>
  </si>
  <si>
    <t>上旭</t>
    <rPh sb="0" eb="1">
      <t>カミ</t>
    </rPh>
    <rPh sb="1" eb="2">
      <t>アサヒ</t>
    </rPh>
    <phoneticPr fontId="2"/>
  </si>
  <si>
    <t>加戸東</t>
    <rPh sb="0" eb="2">
      <t>カド</t>
    </rPh>
    <rPh sb="2" eb="3">
      <t>ヒガシ</t>
    </rPh>
    <phoneticPr fontId="2"/>
  </si>
  <si>
    <t>新鳴鹿3丁目</t>
    <rPh sb="0" eb="1">
      <t>シン</t>
    </rPh>
    <rPh sb="1" eb="3">
      <t>ナルカ</t>
    </rPh>
    <rPh sb="4" eb="6">
      <t>チョウメ</t>
    </rPh>
    <phoneticPr fontId="2"/>
  </si>
  <si>
    <t>下旭</t>
    <rPh sb="0" eb="1">
      <t>シモ</t>
    </rPh>
    <rPh sb="1" eb="2">
      <t>アサヒ</t>
    </rPh>
    <phoneticPr fontId="2"/>
  </si>
  <si>
    <t>鴨池</t>
    <rPh sb="0" eb="2">
      <t>カモイケ</t>
    </rPh>
    <phoneticPr fontId="2"/>
  </si>
  <si>
    <t>南横地1区</t>
    <rPh sb="0" eb="3">
      <t>ミナミヨコジ</t>
    </rPh>
    <rPh sb="4" eb="5">
      <t>ク</t>
    </rPh>
    <phoneticPr fontId="2"/>
  </si>
  <si>
    <t>石切場</t>
    <rPh sb="0" eb="2">
      <t>イシキリ</t>
    </rPh>
    <rPh sb="2" eb="3">
      <t>バ</t>
    </rPh>
    <phoneticPr fontId="2"/>
  </si>
  <si>
    <t>加戸西</t>
    <rPh sb="0" eb="2">
      <t>カド</t>
    </rPh>
    <rPh sb="2" eb="3">
      <t>ニシ</t>
    </rPh>
    <phoneticPr fontId="2"/>
  </si>
  <si>
    <t>南横地2区</t>
    <rPh sb="0" eb="3">
      <t>ミナミヨコジ</t>
    </rPh>
    <rPh sb="4" eb="5">
      <t>ク</t>
    </rPh>
    <phoneticPr fontId="2"/>
  </si>
  <si>
    <t>上台</t>
    <rPh sb="0" eb="2">
      <t>カミダイ</t>
    </rPh>
    <phoneticPr fontId="2"/>
  </si>
  <si>
    <t>平山</t>
    <rPh sb="0" eb="2">
      <t>ヒラヤマ</t>
    </rPh>
    <phoneticPr fontId="2"/>
  </si>
  <si>
    <t>南横地3区</t>
    <rPh sb="0" eb="3">
      <t>ミナミヨコジ</t>
    </rPh>
    <rPh sb="4" eb="5">
      <t>ク</t>
    </rPh>
    <phoneticPr fontId="2"/>
  </si>
  <si>
    <t>下台</t>
    <rPh sb="0" eb="1">
      <t>シモ</t>
    </rPh>
    <rPh sb="1" eb="2">
      <t>ダイ</t>
    </rPh>
    <phoneticPr fontId="2"/>
  </si>
  <si>
    <t>美保</t>
    <rPh sb="0" eb="2">
      <t>ミホ</t>
    </rPh>
    <phoneticPr fontId="2"/>
  </si>
  <si>
    <t>北横地1区</t>
    <rPh sb="0" eb="3">
      <t>キタヨコジ</t>
    </rPh>
    <rPh sb="4" eb="5">
      <t>ク</t>
    </rPh>
    <phoneticPr fontId="2"/>
  </si>
  <si>
    <t>平野</t>
  </si>
  <si>
    <t>西谷</t>
    <rPh sb="0" eb="2">
      <t>ニシタニ</t>
    </rPh>
    <phoneticPr fontId="2"/>
  </si>
  <si>
    <t>北横地2区</t>
    <rPh sb="0" eb="3">
      <t>キタヨコジ</t>
    </rPh>
    <rPh sb="4" eb="5">
      <t>ク</t>
    </rPh>
    <phoneticPr fontId="2"/>
  </si>
  <si>
    <t>久宝持</t>
  </si>
  <si>
    <t>嵩</t>
    <rPh sb="0" eb="1">
      <t>カサ</t>
    </rPh>
    <phoneticPr fontId="2"/>
  </si>
  <si>
    <t>北横地3区</t>
    <rPh sb="0" eb="3">
      <t>キタヨコジ</t>
    </rPh>
    <rPh sb="4" eb="5">
      <t>ク</t>
    </rPh>
    <phoneticPr fontId="2"/>
  </si>
  <si>
    <t>日和山</t>
    <phoneticPr fontId="7"/>
  </si>
  <si>
    <t>鐘場</t>
    <rPh sb="0" eb="1">
      <t>カネ</t>
    </rPh>
    <rPh sb="1" eb="2">
      <t>バ</t>
    </rPh>
    <phoneticPr fontId="2"/>
  </si>
  <si>
    <t>北横地4区</t>
    <rPh sb="0" eb="3">
      <t>キタヨコジ</t>
    </rPh>
    <rPh sb="4" eb="5">
      <t>ク</t>
    </rPh>
    <phoneticPr fontId="2"/>
  </si>
  <si>
    <t>桜町</t>
  </si>
  <si>
    <t>池上</t>
    <rPh sb="0" eb="2">
      <t>イケガミ</t>
    </rPh>
    <phoneticPr fontId="7"/>
  </si>
  <si>
    <t>四ツ屋</t>
    <rPh sb="0" eb="1">
      <t>ヨ</t>
    </rPh>
    <rPh sb="2" eb="3">
      <t>ヤ</t>
    </rPh>
    <phoneticPr fontId="2"/>
  </si>
  <si>
    <t>喜宝</t>
  </si>
  <si>
    <t>城ケ原</t>
    <rPh sb="0" eb="1">
      <t>ジョウ</t>
    </rPh>
    <rPh sb="2" eb="3">
      <t>ハラ</t>
    </rPh>
    <phoneticPr fontId="7"/>
  </si>
  <si>
    <t>磯部新保1区</t>
    <rPh sb="0" eb="4">
      <t>イソベシンボ</t>
    </rPh>
    <rPh sb="5" eb="6">
      <t>ク</t>
    </rPh>
    <phoneticPr fontId="2"/>
  </si>
  <si>
    <t>南末広</t>
  </si>
  <si>
    <t>水居</t>
    <rPh sb="0" eb="1">
      <t>ミズ</t>
    </rPh>
    <rPh sb="1" eb="2">
      <t>イ</t>
    </rPh>
    <phoneticPr fontId="2"/>
  </si>
  <si>
    <t>磯部新保2区</t>
    <rPh sb="0" eb="4">
      <t>イソベシンボ</t>
    </rPh>
    <rPh sb="5" eb="6">
      <t>ク</t>
    </rPh>
    <phoneticPr fontId="2"/>
  </si>
  <si>
    <t>北末広</t>
  </si>
  <si>
    <t>水居団地</t>
    <rPh sb="0" eb="2">
      <t>ミズイ</t>
    </rPh>
    <rPh sb="2" eb="4">
      <t>ダンチ</t>
    </rPh>
    <phoneticPr fontId="7"/>
  </si>
  <si>
    <t>羽崎</t>
    <rPh sb="0" eb="2">
      <t>ハサキ</t>
    </rPh>
    <phoneticPr fontId="2"/>
  </si>
  <si>
    <t>上錦</t>
  </si>
  <si>
    <t>新保</t>
    <rPh sb="0" eb="2">
      <t>シンボ</t>
    </rPh>
    <phoneticPr fontId="2"/>
  </si>
  <si>
    <t>九頭竜大橋</t>
    <rPh sb="0" eb="3">
      <t>クズリュウ</t>
    </rPh>
    <rPh sb="3" eb="5">
      <t>オオハシ</t>
    </rPh>
    <phoneticPr fontId="2"/>
  </si>
  <si>
    <t>下錦</t>
  </si>
  <si>
    <t>竹松</t>
    <phoneticPr fontId="2"/>
  </si>
  <si>
    <t>宇随</t>
    <rPh sb="0" eb="2">
      <t>ウズイ</t>
    </rPh>
    <phoneticPr fontId="2"/>
  </si>
  <si>
    <t>下新</t>
  </si>
  <si>
    <t>西今市</t>
    <phoneticPr fontId="7"/>
  </si>
  <si>
    <t>磯部福庄</t>
    <rPh sb="0" eb="2">
      <t>イソベ</t>
    </rPh>
    <rPh sb="2" eb="3">
      <t>フク</t>
    </rPh>
    <rPh sb="3" eb="4">
      <t>ショウ</t>
    </rPh>
    <phoneticPr fontId="2"/>
  </si>
  <si>
    <t>温泉</t>
    <phoneticPr fontId="7"/>
  </si>
  <si>
    <t>藤澤</t>
    <rPh sb="0" eb="2">
      <t>フジサワ</t>
    </rPh>
    <phoneticPr fontId="2"/>
  </si>
  <si>
    <t>熊堂</t>
    <rPh sb="0" eb="2">
      <t>クマンドウ</t>
    </rPh>
    <phoneticPr fontId="2"/>
  </si>
  <si>
    <t>立田団地</t>
  </si>
  <si>
    <t>玉江</t>
    <rPh sb="0" eb="2">
      <t>タマエ</t>
    </rPh>
    <phoneticPr fontId="2"/>
  </si>
  <si>
    <t>磯部島</t>
    <rPh sb="0" eb="2">
      <t>イソベ</t>
    </rPh>
    <rPh sb="2" eb="3">
      <t>シマ</t>
    </rPh>
    <phoneticPr fontId="7"/>
  </si>
  <si>
    <t>中央</t>
    <rPh sb="0" eb="2">
      <t>チュウオウ</t>
    </rPh>
    <phoneticPr fontId="7"/>
  </si>
  <si>
    <t>横越</t>
    <rPh sb="0" eb="2">
      <t>ヨコゴシ</t>
    </rPh>
    <phoneticPr fontId="7"/>
  </si>
  <si>
    <t>磯部島2区</t>
    <rPh sb="0" eb="2">
      <t>イソベ</t>
    </rPh>
    <rPh sb="2" eb="3">
      <t>シマ</t>
    </rPh>
    <rPh sb="4" eb="5">
      <t>ク</t>
    </rPh>
    <phoneticPr fontId="2"/>
  </si>
  <si>
    <t>橋本</t>
  </si>
  <si>
    <t>下野</t>
    <rPh sb="0" eb="2">
      <t>シモノ</t>
    </rPh>
    <phoneticPr fontId="7"/>
  </si>
  <si>
    <t>四郎丸</t>
    <rPh sb="0" eb="2">
      <t>シロウ</t>
    </rPh>
    <rPh sb="2" eb="3">
      <t>マル</t>
    </rPh>
    <phoneticPr fontId="2"/>
  </si>
  <si>
    <t>竪</t>
  </si>
  <si>
    <t>西野中</t>
    <rPh sb="0" eb="1">
      <t>ニシ</t>
    </rPh>
    <rPh sb="1" eb="2">
      <t>ノ</t>
    </rPh>
    <rPh sb="2" eb="3">
      <t>ナカ</t>
    </rPh>
    <phoneticPr fontId="7"/>
  </si>
  <si>
    <t>今市</t>
    <rPh sb="0" eb="2">
      <t>イマイチ</t>
    </rPh>
    <phoneticPr fontId="2"/>
  </si>
  <si>
    <t>上横</t>
  </si>
  <si>
    <t>山岸</t>
    <rPh sb="0" eb="2">
      <t>ヤマギシ</t>
    </rPh>
    <phoneticPr fontId="2"/>
  </si>
  <si>
    <t>南今市</t>
    <rPh sb="0" eb="1">
      <t>ミナミ</t>
    </rPh>
    <rPh sb="1" eb="3">
      <t>イマイチ</t>
    </rPh>
    <phoneticPr fontId="2"/>
  </si>
  <si>
    <t>上真砂</t>
  </si>
  <si>
    <t>黒目</t>
    <rPh sb="0" eb="2">
      <t>クロメ</t>
    </rPh>
    <phoneticPr fontId="7"/>
  </si>
  <si>
    <t>反保</t>
    <rPh sb="0" eb="2">
      <t>タンボ</t>
    </rPh>
    <phoneticPr fontId="7"/>
  </si>
  <si>
    <t>下真砂</t>
  </si>
  <si>
    <t>ニュータウン黒目</t>
    <rPh sb="6" eb="8">
      <t>クロメ</t>
    </rPh>
    <phoneticPr fontId="2"/>
  </si>
  <si>
    <t>八丁</t>
    <rPh sb="0" eb="2">
      <t>ハッチョウ</t>
    </rPh>
    <phoneticPr fontId="7"/>
  </si>
  <si>
    <t>東滝本</t>
  </si>
  <si>
    <t>ポートタウン</t>
    <phoneticPr fontId="7"/>
  </si>
  <si>
    <t>上安田</t>
    <rPh sb="0" eb="1">
      <t>カミ</t>
    </rPh>
    <rPh sb="1" eb="3">
      <t>ヤスダ</t>
    </rPh>
    <phoneticPr fontId="7"/>
  </si>
  <si>
    <t>西滝本</t>
  </si>
  <si>
    <t>パープルタウン黒目</t>
    <rPh sb="7" eb="9">
      <t>クロメ</t>
    </rPh>
    <phoneticPr fontId="2"/>
  </si>
  <si>
    <t>安田新</t>
    <rPh sb="0" eb="2">
      <t>ヤスダ</t>
    </rPh>
    <rPh sb="2" eb="3">
      <t>シン</t>
    </rPh>
    <phoneticPr fontId="2"/>
  </si>
  <si>
    <t>西滝谷</t>
    <phoneticPr fontId="7"/>
  </si>
  <si>
    <t>米納津</t>
    <rPh sb="0" eb="3">
      <t>ヨノヅ</t>
    </rPh>
    <phoneticPr fontId="7"/>
  </si>
  <si>
    <t>下安田</t>
    <rPh sb="0" eb="1">
      <t>シモ</t>
    </rPh>
    <rPh sb="1" eb="3">
      <t>ヤスダ</t>
    </rPh>
    <phoneticPr fontId="2"/>
  </si>
  <si>
    <t>仲滝谷</t>
  </si>
  <si>
    <t>沖野々</t>
    <rPh sb="0" eb="3">
      <t>オキノノ</t>
    </rPh>
    <phoneticPr fontId="2"/>
  </si>
  <si>
    <t>新九頭竜1区</t>
    <rPh sb="0" eb="1">
      <t>シン</t>
    </rPh>
    <rPh sb="1" eb="4">
      <t>クズリュウ</t>
    </rPh>
    <rPh sb="5" eb="6">
      <t>ク</t>
    </rPh>
    <phoneticPr fontId="2"/>
  </si>
  <si>
    <t>新九頭竜2区</t>
    <rPh sb="0" eb="1">
      <t>シン</t>
    </rPh>
    <rPh sb="1" eb="4">
      <t>クズリュウ</t>
    </rPh>
    <rPh sb="5" eb="6">
      <t>ク</t>
    </rPh>
    <phoneticPr fontId="2"/>
  </si>
  <si>
    <t>雇用促進</t>
    <rPh sb="0" eb="2">
      <t>コヨウ</t>
    </rPh>
    <rPh sb="2" eb="4">
      <t>ソクシン</t>
    </rPh>
    <phoneticPr fontId="2"/>
  </si>
  <si>
    <t>城北1区</t>
    <phoneticPr fontId="2"/>
  </si>
  <si>
    <t>高柳3区</t>
    <rPh sb="0" eb="2">
      <t>タカヤナギ</t>
    </rPh>
    <rPh sb="3" eb="4">
      <t>ク</t>
    </rPh>
    <phoneticPr fontId="2"/>
  </si>
  <si>
    <t>猪爪</t>
    <rPh sb="0" eb="2">
      <t>イノツメ</t>
    </rPh>
    <phoneticPr fontId="2"/>
  </si>
  <si>
    <t>城北2区</t>
    <phoneticPr fontId="2"/>
  </si>
  <si>
    <t>西瓜屋1の1</t>
    <rPh sb="0" eb="1">
      <t>ニシ</t>
    </rPh>
    <rPh sb="1" eb="2">
      <t>ウリ</t>
    </rPh>
    <rPh sb="2" eb="3">
      <t>ヤ</t>
    </rPh>
    <phoneticPr fontId="2"/>
  </si>
  <si>
    <t>猪爪新1区</t>
    <rPh sb="0" eb="2">
      <t>イノツメ</t>
    </rPh>
    <rPh sb="2" eb="3">
      <t>シン</t>
    </rPh>
    <rPh sb="4" eb="5">
      <t>ク</t>
    </rPh>
    <phoneticPr fontId="2"/>
  </si>
  <si>
    <t>城北3区</t>
    <phoneticPr fontId="2"/>
  </si>
  <si>
    <t>西瓜屋1の2</t>
    <rPh sb="0" eb="1">
      <t>ニシ</t>
    </rPh>
    <rPh sb="1" eb="2">
      <t>ウリ</t>
    </rPh>
    <rPh sb="2" eb="3">
      <t>ヤ</t>
    </rPh>
    <phoneticPr fontId="2"/>
  </si>
  <si>
    <t>猪爪新2区</t>
    <rPh sb="0" eb="2">
      <t>イノツメ</t>
    </rPh>
    <rPh sb="2" eb="3">
      <t>シン</t>
    </rPh>
    <rPh sb="4" eb="5">
      <t>ク</t>
    </rPh>
    <phoneticPr fontId="2"/>
  </si>
  <si>
    <t>城北4区</t>
    <phoneticPr fontId="2"/>
  </si>
  <si>
    <t>西瓜屋1の3</t>
    <rPh sb="0" eb="1">
      <t>ニシ</t>
    </rPh>
    <rPh sb="1" eb="2">
      <t>ウリ</t>
    </rPh>
    <rPh sb="2" eb="3">
      <t>ヤ</t>
    </rPh>
    <phoneticPr fontId="2"/>
  </si>
  <si>
    <t>猪爪新3区</t>
    <rPh sb="0" eb="2">
      <t>イノツメ</t>
    </rPh>
    <rPh sb="2" eb="3">
      <t>シン</t>
    </rPh>
    <rPh sb="4" eb="5">
      <t>ク</t>
    </rPh>
    <phoneticPr fontId="2"/>
  </si>
  <si>
    <t>城北5区</t>
    <phoneticPr fontId="2"/>
  </si>
  <si>
    <t>西瓜屋2区</t>
    <rPh sb="0" eb="1">
      <t>ニシ</t>
    </rPh>
    <rPh sb="1" eb="2">
      <t>ウリ</t>
    </rPh>
    <rPh sb="2" eb="3">
      <t>ヤ</t>
    </rPh>
    <rPh sb="4" eb="5">
      <t>ク</t>
    </rPh>
    <phoneticPr fontId="2"/>
  </si>
  <si>
    <t>八幡町</t>
  </si>
  <si>
    <t>宇田</t>
    <rPh sb="0" eb="2">
      <t>ウダ</t>
    </rPh>
    <phoneticPr fontId="2"/>
  </si>
  <si>
    <t>西瓜屋3区</t>
    <rPh sb="0" eb="1">
      <t>ニシ</t>
    </rPh>
    <rPh sb="1" eb="2">
      <t>ウリ</t>
    </rPh>
    <rPh sb="2" eb="3">
      <t>ヤ</t>
    </rPh>
    <rPh sb="4" eb="5">
      <t>ク</t>
    </rPh>
    <phoneticPr fontId="2"/>
  </si>
  <si>
    <t>下谷</t>
    <rPh sb="0" eb="1">
      <t>シモ</t>
    </rPh>
    <rPh sb="1" eb="2">
      <t>タニ</t>
    </rPh>
    <phoneticPr fontId="2"/>
  </si>
  <si>
    <t>玄女</t>
    <phoneticPr fontId="2"/>
  </si>
  <si>
    <t>西里丸岡1区</t>
    <rPh sb="0" eb="2">
      <t>ニシサト</t>
    </rPh>
    <rPh sb="2" eb="4">
      <t>マルオカ</t>
    </rPh>
    <rPh sb="5" eb="6">
      <t>ク</t>
    </rPh>
    <phoneticPr fontId="2"/>
  </si>
  <si>
    <t>中谷</t>
  </si>
  <si>
    <t>千田</t>
    <phoneticPr fontId="2"/>
  </si>
  <si>
    <t>西里丸岡2区</t>
    <rPh sb="0" eb="2">
      <t>ニシサト</t>
    </rPh>
    <rPh sb="2" eb="4">
      <t>マルオカ</t>
    </rPh>
    <rPh sb="5" eb="6">
      <t>ク</t>
    </rPh>
    <phoneticPr fontId="2"/>
  </si>
  <si>
    <t>上谷</t>
    <rPh sb="0" eb="1">
      <t>カミ</t>
    </rPh>
    <phoneticPr fontId="2"/>
  </si>
  <si>
    <t>上長畝</t>
  </si>
  <si>
    <t>西里丸岡3区</t>
    <rPh sb="0" eb="2">
      <t>ニシサト</t>
    </rPh>
    <rPh sb="2" eb="4">
      <t>マルオカ</t>
    </rPh>
    <rPh sb="5" eb="6">
      <t>ク</t>
    </rPh>
    <phoneticPr fontId="2"/>
  </si>
  <si>
    <t>上富田</t>
    <rPh sb="0" eb="1">
      <t>カミ</t>
    </rPh>
    <phoneticPr fontId="2"/>
  </si>
  <si>
    <t>下長畝</t>
  </si>
  <si>
    <t>ニュー一本田</t>
    <rPh sb="3" eb="5">
      <t>イッポン</t>
    </rPh>
    <rPh sb="5" eb="6">
      <t>デン</t>
    </rPh>
    <phoneticPr fontId="2"/>
  </si>
  <si>
    <t>中富田</t>
    <rPh sb="0" eb="1">
      <t>ナカ</t>
    </rPh>
    <phoneticPr fontId="2"/>
  </si>
  <si>
    <t>山久保</t>
  </si>
  <si>
    <t>一本田中</t>
    <rPh sb="0" eb="2">
      <t>イッポン</t>
    </rPh>
    <rPh sb="2" eb="3">
      <t>デン</t>
    </rPh>
    <rPh sb="3" eb="4">
      <t>ナカ</t>
    </rPh>
    <phoneticPr fontId="2"/>
  </si>
  <si>
    <t>下富田</t>
    <rPh sb="0" eb="1">
      <t>シモ</t>
    </rPh>
    <rPh sb="1" eb="2">
      <t>トミ</t>
    </rPh>
    <rPh sb="2" eb="3">
      <t>タ</t>
    </rPh>
    <phoneticPr fontId="2"/>
  </si>
  <si>
    <t>女形谷</t>
  </si>
  <si>
    <t>一本田</t>
    <rPh sb="0" eb="2">
      <t>イッポン</t>
    </rPh>
    <rPh sb="2" eb="3">
      <t>デン</t>
    </rPh>
    <phoneticPr fontId="2"/>
  </si>
  <si>
    <t>上石城戸</t>
    <rPh sb="0" eb="1">
      <t>カミ</t>
    </rPh>
    <phoneticPr fontId="2"/>
  </si>
  <si>
    <t>かすみが丘学園</t>
    <rPh sb="4" eb="5">
      <t>オカ</t>
    </rPh>
    <rPh sb="5" eb="7">
      <t>ガクエン</t>
    </rPh>
    <phoneticPr fontId="2"/>
  </si>
  <si>
    <t>笹和田</t>
    <rPh sb="0" eb="1">
      <t>ササ</t>
    </rPh>
    <rPh sb="1" eb="3">
      <t>ワダ</t>
    </rPh>
    <phoneticPr fontId="2"/>
  </si>
  <si>
    <t>中石城戸</t>
    <rPh sb="0" eb="1">
      <t>ナカ</t>
    </rPh>
    <phoneticPr fontId="2"/>
  </si>
  <si>
    <t>赤坂</t>
  </si>
  <si>
    <t>舟寄1区</t>
    <rPh sb="0" eb="2">
      <t>フナヨセ</t>
    </rPh>
    <rPh sb="3" eb="4">
      <t>ク</t>
    </rPh>
    <phoneticPr fontId="2"/>
  </si>
  <si>
    <t>下石城戸</t>
    <rPh sb="0" eb="1">
      <t>シモ</t>
    </rPh>
    <rPh sb="1" eb="2">
      <t>イシ</t>
    </rPh>
    <rPh sb="2" eb="4">
      <t>キド</t>
    </rPh>
    <phoneticPr fontId="2"/>
  </si>
  <si>
    <t>伏屋</t>
  </si>
  <si>
    <t>舟寄2区</t>
    <rPh sb="0" eb="2">
      <t>フナヨセ</t>
    </rPh>
    <rPh sb="3" eb="4">
      <t>ク</t>
    </rPh>
    <phoneticPr fontId="2"/>
  </si>
  <si>
    <t>三ケ町</t>
  </si>
  <si>
    <t>三本木</t>
  </si>
  <si>
    <t>舟寄3区</t>
    <rPh sb="0" eb="2">
      <t>フナヨセ</t>
    </rPh>
    <rPh sb="3" eb="4">
      <t>ク</t>
    </rPh>
    <phoneticPr fontId="2"/>
  </si>
  <si>
    <t>竹田口</t>
  </si>
  <si>
    <t>与河</t>
  </si>
  <si>
    <t>舟寄4区</t>
    <rPh sb="0" eb="2">
      <t>フナヨセ</t>
    </rPh>
    <rPh sb="3" eb="4">
      <t>ク</t>
    </rPh>
    <phoneticPr fontId="2"/>
  </si>
  <si>
    <t>東組</t>
  </si>
  <si>
    <t>畑中</t>
  </si>
  <si>
    <t>舟寄5区</t>
    <rPh sb="0" eb="2">
      <t>フナヨセ</t>
    </rPh>
    <rPh sb="3" eb="4">
      <t>ク</t>
    </rPh>
    <phoneticPr fontId="2"/>
  </si>
  <si>
    <t>東陽2丁目</t>
  </si>
  <si>
    <t>田屋</t>
  </si>
  <si>
    <t>舟寄新</t>
    <rPh sb="0" eb="2">
      <t>フナヨセ</t>
    </rPh>
    <rPh sb="2" eb="3">
      <t>シン</t>
    </rPh>
    <phoneticPr fontId="2"/>
  </si>
  <si>
    <t>新町</t>
  </si>
  <si>
    <t>豊原</t>
  </si>
  <si>
    <t>長崎</t>
    <rPh sb="0" eb="2">
      <t>ナガサキ</t>
    </rPh>
    <phoneticPr fontId="2"/>
  </si>
  <si>
    <t>上本町</t>
    <rPh sb="0" eb="1">
      <t>カミ</t>
    </rPh>
    <phoneticPr fontId="2"/>
  </si>
  <si>
    <t>曽々木</t>
  </si>
  <si>
    <t>長崎新</t>
    <rPh sb="0" eb="2">
      <t>ナガサキ</t>
    </rPh>
    <rPh sb="2" eb="3">
      <t>シン</t>
    </rPh>
    <phoneticPr fontId="2"/>
  </si>
  <si>
    <t>室町</t>
  </si>
  <si>
    <t>内田</t>
  </si>
  <si>
    <t>一本田新1区</t>
    <rPh sb="0" eb="2">
      <t>イッポン</t>
    </rPh>
    <rPh sb="2" eb="3">
      <t>デン</t>
    </rPh>
    <rPh sb="3" eb="4">
      <t>シン</t>
    </rPh>
    <rPh sb="5" eb="6">
      <t>ク</t>
    </rPh>
    <phoneticPr fontId="2"/>
  </si>
  <si>
    <t>小人町</t>
  </si>
  <si>
    <t>舛田</t>
  </si>
  <si>
    <t>一本田新2区</t>
    <rPh sb="0" eb="2">
      <t>イッポン</t>
    </rPh>
    <rPh sb="2" eb="3">
      <t>デン</t>
    </rPh>
    <rPh sb="3" eb="4">
      <t>シン</t>
    </rPh>
    <rPh sb="5" eb="6">
      <t>ク</t>
    </rPh>
    <phoneticPr fontId="2"/>
  </si>
  <si>
    <t>乾町</t>
    <rPh sb="0" eb="1">
      <t>カワ</t>
    </rPh>
    <phoneticPr fontId="2"/>
  </si>
  <si>
    <t>小黒</t>
  </si>
  <si>
    <t>一本田新3区</t>
    <rPh sb="0" eb="2">
      <t>イッポン</t>
    </rPh>
    <rPh sb="2" eb="3">
      <t>デン</t>
    </rPh>
    <rPh sb="3" eb="4">
      <t>シン</t>
    </rPh>
    <rPh sb="5" eb="6">
      <t>ク</t>
    </rPh>
    <phoneticPr fontId="2"/>
  </si>
  <si>
    <t>上田町</t>
  </si>
  <si>
    <t>篠岡</t>
  </si>
  <si>
    <t>一本田新4区</t>
    <rPh sb="0" eb="2">
      <t>イッポン</t>
    </rPh>
    <rPh sb="2" eb="3">
      <t>デン</t>
    </rPh>
    <rPh sb="3" eb="4">
      <t>シン</t>
    </rPh>
    <rPh sb="5" eb="6">
      <t>ク</t>
    </rPh>
    <phoneticPr fontId="2"/>
  </si>
  <si>
    <t>荒町</t>
  </si>
  <si>
    <t>石上</t>
  </si>
  <si>
    <t>共栄</t>
    <rPh sb="0" eb="2">
      <t>キョウエイ</t>
    </rPh>
    <phoneticPr fontId="2"/>
  </si>
  <si>
    <t>松川町</t>
    <rPh sb="0" eb="2">
      <t>マツカワ</t>
    </rPh>
    <phoneticPr fontId="2"/>
  </si>
  <si>
    <t>里丸岡</t>
  </si>
  <si>
    <t>今福</t>
    <rPh sb="0" eb="2">
      <t>イマフク</t>
    </rPh>
    <phoneticPr fontId="2"/>
  </si>
  <si>
    <t>新松川町</t>
  </si>
  <si>
    <t>今町</t>
  </si>
  <si>
    <t>今福2区</t>
    <rPh sb="0" eb="2">
      <t>イマフク</t>
    </rPh>
    <rPh sb="3" eb="4">
      <t>ク</t>
    </rPh>
    <phoneticPr fontId="2"/>
  </si>
  <si>
    <t>北霞1区</t>
  </si>
  <si>
    <t>東陽</t>
  </si>
  <si>
    <t>八ツ口</t>
    <rPh sb="0" eb="1">
      <t>ヤ</t>
    </rPh>
    <rPh sb="2" eb="3">
      <t>クチ</t>
    </rPh>
    <phoneticPr fontId="2"/>
  </si>
  <si>
    <t>北霞2区</t>
  </si>
  <si>
    <t>愛宕</t>
  </si>
  <si>
    <t>高柳</t>
    <rPh sb="0" eb="2">
      <t>タカヤナギ</t>
    </rPh>
    <phoneticPr fontId="2"/>
  </si>
  <si>
    <t>北霞3区</t>
  </si>
  <si>
    <t>文京</t>
  </si>
  <si>
    <t>高柳2区</t>
    <rPh sb="0" eb="2">
      <t>タカヤナギ</t>
    </rPh>
    <rPh sb="3" eb="4">
      <t>ク</t>
    </rPh>
    <phoneticPr fontId="2"/>
  </si>
  <si>
    <t>北霞4区</t>
  </si>
  <si>
    <t>八ヶ郷１区</t>
  </si>
  <si>
    <t>吉政</t>
  </si>
  <si>
    <t>南霞1区</t>
  </si>
  <si>
    <t>川上</t>
  </si>
  <si>
    <t>儀間</t>
  </si>
  <si>
    <t>南霞2区</t>
  </si>
  <si>
    <t>坪江</t>
  </si>
  <si>
    <t>牛ケ島</t>
    <rPh sb="0" eb="1">
      <t>ウシ</t>
    </rPh>
    <rPh sb="2" eb="3">
      <t>シマ</t>
    </rPh>
    <phoneticPr fontId="2"/>
  </si>
  <si>
    <t>南霞3区</t>
  </si>
  <si>
    <t>乗兼</t>
  </si>
  <si>
    <t>高瀬</t>
  </si>
  <si>
    <t>南霞4区</t>
  </si>
  <si>
    <t>堀水</t>
  </si>
  <si>
    <t>豊原高瀬</t>
  </si>
  <si>
    <t>城南</t>
  </si>
  <si>
    <t>里竹田</t>
  </si>
  <si>
    <t>筑後清水</t>
  </si>
  <si>
    <t>城東</t>
  </si>
  <si>
    <t>曽谷</t>
  </si>
  <si>
    <t>四ツ柳</t>
    <rPh sb="0" eb="1">
      <t>ヨ</t>
    </rPh>
    <rPh sb="2" eb="3">
      <t>ヤナギ</t>
    </rPh>
    <phoneticPr fontId="2"/>
  </si>
  <si>
    <t>霞ケ丘1区</t>
  </si>
  <si>
    <t>岡</t>
  </si>
  <si>
    <t>北四ツ柳</t>
  </si>
  <si>
    <t>霞ケ丘2区</t>
  </si>
  <si>
    <t>山口</t>
  </si>
  <si>
    <t>高田</t>
  </si>
  <si>
    <t>霞ケ丘3区</t>
  </si>
  <si>
    <t>山竹田</t>
  </si>
  <si>
    <t>油為頭</t>
  </si>
  <si>
    <t>霞ケ丘4区</t>
  </si>
  <si>
    <t>その他</t>
    <rPh sb="2" eb="3">
      <t>タ</t>
    </rPh>
    <phoneticPr fontId="7"/>
  </si>
  <si>
    <t>板倉</t>
  </si>
  <si>
    <t>一本田福所</t>
    <phoneticPr fontId="2"/>
  </si>
  <si>
    <t>葉咲野</t>
  </si>
  <si>
    <t>一本田福所2区</t>
  </si>
  <si>
    <t>江留上大和</t>
  </si>
  <si>
    <t>野中山王</t>
  </si>
  <si>
    <t>乾下田</t>
  </si>
  <si>
    <t>江留上本町</t>
  </si>
  <si>
    <t>大森</t>
  </si>
  <si>
    <t>田町</t>
  </si>
  <si>
    <t>江留上緑</t>
    <rPh sb="0" eb="1">
      <t>エ</t>
    </rPh>
    <rPh sb="1" eb="2">
      <t>ル</t>
    </rPh>
    <rPh sb="2" eb="3">
      <t>カミ</t>
    </rPh>
    <rPh sb="3" eb="4">
      <t>ミドリ</t>
    </rPh>
    <phoneticPr fontId="2"/>
  </si>
  <si>
    <t>山崎三ケ</t>
    <rPh sb="0" eb="2">
      <t>ヤマサキ</t>
    </rPh>
    <rPh sb="2" eb="3">
      <t>サン</t>
    </rPh>
    <phoneticPr fontId="2"/>
  </si>
  <si>
    <t>朝陽</t>
  </si>
  <si>
    <t>江留上日の出</t>
  </si>
  <si>
    <t>末政</t>
    <rPh sb="0" eb="2">
      <t>スエマサ</t>
    </rPh>
    <phoneticPr fontId="2"/>
  </si>
  <si>
    <t>栄</t>
  </si>
  <si>
    <t>江留上旭</t>
  </si>
  <si>
    <t>末政2区</t>
    <rPh sb="0" eb="2">
      <t>スエマサ</t>
    </rPh>
    <rPh sb="3" eb="4">
      <t>ク</t>
    </rPh>
    <phoneticPr fontId="2"/>
  </si>
  <si>
    <t>グリーン栄</t>
  </si>
  <si>
    <t>江留上中央</t>
  </si>
  <si>
    <t>新間</t>
    <rPh sb="0" eb="1">
      <t>シン</t>
    </rPh>
    <rPh sb="1" eb="2">
      <t>マ</t>
    </rPh>
    <phoneticPr fontId="2"/>
  </si>
  <si>
    <t>針ノ木</t>
  </si>
  <si>
    <t>江留上昭和</t>
  </si>
  <si>
    <t>寅国</t>
    <rPh sb="0" eb="2">
      <t>トラクニ</t>
    </rPh>
    <phoneticPr fontId="2"/>
  </si>
  <si>
    <t>朝陽2丁目</t>
  </si>
  <si>
    <t>江留上新町</t>
  </si>
  <si>
    <t>竜北</t>
    <rPh sb="0" eb="2">
      <t>リュウホク</t>
    </rPh>
    <phoneticPr fontId="2"/>
  </si>
  <si>
    <t>御幸</t>
  </si>
  <si>
    <t>江留上錦</t>
  </si>
  <si>
    <t>泉</t>
    <rPh sb="0" eb="1">
      <t>イズミ</t>
    </rPh>
    <phoneticPr fontId="2"/>
  </si>
  <si>
    <t>松川</t>
    <rPh sb="0" eb="2">
      <t>マツカワ</t>
    </rPh>
    <phoneticPr fontId="2"/>
  </si>
  <si>
    <t>為国幸</t>
  </si>
  <si>
    <t>為国中区</t>
  </si>
  <si>
    <t>中筋駅前</t>
  </si>
  <si>
    <t>大関大正</t>
    <rPh sb="0" eb="2">
      <t>オオゼキ</t>
    </rPh>
    <rPh sb="2" eb="4">
      <t>タイショウ</t>
    </rPh>
    <phoneticPr fontId="2"/>
  </si>
  <si>
    <t>為国西の宮</t>
  </si>
  <si>
    <t>中筋三ツ屋</t>
  </si>
  <si>
    <t>東</t>
    <rPh sb="0" eb="1">
      <t>ヒガシ</t>
    </rPh>
    <phoneticPr fontId="2"/>
  </si>
  <si>
    <t>為国亀ケ久保</t>
    <rPh sb="0" eb="2">
      <t>タメクニ</t>
    </rPh>
    <rPh sb="2" eb="3">
      <t>カメ</t>
    </rPh>
    <rPh sb="4" eb="6">
      <t>クボ</t>
    </rPh>
    <phoneticPr fontId="2"/>
  </si>
  <si>
    <t>中筋北浦南</t>
  </si>
  <si>
    <t>下蔵</t>
    <rPh sb="0" eb="1">
      <t>シモ</t>
    </rPh>
    <rPh sb="1" eb="2">
      <t>クラ</t>
    </rPh>
    <phoneticPr fontId="2"/>
  </si>
  <si>
    <t>新為国</t>
    <rPh sb="0" eb="1">
      <t>シン</t>
    </rPh>
    <rPh sb="1" eb="2">
      <t>タメ</t>
    </rPh>
    <rPh sb="2" eb="3">
      <t>クニ</t>
    </rPh>
    <phoneticPr fontId="7"/>
  </si>
  <si>
    <t>中筋北浦北</t>
    <rPh sb="0" eb="2">
      <t>ナカスジ</t>
    </rPh>
    <rPh sb="2" eb="4">
      <t>キタウラ</t>
    </rPh>
    <rPh sb="4" eb="5">
      <t>キタ</t>
    </rPh>
    <phoneticPr fontId="2"/>
  </si>
  <si>
    <t>上蔵</t>
    <rPh sb="0" eb="1">
      <t>カミ</t>
    </rPh>
    <rPh sb="1" eb="2">
      <t>クラ</t>
    </rPh>
    <phoneticPr fontId="2"/>
  </si>
  <si>
    <t>境上町</t>
  </si>
  <si>
    <t>中筋大手</t>
  </si>
  <si>
    <t>南蔵垣内</t>
    <rPh sb="0" eb="1">
      <t>ミナミ</t>
    </rPh>
    <rPh sb="1" eb="4">
      <t>クラガイチ</t>
    </rPh>
    <phoneticPr fontId="2"/>
  </si>
  <si>
    <t>境元町</t>
  </si>
  <si>
    <t>正蓮花</t>
    <rPh sb="1" eb="2">
      <t>レン</t>
    </rPh>
    <phoneticPr fontId="2"/>
  </si>
  <si>
    <t>鯉</t>
    <rPh sb="0" eb="1">
      <t>コイ</t>
    </rPh>
    <phoneticPr fontId="2"/>
  </si>
  <si>
    <t>江留下西</t>
  </si>
  <si>
    <t>寄安</t>
    <phoneticPr fontId="2"/>
  </si>
  <si>
    <t>西</t>
    <rPh sb="0" eb="1">
      <t>ニシ</t>
    </rPh>
    <phoneticPr fontId="2"/>
  </si>
  <si>
    <t>江留下宇和江</t>
  </si>
  <si>
    <t>寄安金戸</t>
  </si>
  <si>
    <t>東中野</t>
    <rPh sb="0" eb="1">
      <t>ヒガシ</t>
    </rPh>
    <rPh sb="1" eb="3">
      <t>ナカノ</t>
    </rPh>
    <phoneticPr fontId="2"/>
  </si>
  <si>
    <t>江留下屋敷</t>
  </si>
  <si>
    <t>定重</t>
    <phoneticPr fontId="2"/>
  </si>
  <si>
    <t>新東中野</t>
    <rPh sb="0" eb="1">
      <t>シン</t>
    </rPh>
    <rPh sb="1" eb="2">
      <t>ヒガシ</t>
    </rPh>
    <rPh sb="2" eb="4">
      <t>ナカノ</t>
    </rPh>
    <phoneticPr fontId="2"/>
  </si>
  <si>
    <t>沖布目</t>
  </si>
  <si>
    <t>石仏</t>
    <phoneticPr fontId="2"/>
  </si>
  <si>
    <t>大味上</t>
    <rPh sb="0" eb="2">
      <t>オオミ</t>
    </rPh>
    <rPh sb="2" eb="3">
      <t>カミ</t>
    </rPh>
    <phoneticPr fontId="2"/>
  </si>
  <si>
    <t>沖布目豊島</t>
    <rPh sb="3" eb="5">
      <t>トヨシマ</t>
    </rPh>
    <phoneticPr fontId="2"/>
  </si>
  <si>
    <t>いちい野</t>
  </si>
  <si>
    <t>大味中</t>
    <rPh sb="0" eb="2">
      <t>オオミ</t>
    </rPh>
    <rPh sb="2" eb="3">
      <t>ナカ</t>
    </rPh>
    <phoneticPr fontId="2"/>
  </si>
  <si>
    <t>大針</t>
    <rPh sb="0" eb="1">
      <t>オオ</t>
    </rPh>
    <rPh sb="1" eb="2">
      <t>ハリ</t>
    </rPh>
    <phoneticPr fontId="2"/>
  </si>
  <si>
    <t>いちい野北</t>
  </si>
  <si>
    <t>大味下</t>
    <rPh sb="0" eb="2">
      <t>オオミ</t>
    </rPh>
    <rPh sb="2" eb="3">
      <t>シタ</t>
    </rPh>
    <phoneticPr fontId="2"/>
  </si>
  <si>
    <t>藤鷲塚</t>
  </si>
  <si>
    <t>いちい野中央</t>
  </si>
  <si>
    <t>新大味</t>
    <rPh sb="0" eb="1">
      <t>シン</t>
    </rPh>
    <rPh sb="1" eb="3">
      <t>オオミ</t>
    </rPh>
    <phoneticPr fontId="2"/>
  </si>
  <si>
    <t>江留中</t>
  </si>
  <si>
    <t>花の町1丁目</t>
    <rPh sb="0" eb="1">
      <t>ハナ</t>
    </rPh>
    <rPh sb="2" eb="3">
      <t>マチ</t>
    </rPh>
    <rPh sb="4" eb="6">
      <t>チョウメ</t>
    </rPh>
    <phoneticPr fontId="2"/>
  </si>
  <si>
    <t>随応寺</t>
  </si>
  <si>
    <t>坂井町</t>
    <rPh sb="0" eb="3">
      <t>サカイチョウ</t>
    </rPh>
    <phoneticPr fontId="5"/>
  </si>
  <si>
    <t>花のまち2丁目</t>
    <rPh sb="0" eb="1">
      <t>ハナ</t>
    </rPh>
    <rPh sb="5" eb="7">
      <t>チョウメ</t>
    </rPh>
    <phoneticPr fontId="2"/>
  </si>
  <si>
    <t>東太郎丸</t>
  </si>
  <si>
    <t>宮領</t>
    <rPh sb="0" eb="1">
      <t>ミヤ</t>
    </rPh>
    <rPh sb="1" eb="2">
      <t>リョウ</t>
    </rPh>
    <phoneticPr fontId="2"/>
  </si>
  <si>
    <t>大味春日</t>
    <rPh sb="0" eb="2">
      <t>オオミ</t>
    </rPh>
    <rPh sb="2" eb="4">
      <t>カスガ</t>
    </rPh>
    <phoneticPr fontId="2"/>
  </si>
  <si>
    <t>本堂</t>
    <phoneticPr fontId="2"/>
  </si>
  <si>
    <t>北宮領</t>
    <rPh sb="0" eb="2">
      <t>キタミヤ</t>
    </rPh>
    <rPh sb="2" eb="3">
      <t>リョウ</t>
    </rPh>
    <phoneticPr fontId="2"/>
  </si>
  <si>
    <t>上兵庫</t>
    <rPh sb="0" eb="1">
      <t>カミ</t>
    </rPh>
    <rPh sb="1" eb="3">
      <t>ヒョウゴ</t>
    </rPh>
    <phoneticPr fontId="2"/>
  </si>
  <si>
    <t>西太郎丸</t>
  </si>
  <si>
    <t>中宮領</t>
    <rPh sb="0" eb="1">
      <t>ナカ</t>
    </rPh>
    <rPh sb="1" eb="2">
      <t>ミヤ</t>
    </rPh>
    <rPh sb="2" eb="3">
      <t>リョウ</t>
    </rPh>
    <phoneticPr fontId="2"/>
  </si>
  <si>
    <t>けやき野</t>
    <rPh sb="3" eb="4">
      <t>ノ</t>
    </rPh>
    <phoneticPr fontId="2"/>
  </si>
  <si>
    <t>矢島</t>
    <phoneticPr fontId="2"/>
  </si>
  <si>
    <t>西宮領</t>
    <rPh sb="0" eb="2">
      <t>ニシミヤ</t>
    </rPh>
    <rPh sb="2" eb="3">
      <t>リョウ</t>
    </rPh>
    <phoneticPr fontId="2"/>
  </si>
  <si>
    <t>中の江</t>
    <rPh sb="0" eb="1">
      <t>ナカ</t>
    </rPh>
    <rPh sb="2" eb="3">
      <t>エ</t>
    </rPh>
    <phoneticPr fontId="2"/>
  </si>
  <si>
    <t>千歩寺</t>
  </si>
  <si>
    <t>田島　</t>
    <rPh sb="0" eb="2">
      <t>タジマ</t>
    </rPh>
    <phoneticPr fontId="2"/>
  </si>
  <si>
    <t>下兵庫</t>
    <rPh sb="0" eb="1">
      <t>シモ</t>
    </rPh>
    <rPh sb="1" eb="3">
      <t>ヒョウゴ</t>
    </rPh>
    <phoneticPr fontId="2"/>
  </si>
  <si>
    <t>中庄</t>
    <phoneticPr fontId="2"/>
  </si>
  <si>
    <t>田島新</t>
    <rPh sb="0" eb="2">
      <t>タジマ</t>
    </rPh>
    <rPh sb="2" eb="3">
      <t>シン</t>
    </rPh>
    <phoneticPr fontId="2"/>
  </si>
  <si>
    <t>相生</t>
    <rPh sb="0" eb="2">
      <t>アイオイ</t>
    </rPh>
    <phoneticPr fontId="2"/>
  </si>
  <si>
    <t>針原東</t>
  </si>
  <si>
    <t>華水木</t>
    <rPh sb="0" eb="1">
      <t>ハナ</t>
    </rPh>
    <rPh sb="1" eb="3">
      <t>ミズキ</t>
    </rPh>
    <phoneticPr fontId="2"/>
  </si>
  <si>
    <t>清永</t>
    <rPh sb="0" eb="2">
      <t>キヨナガ</t>
    </rPh>
    <phoneticPr fontId="2"/>
  </si>
  <si>
    <t>針原西</t>
  </si>
  <si>
    <t>田島窪</t>
    <rPh sb="0" eb="2">
      <t>タジマ</t>
    </rPh>
    <rPh sb="2" eb="3">
      <t>クボ</t>
    </rPh>
    <phoneticPr fontId="2"/>
  </si>
  <si>
    <t>島</t>
    <rPh sb="0" eb="1">
      <t>シマ</t>
    </rPh>
    <phoneticPr fontId="2"/>
  </si>
  <si>
    <t>針原平柳</t>
  </si>
  <si>
    <t>若宮</t>
    <rPh sb="0" eb="2">
      <t>ワカミヤ</t>
    </rPh>
    <phoneticPr fontId="2"/>
  </si>
  <si>
    <t>木部東</t>
    <rPh sb="0" eb="2">
      <t>キベ</t>
    </rPh>
    <rPh sb="2" eb="3">
      <t>ヒガシ</t>
    </rPh>
    <phoneticPr fontId="2"/>
  </si>
  <si>
    <t>ガーデンハイツ春江</t>
    <rPh sb="7" eb="8">
      <t>ハル</t>
    </rPh>
    <rPh sb="8" eb="9">
      <t>エ</t>
    </rPh>
    <phoneticPr fontId="2"/>
  </si>
  <si>
    <t>若宮新</t>
    <rPh sb="0" eb="2">
      <t>ワカミヤ</t>
    </rPh>
    <rPh sb="2" eb="3">
      <t>シン</t>
    </rPh>
    <phoneticPr fontId="2"/>
  </si>
  <si>
    <t>東荒井</t>
    <rPh sb="0" eb="1">
      <t>ヒガシ</t>
    </rPh>
    <rPh sb="1" eb="3">
      <t>アライ</t>
    </rPh>
    <phoneticPr fontId="2"/>
  </si>
  <si>
    <t>田端</t>
    <rPh sb="0" eb="2">
      <t>タバタ</t>
    </rPh>
    <phoneticPr fontId="2"/>
  </si>
  <si>
    <t>東若宮</t>
    <rPh sb="0" eb="1">
      <t>ヒガシ</t>
    </rPh>
    <rPh sb="1" eb="3">
      <t>ワカミヤ</t>
    </rPh>
    <phoneticPr fontId="2"/>
  </si>
  <si>
    <t>蛸</t>
    <rPh sb="0" eb="1">
      <t>タコ</t>
    </rPh>
    <phoneticPr fontId="2"/>
  </si>
  <si>
    <t>高江</t>
    <rPh sb="0" eb="1">
      <t>タカ</t>
    </rPh>
    <rPh sb="1" eb="2">
      <t>エ</t>
    </rPh>
    <phoneticPr fontId="2"/>
  </si>
  <si>
    <t>福島</t>
    <rPh sb="0" eb="2">
      <t>フクシマ</t>
    </rPh>
    <phoneticPr fontId="2"/>
  </si>
  <si>
    <t>京町</t>
    <phoneticPr fontId="2"/>
  </si>
  <si>
    <t>新福島</t>
    <rPh sb="0" eb="1">
      <t>シン</t>
    </rPh>
    <rPh sb="1" eb="3">
      <t>フクシマ</t>
    </rPh>
    <phoneticPr fontId="2"/>
  </si>
  <si>
    <t>今井</t>
    <rPh sb="0" eb="2">
      <t>イマイ</t>
    </rPh>
    <phoneticPr fontId="2"/>
  </si>
  <si>
    <t>京町南</t>
    <phoneticPr fontId="2"/>
  </si>
  <si>
    <t>東長田</t>
    <rPh sb="0" eb="1">
      <t>ヒガシ</t>
    </rPh>
    <rPh sb="1" eb="3">
      <t>ナガタ</t>
    </rPh>
    <phoneticPr fontId="2"/>
  </si>
  <si>
    <t>折戸</t>
    <rPh sb="0" eb="2">
      <t>オリト</t>
    </rPh>
    <phoneticPr fontId="2"/>
  </si>
  <si>
    <t>松木</t>
    <rPh sb="0" eb="2">
      <t>マツキ</t>
    </rPh>
    <phoneticPr fontId="2"/>
  </si>
  <si>
    <t>徳分田</t>
    <rPh sb="0" eb="1">
      <t>トク</t>
    </rPh>
    <rPh sb="1" eb="2">
      <t>ブン</t>
    </rPh>
    <rPh sb="2" eb="3">
      <t>デン</t>
    </rPh>
    <phoneticPr fontId="2"/>
  </si>
  <si>
    <t>木部新保</t>
    <rPh sb="0" eb="2">
      <t>キベ</t>
    </rPh>
    <rPh sb="2" eb="4">
      <t>シンボ</t>
    </rPh>
    <phoneticPr fontId="2"/>
  </si>
  <si>
    <t>金剛寺</t>
    <rPh sb="0" eb="3">
      <t>コンゴウジ</t>
    </rPh>
    <phoneticPr fontId="2"/>
  </si>
  <si>
    <t>上新庄</t>
    <rPh sb="0" eb="3">
      <t>カミシンジョウ</t>
    </rPh>
    <phoneticPr fontId="2"/>
  </si>
  <si>
    <t>安沢</t>
    <rPh sb="0" eb="1">
      <t>ヤス</t>
    </rPh>
    <rPh sb="1" eb="2">
      <t>サワ</t>
    </rPh>
    <phoneticPr fontId="2"/>
  </si>
  <si>
    <t>駅前</t>
    <rPh sb="0" eb="2">
      <t>エキマエ</t>
    </rPh>
    <phoneticPr fontId="2"/>
  </si>
  <si>
    <t>総数</t>
    <rPh sb="0" eb="2">
      <t>ソウスウ</t>
    </rPh>
    <phoneticPr fontId="2"/>
  </si>
  <si>
    <t>福町</t>
    <rPh sb="0" eb="1">
      <t>フク</t>
    </rPh>
    <rPh sb="1" eb="2">
      <t>マチ</t>
    </rPh>
    <phoneticPr fontId="2"/>
  </si>
  <si>
    <t>上新庄新町</t>
    <rPh sb="0" eb="3">
      <t>カミシンジョウ</t>
    </rPh>
    <rPh sb="3" eb="5">
      <t>シンマチ</t>
    </rPh>
    <phoneticPr fontId="2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</si>
  <si>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2"/>
  </si>
  <si>
    <t>春日野</t>
    <phoneticPr fontId="2"/>
  </si>
  <si>
    <t>新庄</t>
    <rPh sb="0" eb="2">
      <t>シンジョウ</t>
    </rPh>
    <phoneticPr fontId="2"/>
  </si>
  <si>
    <t>大牧</t>
    <rPh sb="0" eb="2">
      <t>オオマキ</t>
    </rPh>
    <phoneticPr fontId="2"/>
  </si>
  <si>
    <t>下新庄</t>
    <rPh sb="0" eb="3">
      <t>シモシンジョウ</t>
    </rPh>
    <phoneticPr fontId="2"/>
  </si>
  <si>
    <t>リリータウン</t>
    <phoneticPr fontId="2"/>
  </si>
  <si>
    <t>日の出</t>
    <rPh sb="0" eb="1">
      <t>ヒ</t>
    </rPh>
    <rPh sb="2" eb="3">
      <t>デ</t>
    </rPh>
    <phoneticPr fontId="2"/>
  </si>
  <si>
    <t>井向</t>
    <rPh sb="0" eb="2">
      <t>イノムカイ</t>
    </rPh>
    <phoneticPr fontId="2"/>
  </si>
  <si>
    <t>夢咲の街</t>
    <rPh sb="0" eb="1">
      <t>ユメ</t>
    </rPh>
    <rPh sb="1" eb="2">
      <t>サキ</t>
    </rPh>
    <rPh sb="3" eb="4">
      <t>マチ</t>
    </rPh>
    <phoneticPr fontId="7"/>
  </si>
  <si>
    <t>西長田</t>
    <phoneticPr fontId="2"/>
  </si>
  <si>
    <t>長畑</t>
    <rPh sb="0" eb="1">
      <t>ナガ</t>
    </rPh>
    <rPh sb="1" eb="2">
      <t>ハタケ</t>
    </rPh>
    <phoneticPr fontId="2"/>
  </si>
  <si>
    <t>石塚</t>
    <rPh sb="0" eb="2">
      <t>イシヅカ</t>
    </rPh>
    <phoneticPr fontId="2"/>
  </si>
  <si>
    <t>定旨</t>
    <rPh sb="0" eb="1">
      <t>サダ</t>
    </rPh>
    <rPh sb="1" eb="2">
      <t>ムネ</t>
    </rPh>
    <phoneticPr fontId="2"/>
  </si>
  <si>
    <t>取次</t>
    <rPh sb="0" eb="2">
      <t>トリツギ</t>
    </rPh>
    <phoneticPr fontId="2"/>
  </si>
  <si>
    <t>五本</t>
    <rPh sb="0" eb="2">
      <t>ゴホン</t>
    </rPh>
    <phoneticPr fontId="2"/>
  </si>
  <si>
    <t>正善</t>
    <rPh sb="0" eb="2">
      <t>ショウゼン</t>
    </rPh>
    <phoneticPr fontId="2"/>
  </si>
  <si>
    <t>河和田</t>
    <rPh sb="0" eb="1">
      <t>カ</t>
    </rPh>
    <rPh sb="1" eb="3">
      <t>ワダ</t>
    </rPh>
    <phoneticPr fontId="2"/>
  </si>
  <si>
    <t>布施田新</t>
    <phoneticPr fontId="2"/>
  </si>
  <si>
    <t>長屋</t>
    <rPh sb="0" eb="2">
      <t>ナガヤ</t>
    </rPh>
    <phoneticPr fontId="2"/>
  </si>
  <si>
    <t>姫王</t>
    <rPh sb="0" eb="1">
      <t>ヒメ</t>
    </rPh>
    <rPh sb="1" eb="2">
      <t>オウ</t>
    </rPh>
    <phoneticPr fontId="2"/>
  </si>
  <si>
    <t>長屋さくら台</t>
    <rPh sb="0" eb="2">
      <t>ナガヤ</t>
    </rPh>
    <rPh sb="5" eb="6">
      <t>ダイ</t>
    </rPh>
    <phoneticPr fontId="2"/>
  </si>
  <si>
    <t>定広</t>
    <rPh sb="0" eb="2">
      <t>サダヒロ</t>
    </rPh>
    <phoneticPr fontId="2"/>
  </si>
  <si>
    <t>御油田</t>
    <rPh sb="0" eb="1">
      <t>ゴ</t>
    </rPh>
    <rPh sb="1" eb="3">
      <t>ユデン</t>
    </rPh>
    <phoneticPr fontId="2"/>
  </si>
  <si>
    <t>木部西方寺</t>
    <phoneticPr fontId="2"/>
  </si>
  <si>
    <t>朝日</t>
    <rPh sb="0" eb="2">
      <t>アサヒ</t>
    </rPh>
    <phoneticPr fontId="2"/>
  </si>
  <si>
    <t>辻</t>
    <phoneticPr fontId="2"/>
  </si>
  <si>
    <t>朝日住宅</t>
    <rPh sb="0" eb="2">
      <t>アサヒ</t>
    </rPh>
    <rPh sb="2" eb="4">
      <t>ジュウタク</t>
    </rPh>
    <phoneticPr fontId="2"/>
  </si>
  <si>
    <t>上小森</t>
    <phoneticPr fontId="2"/>
  </si>
  <si>
    <t>舘</t>
    <rPh sb="0" eb="1">
      <t>タチ</t>
    </rPh>
    <phoneticPr fontId="2"/>
  </si>
  <si>
    <t>上小森室町</t>
    <rPh sb="3" eb="5">
      <t>ムロマチ</t>
    </rPh>
    <phoneticPr fontId="2"/>
  </si>
  <si>
    <t>小路</t>
    <rPh sb="0" eb="2">
      <t>ショウジ</t>
    </rPh>
    <phoneticPr fontId="2"/>
  </si>
  <si>
    <t>下小森</t>
    <phoneticPr fontId="2"/>
  </si>
  <si>
    <t>関中</t>
    <rPh sb="0" eb="1">
      <t>セキ</t>
    </rPh>
    <rPh sb="1" eb="2">
      <t>ナカ</t>
    </rPh>
    <phoneticPr fontId="2"/>
  </si>
  <si>
    <t>堀越</t>
    <rPh sb="0" eb="2">
      <t>ホリコシ</t>
    </rPh>
    <phoneticPr fontId="2"/>
  </si>
  <si>
    <t>安光</t>
    <rPh sb="0" eb="1">
      <t>アン</t>
    </rPh>
    <rPh sb="1" eb="2">
      <t>コウ</t>
    </rPh>
    <phoneticPr fontId="2"/>
  </si>
  <si>
    <t>中筋</t>
    <rPh sb="0" eb="2">
      <t>ナカスジ</t>
    </rPh>
    <phoneticPr fontId="2"/>
  </si>
  <si>
    <t>豊楽園</t>
    <rPh sb="0" eb="3">
      <t>ホウラクエン</t>
    </rPh>
    <phoneticPr fontId="2"/>
  </si>
  <si>
    <t>中筋西</t>
  </si>
  <si>
    <t>上関</t>
    <rPh sb="0" eb="1">
      <t>カミ</t>
    </rPh>
    <rPh sb="1" eb="2">
      <t>ゼキ</t>
    </rPh>
    <phoneticPr fontId="2"/>
  </si>
  <si>
    <t>中筋東</t>
  </si>
  <si>
    <t>島田</t>
    <rPh sb="0" eb="2">
      <t>シマダ</t>
    </rPh>
    <phoneticPr fontId="7"/>
  </si>
  <si>
    <t>B-5．国籍別外国人数</t>
    <rPh sb="4" eb="6">
      <t>コクセキ</t>
    </rPh>
    <rPh sb="6" eb="7">
      <t>ベツ</t>
    </rPh>
    <rPh sb="7" eb="9">
      <t>ガイコク</t>
    </rPh>
    <rPh sb="9" eb="10">
      <t>ジン</t>
    </rPh>
    <rPh sb="10" eb="11">
      <t>スウ</t>
    </rPh>
    <phoneticPr fontId="5"/>
  </si>
  <si>
    <t>単位：人</t>
    <rPh sb="0" eb="2">
      <t>タンイ</t>
    </rPh>
    <rPh sb="3" eb="4">
      <t>ヒト</t>
    </rPh>
    <phoneticPr fontId="5"/>
  </si>
  <si>
    <t>年次</t>
    <rPh sb="0" eb="2">
      <t>ネンジ</t>
    </rPh>
    <phoneticPr fontId="5"/>
  </si>
  <si>
    <t>合計</t>
    <rPh sb="0" eb="2">
      <t>ゴウケイ</t>
    </rPh>
    <phoneticPr fontId="5"/>
  </si>
  <si>
    <t>オーストラリア</t>
  </si>
  <si>
    <t>バングラデシュ</t>
    <phoneticPr fontId="5"/>
  </si>
  <si>
    <t>ブラジル</t>
    <phoneticPr fontId="5"/>
  </si>
  <si>
    <t>カナダ</t>
  </si>
  <si>
    <t>チリ</t>
    <phoneticPr fontId="5"/>
  </si>
  <si>
    <t>中国</t>
    <rPh sb="0" eb="2">
      <t>チュウゴク</t>
    </rPh>
    <phoneticPr fontId="5"/>
  </si>
  <si>
    <t>フランス</t>
    <phoneticPr fontId="5"/>
  </si>
  <si>
    <t>ドイツ</t>
  </si>
  <si>
    <t>インドネシア</t>
  </si>
  <si>
    <t>韓国又は</t>
    <rPh sb="0" eb="2">
      <t>カンコク</t>
    </rPh>
    <rPh sb="2" eb="3">
      <t>マタ</t>
    </rPh>
    <phoneticPr fontId="5"/>
  </si>
  <si>
    <t>朝鮮</t>
    <rPh sb="0" eb="2">
      <t>チョウセン</t>
    </rPh>
    <phoneticPr fontId="5"/>
  </si>
  <si>
    <t>モンゴル</t>
  </si>
  <si>
    <t>モルドバ</t>
    <phoneticPr fontId="5"/>
  </si>
  <si>
    <t>ニュージーランド</t>
    <phoneticPr fontId="5"/>
  </si>
  <si>
    <t>ペルー</t>
  </si>
  <si>
    <t>フィリピン</t>
  </si>
  <si>
    <t>ルーマニア</t>
    <phoneticPr fontId="5"/>
  </si>
  <si>
    <t>ロシア</t>
  </si>
  <si>
    <t>タイ</t>
  </si>
  <si>
    <t>ウガンダ</t>
  </si>
  <si>
    <t>英国</t>
    <rPh sb="0" eb="2">
      <t>エイコク</t>
    </rPh>
    <phoneticPr fontId="5"/>
  </si>
  <si>
    <t>米国</t>
    <rPh sb="0" eb="2">
      <t>ベイコク</t>
    </rPh>
    <phoneticPr fontId="5"/>
  </si>
  <si>
    <t>ベトナム</t>
  </si>
  <si>
    <t>その他</t>
    <rPh sb="2" eb="3">
      <t>タ</t>
    </rPh>
    <phoneticPr fontId="5"/>
  </si>
  <si>
    <t>平成11年</t>
    <rPh sb="0" eb="2">
      <t>ヘイセイ</t>
    </rPh>
    <rPh sb="4" eb="5">
      <t>ネン</t>
    </rPh>
    <phoneticPr fontId="5"/>
  </si>
  <si>
    <t>-</t>
  </si>
  <si>
    <t>平成12年</t>
    <rPh sb="0" eb="2">
      <t>ヘイセイ</t>
    </rPh>
    <rPh sb="4" eb="5">
      <t>ネン</t>
    </rPh>
    <phoneticPr fontId="5"/>
  </si>
  <si>
    <t>平成13年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</si>
  <si>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</si>
  <si>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</si>
  <si>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</si>
  <si>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</si>
  <si>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</si>
  <si>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</si>
  <si>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</si>
  <si>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</si>
  <si>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</si>
  <si>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</si>
  <si>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</si>
  <si>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</si>
  <si>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</si>
  <si>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</si>
  <si>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</si>
  <si>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※平成17年までは12月31日基準日　平成18年からは4月1日基準日</t>
    <rPh sb="1" eb="3">
      <t>ヘイセイ</t>
    </rPh>
    <rPh sb="5" eb="6">
      <t>ネン</t>
    </rPh>
    <rPh sb="11" eb="12">
      <t>ガツ</t>
    </rPh>
    <rPh sb="14" eb="15">
      <t>ニチ</t>
    </rPh>
    <rPh sb="15" eb="18">
      <t>キジュンビ</t>
    </rPh>
    <phoneticPr fontId="5"/>
  </si>
  <si>
    <t>資料：市民生活課</t>
    <rPh sb="0" eb="2">
      <t>シリョウ</t>
    </rPh>
    <rPh sb="3" eb="5">
      <t>シミン</t>
    </rPh>
    <rPh sb="5" eb="8">
      <t>セイカツカ</t>
    </rPh>
    <phoneticPr fontId="5"/>
  </si>
  <si>
    <t>B-6．世帯数の推移</t>
    <rPh sb="4" eb="7">
      <t>セタイスウ</t>
    </rPh>
    <rPh sb="8" eb="10">
      <t>スイイ</t>
    </rPh>
    <phoneticPr fontId="5"/>
  </si>
  <si>
    <t>各年10月1日現在</t>
    <rPh sb="0" eb="2">
      <t>カクネン</t>
    </rPh>
    <rPh sb="4" eb="5">
      <t>ガツ</t>
    </rPh>
    <rPh sb="6" eb="7">
      <t>ニチ</t>
    </rPh>
    <phoneticPr fontId="5"/>
  </si>
  <si>
    <t>世帯数</t>
    <rPh sb="0" eb="3">
      <t>セタイスウ</t>
    </rPh>
    <phoneticPr fontId="7"/>
  </si>
  <si>
    <t>（％）</t>
    <phoneticPr fontId="5"/>
  </si>
  <si>
    <t>-</t>
    <phoneticPr fontId="5"/>
  </si>
  <si>
    <t>丸岡町</t>
    <rPh sb="0" eb="2">
      <t>マルオカ</t>
    </rPh>
    <rPh sb="2" eb="3">
      <t>チョウ</t>
    </rPh>
    <phoneticPr fontId="7"/>
  </si>
  <si>
    <t>春江町</t>
    <rPh sb="0" eb="3">
      <t>ハルエチョウ</t>
    </rPh>
    <phoneticPr fontId="7"/>
  </si>
  <si>
    <t>坂井町</t>
    <rPh sb="0" eb="2">
      <t>サカイ</t>
    </rPh>
    <rPh sb="2" eb="3">
      <t>チョウ</t>
    </rPh>
    <phoneticPr fontId="7"/>
  </si>
  <si>
    <t>出典：国勢調査報告書</t>
    <rPh sb="3" eb="5">
      <t>コクセイ</t>
    </rPh>
    <rPh sb="5" eb="7">
      <t>チョウサ</t>
    </rPh>
    <rPh sb="7" eb="10">
      <t>ホウコクショ</t>
    </rPh>
    <phoneticPr fontId="5"/>
  </si>
  <si>
    <t>※平成27年の数値は速報値</t>
    <rPh sb="1" eb="3">
      <t>ヘイセイ</t>
    </rPh>
    <rPh sb="5" eb="6">
      <t>ネン</t>
    </rPh>
    <rPh sb="7" eb="9">
      <t>スウチ</t>
    </rPh>
    <rPh sb="10" eb="12">
      <t>ソクホウ</t>
    </rPh>
    <rPh sb="12" eb="13">
      <t>チ</t>
    </rPh>
    <phoneticPr fontId="5"/>
  </si>
  <si>
    <t>B-7．老年人口（65歳以上）の推移</t>
    <rPh sb="4" eb="6">
      <t>ロウネン</t>
    </rPh>
    <rPh sb="11" eb="14">
      <t>サイイジョウ</t>
    </rPh>
    <phoneticPr fontId="5"/>
  </si>
  <si>
    <t>総人口（人）</t>
    <rPh sb="0" eb="3">
      <t>ソウジンコウ</t>
    </rPh>
    <rPh sb="4" eb="5">
      <t>ニン</t>
    </rPh>
    <phoneticPr fontId="5"/>
  </si>
  <si>
    <t>65歳以上人口（人）</t>
    <rPh sb="2" eb="3">
      <t>サイ</t>
    </rPh>
    <rPh sb="3" eb="5">
      <t>イジョウ</t>
    </rPh>
    <rPh sb="5" eb="7">
      <t>ジンコウ</t>
    </rPh>
    <rPh sb="8" eb="9">
      <t>ニン</t>
    </rPh>
    <phoneticPr fontId="5"/>
  </si>
  <si>
    <t>高齢化率</t>
    <rPh sb="0" eb="3">
      <t>コウレイカ</t>
    </rPh>
    <rPh sb="3" eb="4">
      <t>リツ</t>
    </rPh>
    <phoneticPr fontId="5"/>
  </si>
  <si>
    <t>(％)</t>
    <phoneticPr fontId="5"/>
  </si>
  <si>
    <t>春江町</t>
    <rPh sb="0" eb="1">
      <t>ハル</t>
    </rPh>
    <rPh sb="1" eb="2">
      <t>エ</t>
    </rPh>
    <rPh sb="2" eb="3">
      <t>チョウ</t>
    </rPh>
    <phoneticPr fontId="5"/>
  </si>
  <si>
    <t>※高齢化率：総人口にしめる高齢人口の割合</t>
    <rPh sb="1" eb="4">
      <t>コウレイカ</t>
    </rPh>
    <rPh sb="4" eb="5">
      <t>リツ</t>
    </rPh>
    <rPh sb="6" eb="9">
      <t>ソウジンコウ</t>
    </rPh>
    <rPh sb="13" eb="15">
      <t>コウレイ</t>
    </rPh>
    <rPh sb="15" eb="17">
      <t>ジンコウ</t>
    </rPh>
    <rPh sb="18" eb="20">
      <t>ワリアイ</t>
    </rPh>
    <phoneticPr fontId="5"/>
  </si>
  <si>
    <t>B-8．本籍人口</t>
    <rPh sb="4" eb="6">
      <t>ホンセキ</t>
    </rPh>
    <rPh sb="6" eb="8">
      <t>ジンコウ</t>
    </rPh>
    <phoneticPr fontId="7"/>
  </si>
  <si>
    <r>
      <t>各年3月</t>
    </r>
    <r>
      <rPr>
        <sz val="11"/>
        <color theme="1"/>
        <rFont val="ＭＳ Ｐゴシック"/>
        <family val="2"/>
        <charset val="128"/>
        <scheme val="minor"/>
      </rPr>
      <t>31</t>
    </r>
    <r>
      <rPr>
        <sz val="11"/>
        <rFont val="ＭＳ Ｐゴシック"/>
        <family val="3"/>
        <charset val="128"/>
      </rPr>
      <t>日現在</t>
    </r>
    <rPh sb="0" eb="2">
      <t>カクネン</t>
    </rPh>
    <rPh sb="3" eb="4">
      <t>ガツ</t>
    </rPh>
    <rPh sb="6" eb="7">
      <t>ニチ</t>
    </rPh>
    <phoneticPr fontId="7"/>
  </si>
  <si>
    <t>年次</t>
    <rPh sb="0" eb="2">
      <t>ネンジ</t>
    </rPh>
    <phoneticPr fontId="7"/>
  </si>
  <si>
    <t>本籍</t>
  </si>
  <si>
    <t>住民基本台帳</t>
    <rPh sb="2" eb="4">
      <t>キホン</t>
    </rPh>
    <rPh sb="4" eb="6">
      <t>ダイチョウ</t>
    </rPh>
    <phoneticPr fontId="7"/>
  </si>
  <si>
    <t>外国人
世帯数</t>
    <rPh sb="0" eb="2">
      <t>ガイコク</t>
    </rPh>
    <rPh sb="2" eb="3">
      <t>ジン</t>
    </rPh>
    <rPh sb="4" eb="6">
      <t>セタイ</t>
    </rPh>
    <rPh sb="6" eb="7">
      <t>スウ</t>
    </rPh>
    <phoneticPr fontId="7"/>
  </si>
  <si>
    <t>本籍数</t>
  </si>
  <si>
    <t>人口</t>
  </si>
  <si>
    <t>世帯数</t>
  </si>
  <si>
    <t>合計</t>
    <phoneticPr fontId="7"/>
  </si>
  <si>
    <t>平成10年</t>
  </si>
  <si>
    <t>-</t>
    <phoneticPr fontId="7"/>
  </si>
  <si>
    <t>-</t>
    <phoneticPr fontId="7"/>
  </si>
  <si>
    <t>-</t>
    <phoneticPr fontId="7"/>
  </si>
  <si>
    <t>丸岡町</t>
    <rPh sb="0" eb="3">
      <t>マルオカチョウ</t>
    </rPh>
    <phoneticPr fontId="7"/>
  </si>
  <si>
    <t>平成11年</t>
  </si>
  <si>
    <t>平成12年</t>
  </si>
  <si>
    <t>-</t>
    <phoneticPr fontId="7"/>
  </si>
  <si>
    <t>平成13年</t>
  </si>
  <si>
    <t>平成14年</t>
  </si>
  <si>
    <t>平成15年</t>
  </si>
  <si>
    <t>平成16年</t>
  </si>
  <si>
    <t>平成17年</t>
  </si>
  <si>
    <t>平成18年</t>
    <phoneticPr fontId="7"/>
  </si>
  <si>
    <t>平成19年</t>
    <phoneticPr fontId="7"/>
  </si>
  <si>
    <t>平成20年</t>
    <phoneticPr fontId="7"/>
  </si>
  <si>
    <t>平成21年</t>
    <phoneticPr fontId="7"/>
  </si>
  <si>
    <t>平成22年</t>
    <phoneticPr fontId="7"/>
  </si>
  <si>
    <t>平成23年</t>
    <phoneticPr fontId="7"/>
  </si>
  <si>
    <t>平成24年</t>
    <phoneticPr fontId="7"/>
  </si>
  <si>
    <t>平成25年</t>
    <phoneticPr fontId="7"/>
  </si>
  <si>
    <t>平成26年</t>
    <phoneticPr fontId="7"/>
  </si>
  <si>
    <t>三国町</t>
    <rPh sb="0" eb="2">
      <t>ミクニ</t>
    </rPh>
    <rPh sb="2" eb="3">
      <t>チョウ</t>
    </rPh>
    <phoneticPr fontId="7"/>
  </si>
  <si>
    <t>平成28年</t>
    <rPh sb="0" eb="2">
      <t>ヘイセイ</t>
    </rPh>
    <rPh sb="4" eb="5">
      <t>ネン</t>
    </rPh>
    <phoneticPr fontId="7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</si>
  <si>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7"/>
  </si>
  <si>
    <r>
      <t>B-9．</t>
    </r>
    <r>
      <rPr>
        <sz val="20"/>
        <color indexed="64"/>
        <rFont val="ＭＳ Ｐゴシック"/>
        <family val="3"/>
        <charset val="128"/>
      </rPr>
      <t>福井坂井地区広域市町村圏人口</t>
    </r>
    <phoneticPr fontId="7"/>
  </si>
  <si>
    <r>
      <t>各年1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1"/>
        <rFont val="ＭＳ Ｐゴシック"/>
        <family val="3"/>
        <charset val="128"/>
      </rPr>
      <t>月1日現在</t>
    </r>
    <rPh sb="0" eb="2">
      <t>カクネン</t>
    </rPh>
    <rPh sb="4" eb="5">
      <t>ガツ</t>
    </rPh>
    <rPh sb="6" eb="7">
      <t>ニチ</t>
    </rPh>
    <rPh sb="7" eb="9">
      <t>ゲンザイ</t>
    </rPh>
    <phoneticPr fontId="7"/>
  </si>
  <si>
    <t xml:space="preserve">    年  次</t>
    <rPh sb="4" eb="5">
      <t>トシ</t>
    </rPh>
    <rPh sb="7" eb="8">
      <t>ツギ</t>
    </rPh>
    <phoneticPr fontId="15"/>
  </si>
  <si>
    <t>　　　人　　　　　口　　　（人）</t>
    <rPh sb="14" eb="15">
      <t>ニン</t>
    </rPh>
    <phoneticPr fontId="7"/>
  </si>
  <si>
    <t>世帯数</t>
    <phoneticPr fontId="15"/>
  </si>
  <si>
    <t>面積</t>
  </si>
  <si>
    <t>人口密度</t>
    <phoneticPr fontId="15"/>
  </si>
  <si>
    <t>市町村名</t>
    <phoneticPr fontId="15"/>
  </si>
  <si>
    <t>総数</t>
  </si>
  <si>
    <t>男</t>
    <phoneticPr fontId="15"/>
  </si>
  <si>
    <t>女</t>
    <phoneticPr fontId="15"/>
  </si>
  <si>
    <t>(ｋ㎡)</t>
    <phoneticPr fontId="15"/>
  </si>
  <si>
    <t>(人/ｋ㎡)</t>
    <rPh sb="1" eb="2">
      <t>ヒト</t>
    </rPh>
    <phoneticPr fontId="15"/>
  </si>
  <si>
    <t>平成16年</t>
    <rPh sb="0" eb="2">
      <t>ヘイセイ</t>
    </rPh>
    <rPh sb="4" eb="5">
      <t>ネン</t>
    </rPh>
    <phoneticPr fontId="15"/>
  </si>
  <si>
    <t>福井市</t>
    <phoneticPr fontId="15"/>
  </si>
  <si>
    <t>あわら市</t>
    <rPh sb="3" eb="4">
      <t>シ</t>
    </rPh>
    <phoneticPr fontId="15"/>
  </si>
  <si>
    <t>美山町</t>
    <phoneticPr fontId="15"/>
  </si>
  <si>
    <t>松岡町</t>
    <phoneticPr fontId="15"/>
  </si>
  <si>
    <t>永平寺町</t>
    <phoneticPr fontId="15"/>
  </si>
  <si>
    <t>上志比村</t>
    <phoneticPr fontId="15"/>
  </si>
  <si>
    <t>三国町</t>
    <phoneticPr fontId="15"/>
  </si>
  <si>
    <t>丸岡町</t>
    <phoneticPr fontId="15"/>
  </si>
  <si>
    <t>春江町</t>
    <phoneticPr fontId="15"/>
  </si>
  <si>
    <t>坂井町</t>
    <phoneticPr fontId="15"/>
  </si>
  <si>
    <t>越廼村</t>
    <phoneticPr fontId="15"/>
  </si>
  <si>
    <t>清水町</t>
    <phoneticPr fontId="15"/>
  </si>
  <si>
    <t>平成17年</t>
    <rPh sb="0" eb="2">
      <t>ヘイセイ</t>
    </rPh>
    <rPh sb="4" eb="5">
      <t>ネン</t>
    </rPh>
    <phoneticPr fontId="15"/>
  </si>
  <si>
    <t>平成18年</t>
    <rPh sb="0" eb="2">
      <t>ヘイセイ</t>
    </rPh>
    <rPh sb="4" eb="5">
      <t>ネン</t>
    </rPh>
    <phoneticPr fontId="15"/>
  </si>
  <si>
    <t>坂井市</t>
    <rPh sb="0" eb="2">
      <t>サカイ</t>
    </rPh>
    <rPh sb="2" eb="3">
      <t>シ</t>
    </rPh>
    <phoneticPr fontId="7"/>
  </si>
  <si>
    <t>平成19年</t>
    <rPh sb="0" eb="2">
      <t>ヘイセイ</t>
    </rPh>
    <rPh sb="4" eb="5">
      <t>ネン</t>
    </rPh>
    <phoneticPr fontId="15"/>
  </si>
  <si>
    <t>平成20年</t>
    <rPh sb="0" eb="2">
      <t>ヘイセイ</t>
    </rPh>
    <rPh sb="4" eb="5">
      <t>ネン</t>
    </rPh>
    <phoneticPr fontId="15"/>
  </si>
  <si>
    <t>平成21年</t>
    <rPh sb="0" eb="2">
      <t>ヘイセイ</t>
    </rPh>
    <rPh sb="4" eb="5">
      <t>ネン</t>
    </rPh>
    <phoneticPr fontId="15"/>
  </si>
  <si>
    <t>平成22年</t>
    <rPh sb="0" eb="2">
      <t>ヘイセイ</t>
    </rPh>
    <rPh sb="4" eb="5">
      <t>ネン</t>
    </rPh>
    <phoneticPr fontId="15"/>
  </si>
  <si>
    <t>平成23年</t>
    <rPh sb="0" eb="2">
      <t>ヘイセイ</t>
    </rPh>
    <rPh sb="4" eb="5">
      <t>ネン</t>
    </rPh>
    <phoneticPr fontId="15"/>
  </si>
  <si>
    <t>平成24年</t>
    <rPh sb="0" eb="2">
      <t>ヘイセイ</t>
    </rPh>
    <rPh sb="4" eb="5">
      <t>ネン</t>
    </rPh>
    <phoneticPr fontId="15"/>
  </si>
  <si>
    <t>平成25年</t>
    <rPh sb="0" eb="2">
      <t>ヘイセイ</t>
    </rPh>
    <rPh sb="4" eb="5">
      <t>ネン</t>
    </rPh>
    <phoneticPr fontId="15"/>
  </si>
  <si>
    <t>平成26年</t>
    <rPh sb="0" eb="2">
      <t>ヘイセイ</t>
    </rPh>
    <rPh sb="4" eb="5">
      <t>ネン</t>
    </rPh>
    <phoneticPr fontId="15"/>
  </si>
  <si>
    <t>平成27年</t>
    <rPh sb="0" eb="2">
      <t>ヘイセイ</t>
    </rPh>
    <rPh sb="4" eb="5">
      <t>ネン</t>
    </rPh>
    <phoneticPr fontId="15"/>
  </si>
  <si>
    <t>坂井市</t>
    <rPh sb="0" eb="3">
      <t>サカイシ</t>
    </rPh>
    <phoneticPr fontId="15"/>
  </si>
  <si>
    <t>永平寺町</t>
    <rPh sb="0" eb="3">
      <t>エイヘイジ</t>
    </rPh>
    <rPh sb="3" eb="4">
      <t>チョウ</t>
    </rPh>
    <phoneticPr fontId="15"/>
  </si>
  <si>
    <t>平成28年</t>
    <rPh sb="0" eb="2">
      <t>ヘイセイ</t>
    </rPh>
    <rPh sb="4" eb="5">
      <t>ネン</t>
    </rPh>
    <phoneticPr fontId="15"/>
  </si>
  <si>
    <t>出典：福井県の推計人口</t>
    <phoneticPr fontId="15"/>
  </si>
  <si>
    <t>B-10．既婚・未婚人口</t>
    <rPh sb="5" eb="7">
      <t>キコン</t>
    </rPh>
    <rPh sb="8" eb="10">
      <t>ミコン</t>
    </rPh>
    <rPh sb="10" eb="12">
      <t>ジンコウ</t>
    </rPh>
    <phoneticPr fontId="5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</si>
  <si>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phoneticPr fontId="15"/>
  </si>
  <si>
    <t>（5歳階級）</t>
  </si>
  <si>
    <t>未婚</t>
  </si>
  <si>
    <t>有配偶</t>
  </si>
  <si>
    <t>死別</t>
  </si>
  <si>
    <t>離別</t>
  </si>
  <si>
    <t>15～19</t>
    <phoneticPr fontId="15"/>
  </si>
  <si>
    <t>-</t>
    <phoneticPr fontId="11"/>
  </si>
  <si>
    <t>20～24</t>
    <phoneticPr fontId="15"/>
  </si>
  <si>
    <t>25～29</t>
    <phoneticPr fontId="15"/>
  </si>
  <si>
    <t>30～34</t>
    <phoneticPr fontId="15"/>
  </si>
  <si>
    <t>35～39</t>
    <phoneticPr fontId="15"/>
  </si>
  <si>
    <t>40～44</t>
    <phoneticPr fontId="15"/>
  </si>
  <si>
    <t>45～49</t>
    <phoneticPr fontId="15"/>
  </si>
  <si>
    <t>50～54</t>
    <phoneticPr fontId="15"/>
  </si>
  <si>
    <t>55～59</t>
    <phoneticPr fontId="15"/>
  </si>
  <si>
    <t>60～64</t>
    <phoneticPr fontId="15"/>
  </si>
  <si>
    <t>65～69</t>
    <phoneticPr fontId="15"/>
  </si>
  <si>
    <t>70～74</t>
    <phoneticPr fontId="15"/>
  </si>
  <si>
    <t>75～79</t>
    <phoneticPr fontId="15"/>
  </si>
  <si>
    <t>80～84</t>
    <phoneticPr fontId="15"/>
  </si>
  <si>
    <t>85～89</t>
    <phoneticPr fontId="15"/>
  </si>
  <si>
    <t>90～94</t>
    <phoneticPr fontId="15"/>
  </si>
  <si>
    <t>95～99</t>
    <phoneticPr fontId="15"/>
  </si>
  <si>
    <t>集計</t>
    <rPh sb="0" eb="2">
      <t>シュウケイ</t>
    </rPh>
    <phoneticPr fontId="15"/>
  </si>
  <si>
    <t>65歳以上</t>
    <phoneticPr fontId="15"/>
  </si>
  <si>
    <t>75歳以上</t>
    <phoneticPr fontId="15"/>
  </si>
  <si>
    <t>85歳以上</t>
    <phoneticPr fontId="15"/>
  </si>
  <si>
    <t>出典：国勢調査報告書</t>
    <rPh sb="7" eb="10">
      <t>ホウコクショ</t>
    </rPh>
    <phoneticPr fontId="11"/>
  </si>
  <si>
    <t>B-11．家族類型別世帯数</t>
    <rPh sb="5" eb="7">
      <t>カゾク</t>
    </rPh>
    <rPh sb="7" eb="9">
      <t>ルイケイ</t>
    </rPh>
    <rPh sb="9" eb="10">
      <t>ベツ</t>
    </rPh>
    <rPh sb="10" eb="13">
      <t>セタイスウ</t>
    </rPh>
    <phoneticPr fontId="5"/>
  </si>
  <si>
    <t>各年10月1日現在</t>
    <rPh sb="0" eb="2">
      <t>カクトシ</t>
    </rPh>
    <rPh sb="4" eb="5">
      <t>ガツ</t>
    </rPh>
    <rPh sb="6" eb="7">
      <t>ニチ</t>
    </rPh>
    <phoneticPr fontId="11"/>
  </si>
  <si>
    <t>年次</t>
    <rPh sb="0" eb="2">
      <t>ネンジ</t>
    </rPh>
    <phoneticPr fontId="11"/>
  </si>
  <si>
    <t>世帯人員別一般世帯数</t>
    <rPh sb="0" eb="2">
      <t>セタイ</t>
    </rPh>
    <rPh sb="2" eb="4">
      <t>ジンイン</t>
    </rPh>
    <rPh sb="4" eb="5">
      <t>ベツ</t>
    </rPh>
    <rPh sb="5" eb="7">
      <t>イッパン</t>
    </rPh>
    <rPh sb="7" eb="10">
      <t>セタイスウ</t>
    </rPh>
    <phoneticPr fontId="11"/>
  </si>
  <si>
    <t>その他の世帯</t>
    <rPh sb="2" eb="3">
      <t>タ</t>
    </rPh>
    <rPh sb="4" eb="6">
      <t>セタイ</t>
    </rPh>
    <phoneticPr fontId="11"/>
  </si>
  <si>
    <t>世帯人員数</t>
    <rPh sb="0" eb="2">
      <t>セタイ</t>
    </rPh>
    <rPh sb="2" eb="4">
      <t>ジンイン</t>
    </rPh>
    <rPh sb="4" eb="5">
      <t>スウ</t>
    </rPh>
    <phoneticPr fontId="11"/>
  </si>
  <si>
    <t>世帯人員</t>
  </si>
  <si>
    <t>1世帯当たり
人員</t>
    <phoneticPr fontId="11"/>
  </si>
  <si>
    <t>間借り・下宿などの
単身者</t>
    <phoneticPr fontId="11"/>
  </si>
  <si>
    <t>会社などの独身寮
の単身者</t>
    <phoneticPr fontId="11"/>
  </si>
  <si>
    <t>1人</t>
  </si>
  <si>
    <t>2人</t>
  </si>
  <si>
    <t>3人</t>
  </si>
  <si>
    <t>4人</t>
  </si>
  <si>
    <t>5人</t>
  </si>
  <si>
    <t>6人</t>
  </si>
  <si>
    <t>7人</t>
  </si>
  <si>
    <t>8人</t>
  </si>
  <si>
    <t>9人</t>
  </si>
  <si>
    <t>10人
以上</t>
    <phoneticPr fontId="11"/>
  </si>
  <si>
    <t>三国町</t>
  </si>
  <si>
    <t>丸岡町</t>
  </si>
  <si>
    <t>春江町</t>
  </si>
  <si>
    <t>坂井町</t>
  </si>
  <si>
    <t>平成27年</t>
    <rPh sb="0" eb="2">
      <t>ヘイセイ</t>
    </rPh>
    <rPh sb="4" eb="5">
      <t>ネン</t>
    </rPh>
    <phoneticPr fontId="11"/>
  </si>
  <si>
    <t>-</t>
    <phoneticPr fontId="11"/>
  </si>
  <si>
    <t>人口集中地区</t>
    <rPh sb="0" eb="2">
      <t>ジンコウ</t>
    </rPh>
    <rPh sb="2" eb="4">
      <t>シュウチュウ</t>
    </rPh>
    <rPh sb="4" eb="6">
      <t>チク</t>
    </rPh>
    <phoneticPr fontId="11"/>
  </si>
  <si>
    <t>平成１７年</t>
    <rPh sb="0" eb="2">
      <t>ヘイセイ</t>
    </rPh>
    <rPh sb="4" eb="5">
      <t>ネン</t>
    </rPh>
    <phoneticPr fontId="11"/>
  </si>
  <si>
    <t>三国町</t>
    <phoneticPr fontId="11"/>
  </si>
  <si>
    <t>-</t>
    <phoneticPr fontId="11"/>
  </si>
  <si>
    <t>出典：国勢調査報告書</t>
    <rPh sb="7" eb="10">
      <t>ホウコクショ</t>
    </rPh>
    <phoneticPr fontId="15"/>
  </si>
  <si>
    <t>B-12．高齢親族のいる一般世帯数</t>
    <rPh sb="5" eb="7">
      <t>コウレイ</t>
    </rPh>
    <rPh sb="7" eb="9">
      <t>シンゾク</t>
    </rPh>
    <rPh sb="12" eb="14">
      <t>イッパン</t>
    </rPh>
    <rPh sb="14" eb="17">
      <t>セタイスウ</t>
    </rPh>
    <phoneticPr fontId="5"/>
  </si>
  <si>
    <t>各年10月1日現在</t>
    <rPh sb="0" eb="2">
      <t>カクトシ</t>
    </rPh>
    <rPh sb="4" eb="5">
      <t>ガツ</t>
    </rPh>
    <rPh sb="6" eb="7">
      <t>ニチ</t>
    </rPh>
    <phoneticPr fontId="15"/>
  </si>
  <si>
    <t>項目</t>
    <rPh sb="0" eb="2">
      <t>コウモク</t>
    </rPh>
    <phoneticPr fontId="11"/>
  </si>
  <si>
    <t>一般世帯総数</t>
    <rPh sb="0" eb="2">
      <t>イッパン</t>
    </rPh>
    <rPh sb="2" eb="4">
      <t>セタイ</t>
    </rPh>
    <phoneticPr fontId="11"/>
  </si>
  <si>
    <t>親族人員数</t>
    <rPh sb="0" eb="2">
      <t>シンゾク</t>
    </rPh>
    <rPh sb="2" eb="4">
      <t>ジンイン</t>
    </rPh>
    <rPh sb="4" eb="5">
      <t>スウ</t>
    </rPh>
    <phoneticPr fontId="11"/>
  </si>
  <si>
    <t>1人</t>
    <rPh sb="1" eb="2">
      <t>ニン</t>
    </rPh>
    <phoneticPr fontId="11"/>
  </si>
  <si>
    <t>2人</t>
    <rPh sb="1" eb="2">
      <t>ニン</t>
    </rPh>
    <phoneticPr fontId="15"/>
  </si>
  <si>
    <t>3人</t>
    <rPh sb="1" eb="2">
      <t>ニン</t>
    </rPh>
    <phoneticPr fontId="15"/>
  </si>
  <si>
    <t>4人</t>
    <rPh sb="1" eb="2">
      <t>ニン</t>
    </rPh>
    <phoneticPr fontId="15"/>
  </si>
  <si>
    <t>5人</t>
    <rPh sb="1" eb="2">
      <t>ニン</t>
    </rPh>
    <phoneticPr fontId="15"/>
  </si>
  <si>
    <t>6人</t>
    <rPh sb="1" eb="2">
      <t>ニン</t>
    </rPh>
    <phoneticPr fontId="15"/>
  </si>
  <si>
    <t>7人以上</t>
    <rPh sb="1" eb="2">
      <t>ニン</t>
    </rPh>
    <rPh sb="2" eb="4">
      <t>イジョウ</t>
    </rPh>
    <phoneticPr fontId="15"/>
  </si>
  <si>
    <t>世帯数</t>
    <phoneticPr fontId="15"/>
  </si>
  <si>
    <t>65歳以上親族人員</t>
  </si>
  <si>
    <t>三国町</t>
    <phoneticPr fontId="11"/>
  </si>
  <si>
    <t>世帯数</t>
    <phoneticPr fontId="15"/>
  </si>
  <si>
    <t>65歳以上親族人員</t>
    <phoneticPr fontId="15"/>
  </si>
  <si>
    <t>丸岡町</t>
    <phoneticPr fontId="11"/>
  </si>
  <si>
    <t>春江町</t>
    <phoneticPr fontId="11"/>
  </si>
  <si>
    <t>坂井町</t>
    <phoneticPr fontId="11"/>
  </si>
  <si>
    <t>三国町</t>
    <phoneticPr fontId="11"/>
  </si>
  <si>
    <t>65歳以上親族人員</t>
    <phoneticPr fontId="15"/>
  </si>
  <si>
    <t>丸岡町</t>
    <phoneticPr fontId="11"/>
  </si>
  <si>
    <t>春江町</t>
    <phoneticPr fontId="11"/>
  </si>
  <si>
    <t>坂井町</t>
    <phoneticPr fontId="11"/>
  </si>
  <si>
    <t>B-13．高齢単身者数</t>
    <rPh sb="5" eb="7">
      <t>コウレイ</t>
    </rPh>
    <rPh sb="7" eb="10">
      <t>タンシンシャ</t>
    </rPh>
    <rPh sb="10" eb="11">
      <t>スウ</t>
    </rPh>
    <phoneticPr fontId="5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</si>
  <si>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1"/>
  </si>
  <si>
    <t>　65歳以上人口　　　　　　　　</t>
    <rPh sb="3" eb="6">
      <t>サイイジョウ</t>
    </rPh>
    <rPh sb="6" eb="8">
      <t>ジンコウ</t>
    </rPh>
    <phoneticPr fontId="11"/>
  </si>
  <si>
    <t>60歳以上</t>
    <phoneticPr fontId="15"/>
  </si>
  <si>
    <t>計</t>
    <rPh sb="0" eb="1">
      <t>ケイ</t>
    </rPh>
    <phoneticPr fontId="15"/>
  </si>
  <si>
    <t>65～69歳</t>
    <phoneticPr fontId="15"/>
  </si>
  <si>
    <t>85歳以上</t>
    <phoneticPr fontId="15"/>
  </si>
  <si>
    <t>男</t>
    <phoneticPr fontId="15"/>
  </si>
  <si>
    <t>女</t>
    <phoneticPr fontId="15"/>
  </si>
  <si>
    <t>三国町</t>
    <phoneticPr fontId="11"/>
  </si>
  <si>
    <t>丸岡町</t>
    <phoneticPr fontId="11"/>
  </si>
  <si>
    <t>春江町</t>
    <phoneticPr fontId="11"/>
  </si>
  <si>
    <t>坂井町</t>
    <phoneticPr fontId="11"/>
  </si>
  <si>
    <t>B-14．産業分類別15歳以上就業者数</t>
    <rPh sb="5" eb="7">
      <t>サンギョウ</t>
    </rPh>
    <rPh sb="7" eb="9">
      <t>ブンルイ</t>
    </rPh>
    <rPh sb="9" eb="10">
      <t>ベツ</t>
    </rPh>
    <rPh sb="12" eb="15">
      <t>サイイジョウ</t>
    </rPh>
    <rPh sb="15" eb="17">
      <t>シュウギョウ</t>
    </rPh>
    <rPh sb="17" eb="18">
      <t>モノ</t>
    </rPh>
    <rPh sb="18" eb="19">
      <t>スウ</t>
    </rPh>
    <phoneticPr fontId="7"/>
  </si>
  <si>
    <t>各年10月1日現在</t>
    <rPh sb="0" eb="1">
      <t>カク</t>
    </rPh>
    <rPh sb="1" eb="2">
      <t>トシ</t>
    </rPh>
    <rPh sb="4" eb="5">
      <t>ガツ</t>
    </rPh>
    <rPh sb="6" eb="7">
      <t xml:space="preserve">ニチnnzai </t>
    </rPh>
    <rPh sb="7" eb="9">
      <t>ゲンザイ</t>
    </rPh>
    <phoneticPr fontId="7"/>
  </si>
  <si>
    <t>調査年</t>
    <rPh sb="0" eb="2">
      <t>チョウサ</t>
    </rPh>
    <rPh sb="2" eb="3">
      <t>ネン</t>
    </rPh>
    <phoneticPr fontId="7"/>
  </si>
  <si>
    <t>総数</t>
    <rPh sb="0" eb="1">
      <t>フサ</t>
    </rPh>
    <rPh sb="1" eb="2">
      <t>カズ</t>
    </rPh>
    <phoneticPr fontId="7"/>
  </si>
  <si>
    <t>第1次産業</t>
    <rPh sb="0" eb="1">
      <t>ダイ</t>
    </rPh>
    <rPh sb="2" eb="3">
      <t>ジ</t>
    </rPh>
    <rPh sb="3" eb="5">
      <t>サンギョウ</t>
    </rPh>
    <phoneticPr fontId="7"/>
  </si>
  <si>
    <t>第2次産業</t>
    <rPh sb="0" eb="1">
      <t>ダイ</t>
    </rPh>
    <rPh sb="2" eb="3">
      <t>ジ</t>
    </rPh>
    <rPh sb="3" eb="5">
      <t>サンギョウ</t>
    </rPh>
    <phoneticPr fontId="7"/>
  </si>
  <si>
    <t>第3次産業</t>
    <rPh sb="0" eb="1">
      <t>ダイ</t>
    </rPh>
    <rPh sb="2" eb="3">
      <t>ジ</t>
    </rPh>
    <rPh sb="3" eb="5">
      <t>サンギョウ</t>
    </rPh>
    <phoneticPr fontId="7"/>
  </si>
  <si>
    <t>分類不能</t>
    <rPh sb="0" eb="2">
      <t>ブンルイ</t>
    </rPh>
    <rPh sb="2" eb="4">
      <t>フノウ</t>
    </rPh>
    <phoneticPr fontId="7"/>
  </si>
  <si>
    <t>計</t>
    <phoneticPr fontId="7"/>
  </si>
  <si>
    <t>男</t>
    <phoneticPr fontId="7"/>
  </si>
  <si>
    <t>女</t>
    <phoneticPr fontId="7"/>
  </si>
  <si>
    <t>計</t>
    <phoneticPr fontId="7"/>
  </si>
  <si>
    <t>男</t>
    <phoneticPr fontId="7"/>
  </si>
  <si>
    <t>女</t>
    <phoneticPr fontId="7"/>
  </si>
  <si>
    <t>計</t>
    <phoneticPr fontId="7"/>
  </si>
  <si>
    <t>男</t>
    <phoneticPr fontId="7"/>
  </si>
  <si>
    <t>計</t>
    <phoneticPr fontId="7"/>
  </si>
  <si>
    <t>男</t>
    <phoneticPr fontId="7"/>
  </si>
  <si>
    <t>女</t>
    <phoneticPr fontId="7"/>
  </si>
  <si>
    <t>計</t>
    <phoneticPr fontId="7"/>
  </si>
  <si>
    <t>男</t>
    <phoneticPr fontId="7"/>
  </si>
  <si>
    <t>女</t>
    <phoneticPr fontId="7"/>
  </si>
  <si>
    <t>平成2年</t>
    <rPh sb="0" eb="2">
      <t>ヘイセイ</t>
    </rPh>
    <rPh sb="3" eb="4">
      <t>ネン</t>
    </rPh>
    <phoneticPr fontId="7"/>
  </si>
  <si>
    <t>三国町</t>
    <phoneticPr fontId="7"/>
  </si>
  <si>
    <t>丸岡町</t>
    <phoneticPr fontId="7"/>
  </si>
  <si>
    <t>春江町</t>
    <phoneticPr fontId="7"/>
  </si>
  <si>
    <t>坂井町</t>
    <phoneticPr fontId="7"/>
  </si>
  <si>
    <t>平成7年</t>
    <rPh sb="0" eb="2">
      <t>ヘイセイ</t>
    </rPh>
    <rPh sb="3" eb="4">
      <t>ネン</t>
    </rPh>
    <phoneticPr fontId="7"/>
  </si>
  <si>
    <t>三国町</t>
    <phoneticPr fontId="7"/>
  </si>
  <si>
    <t>丸岡町</t>
    <phoneticPr fontId="7"/>
  </si>
  <si>
    <t>坂井町</t>
    <phoneticPr fontId="7"/>
  </si>
  <si>
    <t>丸岡町</t>
    <phoneticPr fontId="7"/>
  </si>
  <si>
    <t>三国町</t>
    <phoneticPr fontId="7"/>
  </si>
  <si>
    <t>春江町</t>
    <phoneticPr fontId="7"/>
  </si>
  <si>
    <t>出典：国勢調査報告書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</si>
</sst>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#,##0;&quot;△ &quot;#,##0"/>
    <numFmt numFmtId="177" formatCode="0.0;&quot;△ &quot;0.0"/>
    <numFmt numFmtId="178" formatCode="0.0_ ;[Red]\-0.0\ "/>
    <numFmt numFmtId="179" formatCode="#,##0;&quot;▲ &quot;#,##0"/>
    <numFmt numFmtId="180" formatCode="\ ###,###,##0;&quot;-&quot;###,###,##0"/>
    <numFmt numFmtId="181" formatCode="#,###,###,##0;&quot; -&quot;###,###,##0"/>
    <numFmt numFmtId="182" formatCode="\ ###,##0.0;&quot;-&quot;###,##0.0"/>
    <numFmt numFmtId="183" formatCode="#,##0_ "/>
    <numFmt numFmtId="184" formatCode="0.0%"/>
    <numFmt numFmtId="185" formatCode="0_ "/>
    <numFmt numFmtId="186" formatCode="#,##0.0;&quot;△ &quot;#,##0.0"/>
    <numFmt numFmtId="187" formatCode="###,###,##0;&quot;-&quot;##,###,##0"/>
    <numFmt numFmtId="188" formatCode="##,###,##0;&quot;-&quot;#,###,##0"/>
    <numFmt numFmtId="189" formatCode="#,##0.00;&quot;△ &quot;#,##0.00"/>
    <numFmt numFmtId="190" formatCode="#,###,##0;&quot; -&quot;###,##0"/>
    <numFmt numFmtId="191" formatCode="\ ###,##0;&quot;-&quot;###,##0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20"/>
      <color indexed="6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9" fillId="0" borderId="0"/>
    <xf numFmtId="0" fontId="9" fillId="0" borderId="0" applyFont="0"/>
    <xf numFmtId="0" fontId="27" fillId="0" borderId="0"/>
    <xf numFmtId="0" fontId="31" fillId="0" borderId="0"/>
    <xf numFmtId="38" fontId="31" fillId="0" borderId="0" applyFont="0" applyFill="0" applyBorder="0" applyAlignment="0" applyProtection="0"/>
  </cellStyleXfs>
  <cellXfs count="894">
    <xf numFmtId="0" fontId="0" fillId="0" borderId="0" xfId="0">
      <alignment vertical="center"/>
    </xf>
    <xf numFmtId="0" fontId="3" fillId="0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>
      <alignment vertical="center" shrinkToFit="1"/>
    </xf>
    <xf numFmtId="176" fontId="4" fillId="0" borderId="0" xfId="1" applyNumberFormat="1" applyFont="1" applyFill="1" applyAlignment="1">
      <alignment vertical="center" shrinkToFit="1"/>
    </xf>
    <xf numFmtId="0" fontId="4" fillId="0" borderId="0" xfId="1" applyFont="1" applyFill="1" applyAlignment="1">
      <alignment vertical="center" shrinkToFit="1"/>
    </xf>
    <xf numFmtId="0" fontId="2" fillId="0" borderId="0" xfId="1" applyFont="1" applyFill="1" applyAlignment="1">
      <alignment vertical="center"/>
    </xf>
    <xf numFmtId="0" fontId="4" fillId="0" borderId="2" xfId="1" applyFont="1" applyFill="1" applyBorder="1" applyAlignment="1">
      <alignment horizontal="distributed" justifyLastLine="1" shrinkToFit="1"/>
    </xf>
    <xf numFmtId="0" fontId="4" fillId="0" borderId="3" xfId="1" applyFont="1" applyFill="1" applyBorder="1" applyAlignment="1">
      <alignment horizontal="distributed" justifyLastLine="1" shrinkToFit="1"/>
    </xf>
    <xf numFmtId="176" fontId="4" fillId="0" borderId="1" xfId="1" applyNumberFormat="1" applyFont="1" applyFill="1" applyBorder="1" applyAlignment="1">
      <alignment horizontal="distributed" justifyLastLine="1" shrinkToFit="1"/>
    </xf>
    <xf numFmtId="0" fontId="4" fillId="0" borderId="1" xfId="1" applyFont="1" applyFill="1" applyBorder="1" applyAlignment="1">
      <alignment horizontal="distributed" justifyLastLine="1" shrinkToFit="1"/>
    </xf>
    <xf numFmtId="0" fontId="4" fillId="0" borderId="5" xfId="1" applyFont="1" applyFill="1" applyBorder="1" applyAlignment="1">
      <alignment horizontal="right" vertical="center"/>
    </xf>
    <xf numFmtId="0" fontId="4" fillId="0" borderId="6" xfId="1" applyFont="1" applyFill="1" applyBorder="1" applyAlignment="1">
      <alignment horizontal="right" vertical="center"/>
    </xf>
    <xf numFmtId="0" fontId="4" fillId="0" borderId="7" xfId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 shrinkToFit="1"/>
    </xf>
    <xf numFmtId="38" fontId="6" fillId="0" borderId="8" xfId="2" applyFont="1" applyFill="1" applyBorder="1" applyAlignment="1">
      <alignment vertical="center" shrinkToFit="1"/>
    </xf>
    <xf numFmtId="38" fontId="6" fillId="0" borderId="9" xfId="2" applyFont="1" applyFill="1" applyBorder="1" applyAlignment="1">
      <alignment vertical="center" shrinkToFit="1"/>
    </xf>
    <xf numFmtId="38" fontId="6" fillId="0" borderId="10" xfId="2" applyFont="1" applyFill="1" applyBorder="1" applyAlignment="1">
      <alignment vertical="center" shrinkToFit="1"/>
    </xf>
    <xf numFmtId="176" fontId="6" fillId="0" borderId="8" xfId="2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178" fontId="6" fillId="0" borderId="8" xfId="1" applyNumberFormat="1" applyFont="1" applyFill="1" applyBorder="1" applyAlignment="1">
      <alignment vertical="center" shrinkToFit="1"/>
    </xf>
    <xf numFmtId="0" fontId="4" fillId="0" borderId="11" xfId="1" applyFont="1" applyFill="1" applyBorder="1" applyAlignment="1">
      <alignment horizontal="right" vertical="center" shrinkToFit="1"/>
    </xf>
    <xf numFmtId="38" fontId="4" fillId="0" borderId="11" xfId="2" applyFont="1" applyFill="1" applyBorder="1" applyAlignment="1">
      <alignment vertical="center" shrinkToFit="1"/>
    </xf>
    <xf numFmtId="38" fontId="4" fillId="0" borderId="12" xfId="2" applyFont="1" applyFill="1" applyBorder="1" applyAlignment="1">
      <alignment vertical="center" shrinkToFit="1"/>
    </xf>
    <xf numFmtId="38" fontId="4" fillId="0" borderId="13" xfId="2" applyFont="1" applyFill="1" applyBorder="1" applyAlignment="1">
      <alignment vertical="center" shrinkToFit="1"/>
    </xf>
    <xf numFmtId="176" fontId="4" fillId="0" borderId="11" xfId="2" applyNumberFormat="1" applyFont="1" applyFill="1" applyBorder="1" applyAlignment="1">
      <alignment horizontal="right" vertical="center" shrinkToFit="1"/>
    </xf>
    <xf numFmtId="177" fontId="4" fillId="0" borderId="11" xfId="1" applyNumberFormat="1" applyFont="1" applyFill="1" applyBorder="1" applyAlignment="1">
      <alignment horizontal="right" vertical="center" shrinkToFit="1"/>
    </xf>
    <xf numFmtId="178" fontId="4" fillId="0" borderId="11" xfId="1" applyNumberFormat="1" applyFont="1" applyFill="1" applyBorder="1" applyAlignment="1">
      <alignment vertical="center" shrinkToFit="1"/>
    </xf>
    <xf numFmtId="0" fontId="4" fillId="0" borderId="4" xfId="1" applyFont="1" applyFill="1" applyBorder="1" applyAlignment="1">
      <alignment horizontal="right" vertical="center" shrinkToFit="1"/>
    </xf>
    <xf numFmtId="38" fontId="4" fillId="0" borderId="4" xfId="2" applyFont="1" applyFill="1" applyBorder="1" applyAlignment="1">
      <alignment vertical="center" shrinkToFit="1"/>
    </xf>
    <xf numFmtId="38" fontId="4" fillId="0" borderId="7" xfId="2" applyFont="1" applyFill="1" applyBorder="1" applyAlignment="1">
      <alignment vertical="center" shrinkToFit="1"/>
    </xf>
    <xf numFmtId="38" fontId="4" fillId="0" borderId="6" xfId="2" applyFont="1" applyFill="1" applyBorder="1" applyAlignment="1">
      <alignment vertical="center" shrinkToFit="1"/>
    </xf>
    <xf numFmtId="176" fontId="4" fillId="0" borderId="4" xfId="2" applyNumberFormat="1" applyFont="1" applyFill="1" applyBorder="1" applyAlignment="1">
      <alignment horizontal="right" vertical="center" shrinkToFit="1"/>
    </xf>
    <xf numFmtId="177" fontId="4" fillId="0" borderId="4" xfId="1" applyNumberFormat="1" applyFont="1" applyFill="1" applyBorder="1" applyAlignment="1">
      <alignment horizontal="right" vertical="center" shrinkToFit="1"/>
    </xf>
    <xf numFmtId="178" fontId="4" fillId="0" borderId="4" xfId="1" applyNumberFormat="1" applyFont="1" applyFill="1" applyBorder="1" applyAlignment="1">
      <alignment vertical="center" shrinkToFit="1"/>
    </xf>
    <xf numFmtId="176" fontId="6" fillId="0" borderId="8" xfId="2" applyNumberFormat="1" applyFont="1" applyFill="1" applyBorder="1" applyAlignment="1">
      <alignment vertical="center" shrinkToFit="1"/>
    </xf>
    <xf numFmtId="177" fontId="6" fillId="0" borderId="8" xfId="1" applyNumberFormat="1" applyFont="1" applyFill="1" applyBorder="1" applyAlignment="1">
      <alignment vertical="center" shrinkToFit="1"/>
    </xf>
    <xf numFmtId="176" fontId="4" fillId="0" borderId="11" xfId="2" applyNumberFormat="1" applyFont="1" applyFill="1" applyBorder="1" applyAlignment="1">
      <alignment vertical="center" shrinkToFit="1"/>
    </xf>
    <xf numFmtId="177" fontId="4" fillId="0" borderId="11" xfId="1" applyNumberFormat="1" applyFont="1" applyFill="1" applyBorder="1" applyAlignment="1">
      <alignment vertical="center" shrinkToFit="1"/>
    </xf>
    <xf numFmtId="176" fontId="4" fillId="0" borderId="4" xfId="2" applyNumberFormat="1" applyFont="1" applyFill="1" applyBorder="1" applyAlignment="1">
      <alignment vertical="center" shrinkToFit="1"/>
    </xf>
    <xf numFmtId="177" fontId="4" fillId="0" borderId="4" xfId="1" applyNumberFormat="1" applyFont="1" applyFill="1" applyBorder="1" applyAlignment="1">
      <alignment vertical="center" shrinkToFit="1"/>
    </xf>
    <xf numFmtId="0" fontId="6" fillId="0" borderId="1" xfId="1" applyFont="1" applyFill="1" applyBorder="1" applyAlignment="1">
      <alignment horizontal="center" vertical="center" shrinkToFit="1"/>
    </xf>
    <xf numFmtId="38" fontId="6" fillId="0" borderId="11" xfId="2" applyFont="1" applyFill="1" applyBorder="1" applyAlignment="1">
      <alignment vertical="center" shrinkToFit="1"/>
    </xf>
    <xf numFmtId="38" fontId="6" fillId="0" borderId="12" xfId="2" applyFont="1" applyFill="1" applyBorder="1" applyAlignment="1">
      <alignment vertical="center" shrinkToFit="1"/>
    </xf>
    <xf numFmtId="38" fontId="6" fillId="0" borderId="13" xfId="2" applyFont="1" applyFill="1" applyBorder="1" applyAlignment="1">
      <alignment vertical="center" shrinkToFit="1"/>
    </xf>
    <xf numFmtId="176" fontId="6" fillId="0" borderId="1" xfId="2" applyNumberFormat="1" applyFont="1" applyFill="1" applyBorder="1" applyAlignment="1">
      <alignment vertical="center" shrinkToFit="1"/>
    </xf>
    <xf numFmtId="177" fontId="6" fillId="0" borderId="1" xfId="1" applyNumberFormat="1" applyFont="1" applyFill="1" applyBorder="1" applyAlignment="1">
      <alignment vertical="center" shrinkToFit="1"/>
    </xf>
    <xf numFmtId="178" fontId="6" fillId="0" borderId="1" xfId="1" applyNumberFormat="1" applyFont="1" applyFill="1" applyBorder="1" applyAlignment="1">
      <alignment vertical="center" shrinkToFit="1"/>
    </xf>
    <xf numFmtId="0" fontId="4" fillId="0" borderId="14" xfId="1" applyFont="1" applyFill="1" applyBorder="1" applyAlignment="1">
      <alignment horizontal="right" vertical="center" shrinkToFit="1"/>
    </xf>
    <xf numFmtId="0" fontId="4" fillId="0" borderId="5" xfId="1" applyFont="1" applyFill="1" applyBorder="1" applyAlignment="1">
      <alignment horizontal="right" vertical="center" shrinkToFit="1"/>
    </xf>
    <xf numFmtId="0" fontId="6" fillId="0" borderId="0" xfId="1" applyFont="1" applyFill="1" applyAlignment="1">
      <alignment vertical="center" shrinkToFit="1"/>
    </xf>
    <xf numFmtId="38" fontId="6" fillId="0" borderId="1" xfId="2" applyFont="1" applyFill="1" applyBorder="1" applyAlignment="1">
      <alignment vertical="center" shrinkToFit="1"/>
    </xf>
    <xf numFmtId="38" fontId="6" fillId="0" borderId="2" xfId="2" applyFont="1" applyFill="1" applyBorder="1" applyAlignment="1">
      <alignment vertical="center" shrinkToFit="1"/>
    </xf>
    <xf numFmtId="38" fontId="6" fillId="0" borderId="3" xfId="2" applyFont="1" applyFill="1" applyBorder="1" applyAlignment="1">
      <alignment vertical="center" shrinkToFit="1"/>
    </xf>
    <xf numFmtId="38" fontId="4" fillId="0" borderId="11" xfId="2" applyFont="1" applyFill="1" applyBorder="1" applyAlignment="1">
      <alignment horizontal="right" vertical="center" shrinkToFit="1"/>
    </xf>
    <xf numFmtId="38" fontId="4" fillId="0" borderId="12" xfId="2" applyFont="1" applyFill="1" applyBorder="1" applyAlignment="1">
      <alignment horizontal="right" vertical="center" shrinkToFit="1"/>
    </xf>
    <xf numFmtId="38" fontId="4" fillId="0" borderId="13" xfId="2" applyFont="1" applyFill="1" applyBorder="1" applyAlignment="1">
      <alignment horizontal="right" vertical="center" shrinkToFit="1"/>
    </xf>
    <xf numFmtId="38" fontId="4" fillId="0" borderId="4" xfId="2" applyFont="1" applyFill="1" applyBorder="1" applyAlignment="1">
      <alignment horizontal="right" vertical="center" shrinkToFit="1"/>
    </xf>
    <xf numFmtId="0" fontId="6" fillId="0" borderId="11" xfId="1" applyFont="1" applyFill="1" applyBorder="1" applyAlignment="1">
      <alignment horizontal="center" vertical="center" shrinkToFit="1"/>
    </xf>
    <xf numFmtId="176" fontId="6" fillId="0" borderId="11" xfId="2" applyNumberFormat="1" applyFont="1" applyFill="1" applyBorder="1" applyAlignment="1">
      <alignment vertical="center" shrinkToFit="1"/>
    </xf>
    <xf numFmtId="177" fontId="6" fillId="0" borderId="11" xfId="1" applyNumberFormat="1" applyFont="1" applyFill="1" applyBorder="1" applyAlignment="1">
      <alignment vertical="center" shrinkToFit="1"/>
    </xf>
    <xf numFmtId="178" fontId="6" fillId="0" borderId="11" xfId="1" applyNumberFormat="1" applyFont="1" applyFill="1" applyBorder="1" applyAlignment="1">
      <alignment vertical="center" shrinkToFit="1"/>
    </xf>
    <xf numFmtId="179" fontId="4" fillId="0" borderId="11" xfId="1" applyNumberFormat="1" applyFont="1" applyFill="1" applyBorder="1" applyAlignment="1">
      <alignment horizontal="right" vertical="center" shrinkToFit="1"/>
    </xf>
    <xf numFmtId="180" fontId="8" fillId="0" borderId="12" xfId="3" quotePrefix="1" applyNumberFormat="1" applyFont="1" applyFill="1" applyBorder="1" applyAlignment="1">
      <alignment horizontal="right" vertical="center"/>
    </xf>
    <xf numFmtId="180" fontId="8" fillId="0" borderId="13" xfId="3" quotePrefix="1" applyNumberFormat="1" applyFont="1" applyFill="1" applyBorder="1" applyAlignment="1">
      <alignment horizontal="right" vertical="center"/>
    </xf>
    <xf numFmtId="179" fontId="4" fillId="0" borderId="4" xfId="1" applyNumberFormat="1" applyFont="1" applyFill="1" applyBorder="1" applyAlignment="1">
      <alignment horizontal="right" vertical="center" shrinkToFit="1"/>
    </xf>
    <xf numFmtId="180" fontId="8" fillId="0" borderId="7" xfId="3" quotePrefix="1" applyNumberFormat="1" applyFont="1" applyFill="1" applyBorder="1" applyAlignment="1">
      <alignment horizontal="right" vertical="center"/>
    </xf>
    <xf numFmtId="180" fontId="8" fillId="0" borderId="6" xfId="3" quotePrefix="1" applyNumberFormat="1" applyFont="1" applyFill="1" applyBorder="1" applyAlignment="1">
      <alignment horizontal="right" vertical="center"/>
    </xf>
    <xf numFmtId="180" fontId="8" fillId="0" borderId="12" xfId="3" applyNumberFormat="1" applyFont="1" applyFill="1" applyBorder="1" applyAlignment="1">
      <alignment horizontal="right" vertical="center"/>
    </xf>
    <xf numFmtId="180" fontId="8" fillId="0" borderId="13" xfId="3" applyNumberFormat="1" applyFont="1" applyFill="1" applyBorder="1" applyAlignment="1">
      <alignment horizontal="right" vertical="center"/>
    </xf>
    <xf numFmtId="180" fontId="8" fillId="0" borderId="7" xfId="3" applyNumberFormat="1" applyFont="1" applyFill="1" applyBorder="1" applyAlignment="1">
      <alignment horizontal="right" vertical="center"/>
    </xf>
    <xf numFmtId="180" fontId="8" fillId="0" borderId="6" xfId="3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3" fillId="0" borderId="0" xfId="4" applyFont="1" applyFill="1" applyAlignment="1" applyProtection="1">
      <alignment vertical="center"/>
      <protection locked="0"/>
    </xf>
    <xf numFmtId="0" fontId="4" fillId="0" borderId="0" xfId="4" applyFont="1" applyFill="1" applyAlignment="1">
      <alignment horizontal="center" shrinkToFit="1"/>
    </xf>
    <xf numFmtId="0" fontId="4" fillId="0" borderId="0" xfId="4" applyFont="1" applyFill="1" applyBorder="1"/>
    <xf numFmtId="0" fontId="4" fillId="0" borderId="0" xfId="4" applyFont="1" applyFill="1"/>
    <xf numFmtId="49" fontId="10" fillId="0" borderId="0" xfId="3" quotePrefix="1" applyNumberFormat="1" applyFont="1" applyFill="1" applyBorder="1" applyAlignment="1">
      <alignment vertical="center"/>
    </xf>
    <xf numFmtId="0" fontId="12" fillId="0" borderId="0" xfId="3" applyNumberFormat="1" applyFont="1" applyFill="1" applyBorder="1" applyAlignment="1">
      <alignment horizontal="left" vertical="center"/>
    </xf>
    <xf numFmtId="180" fontId="12" fillId="0" borderId="0" xfId="3" applyNumberFormat="1" applyFont="1" applyFill="1" applyBorder="1" applyAlignment="1">
      <alignment horizontal="right" vertical="center"/>
    </xf>
    <xf numFmtId="0" fontId="2" fillId="0" borderId="0" xfId="4" applyFont="1" applyFill="1" applyBorder="1" applyAlignment="1" applyProtection="1">
      <alignment vertical="center"/>
      <protection locked="0"/>
    </xf>
    <xf numFmtId="49" fontId="10" fillId="0" borderId="0" xfId="3" applyNumberFormat="1" applyFont="1" applyFill="1" applyBorder="1" applyAlignment="1">
      <alignment vertical="center"/>
    </xf>
    <xf numFmtId="181" fontId="8" fillId="0" borderId="0" xfId="3" applyNumberFormat="1" applyFont="1" applyFill="1" applyBorder="1" applyAlignment="1">
      <alignment horizontal="right" vertical="center"/>
    </xf>
    <xf numFmtId="180" fontId="8" fillId="0" borderId="0" xfId="3" applyNumberFormat="1" applyFont="1" applyFill="1" applyBorder="1" applyAlignment="1">
      <alignment horizontal="right" vertical="center"/>
    </xf>
    <xf numFmtId="49" fontId="13" fillId="0" borderId="0" xfId="3" applyNumberFormat="1" applyFont="1" applyFill="1" applyBorder="1" applyAlignment="1">
      <alignment vertical="center"/>
    </xf>
    <xf numFmtId="49" fontId="14" fillId="0" borderId="8" xfId="3" applyNumberFormat="1" applyFont="1" applyFill="1" applyBorder="1" applyAlignment="1">
      <alignment horizontal="center" vertical="center" shrinkToFit="1"/>
    </xf>
    <xf numFmtId="181" fontId="16" fillId="0" borderId="8" xfId="3" applyNumberFormat="1" applyFont="1" applyFill="1" applyBorder="1" applyAlignment="1">
      <alignment horizontal="distributed" vertical="center" justifyLastLine="1"/>
    </xf>
    <xf numFmtId="180" fontId="14" fillId="0" borderId="15" xfId="3" applyNumberFormat="1" applyFont="1" applyFill="1" applyBorder="1" applyAlignment="1">
      <alignment horizontal="distributed" vertical="center" justifyLastLine="1"/>
    </xf>
    <xf numFmtId="180" fontId="14" fillId="0" borderId="10" xfId="3" applyNumberFormat="1" applyFont="1" applyFill="1" applyBorder="1" applyAlignment="1">
      <alignment horizontal="distributed" vertical="center" justifyLastLine="1"/>
    </xf>
    <xf numFmtId="180" fontId="14" fillId="0" borderId="0" xfId="3" applyNumberFormat="1" applyFont="1" applyFill="1" applyBorder="1" applyAlignment="1">
      <alignment horizontal="distributed" vertical="center" justifyLastLine="1"/>
    </xf>
    <xf numFmtId="49" fontId="8" fillId="0" borderId="0" xfId="3" applyNumberFormat="1" applyFont="1" applyFill="1" applyBorder="1" applyAlignment="1">
      <alignment vertical="center"/>
    </xf>
    <xf numFmtId="0" fontId="4" fillId="0" borderId="0" xfId="4" applyFont="1" applyFill="1" applyAlignment="1">
      <alignment vertical="center"/>
    </xf>
    <xf numFmtId="49" fontId="16" fillId="0" borderId="5" xfId="3" applyNumberFormat="1" applyFont="1" applyFill="1" applyBorder="1" applyAlignment="1">
      <alignment horizontal="center" vertical="center" shrinkToFit="1"/>
    </xf>
    <xf numFmtId="181" fontId="17" fillId="0" borderId="8" xfId="3" quotePrefix="1" applyNumberFormat="1" applyFont="1" applyFill="1" applyBorder="1" applyAlignment="1">
      <alignment horizontal="right" vertical="center"/>
    </xf>
    <xf numFmtId="180" fontId="8" fillId="0" borderId="15" xfId="3" quotePrefix="1" applyNumberFormat="1" applyFont="1" applyFill="1" applyBorder="1" applyAlignment="1">
      <alignment horizontal="right" vertical="center"/>
    </xf>
    <xf numFmtId="180" fontId="8" fillId="0" borderId="10" xfId="3" quotePrefix="1" applyNumberFormat="1" applyFont="1" applyFill="1" applyBorder="1" applyAlignment="1">
      <alignment horizontal="right" vertical="center"/>
    </xf>
    <xf numFmtId="180" fontId="8" fillId="0" borderId="0" xfId="3" quotePrefix="1" applyNumberFormat="1" applyFont="1" applyFill="1" applyBorder="1" applyAlignment="1">
      <alignment horizontal="right" vertical="center"/>
    </xf>
    <xf numFmtId="49" fontId="14" fillId="0" borderId="16" xfId="3" applyNumberFormat="1" applyFont="1" applyFill="1" applyBorder="1" applyAlignment="1">
      <alignment horizontal="center" vertical="center" shrinkToFit="1"/>
    </xf>
    <xf numFmtId="181" fontId="17" fillId="0" borderId="17" xfId="3" quotePrefix="1" applyNumberFormat="1" applyFont="1" applyFill="1" applyBorder="1" applyAlignment="1">
      <alignment horizontal="right" vertical="center"/>
    </xf>
    <xf numFmtId="180" fontId="8" fillId="0" borderId="18" xfId="3" quotePrefix="1" applyNumberFormat="1" applyFont="1" applyFill="1" applyBorder="1" applyAlignment="1">
      <alignment horizontal="right" vertical="center"/>
    </xf>
    <xf numFmtId="180" fontId="8" fillId="0" borderId="19" xfId="3" quotePrefix="1" applyNumberFormat="1" applyFont="1" applyFill="1" applyBorder="1" applyAlignment="1">
      <alignment horizontal="right" vertical="center"/>
    </xf>
    <xf numFmtId="49" fontId="16" fillId="0" borderId="8" xfId="3" applyNumberFormat="1" applyFont="1" applyFill="1" applyBorder="1" applyAlignment="1">
      <alignment horizontal="center" vertical="center" shrinkToFit="1"/>
    </xf>
    <xf numFmtId="49" fontId="14" fillId="0" borderId="20" xfId="3" applyNumberFormat="1" applyFont="1" applyFill="1" applyBorder="1" applyAlignment="1">
      <alignment horizontal="center" vertical="center" shrinkToFit="1"/>
    </xf>
    <xf numFmtId="181" fontId="17" fillId="0" borderId="21" xfId="3" quotePrefix="1" applyNumberFormat="1" applyFont="1" applyFill="1" applyBorder="1" applyAlignment="1">
      <alignment horizontal="right" vertical="center"/>
    </xf>
    <xf numFmtId="180" fontId="8" fillId="0" borderId="22" xfId="3" quotePrefix="1" applyNumberFormat="1" applyFont="1" applyFill="1" applyBorder="1" applyAlignment="1">
      <alignment horizontal="right" vertical="center"/>
    </xf>
    <xf numFmtId="180" fontId="8" fillId="0" borderId="23" xfId="3" quotePrefix="1" applyNumberFormat="1" applyFont="1" applyFill="1" applyBorder="1" applyAlignment="1">
      <alignment horizontal="right" vertical="center"/>
    </xf>
    <xf numFmtId="49" fontId="14" fillId="0" borderId="24" xfId="3" applyNumberFormat="1" applyFont="1" applyFill="1" applyBorder="1" applyAlignment="1">
      <alignment horizontal="center" vertical="center" shrinkToFit="1"/>
    </xf>
    <xf numFmtId="181" fontId="17" fillId="0" borderId="24" xfId="3" quotePrefix="1" applyNumberFormat="1" applyFont="1" applyFill="1" applyBorder="1" applyAlignment="1">
      <alignment horizontal="right" vertical="center"/>
    </xf>
    <xf numFmtId="180" fontId="8" fillId="0" borderId="25" xfId="3" quotePrefix="1" applyNumberFormat="1" applyFont="1" applyFill="1" applyBorder="1" applyAlignment="1">
      <alignment horizontal="right" vertical="center"/>
    </xf>
    <xf numFmtId="180" fontId="8" fillId="0" borderId="26" xfId="3" quotePrefix="1" applyNumberFormat="1" applyFont="1" applyFill="1" applyBorder="1" applyAlignment="1">
      <alignment horizontal="right" vertical="center"/>
    </xf>
    <xf numFmtId="49" fontId="14" fillId="0" borderId="21" xfId="3" applyNumberFormat="1" applyFont="1" applyFill="1" applyBorder="1" applyAlignment="1">
      <alignment horizontal="center" vertical="center" shrinkToFit="1"/>
    </xf>
    <xf numFmtId="180" fontId="8" fillId="0" borderId="27" xfId="3" quotePrefix="1" applyNumberFormat="1" applyFont="1" applyFill="1" applyBorder="1" applyAlignment="1">
      <alignment horizontal="right" vertical="center"/>
    </xf>
    <xf numFmtId="49" fontId="14" fillId="0" borderId="28" xfId="3" applyNumberFormat="1" applyFont="1" applyFill="1" applyBorder="1" applyAlignment="1">
      <alignment horizontal="center" vertical="center" shrinkToFit="1"/>
    </xf>
    <xf numFmtId="180" fontId="8" fillId="0" borderId="29" xfId="3" quotePrefix="1" applyNumberFormat="1" applyFont="1" applyFill="1" applyBorder="1" applyAlignment="1">
      <alignment horizontal="right" vertical="center"/>
    </xf>
    <xf numFmtId="49" fontId="14" fillId="0" borderId="30" xfId="3" applyNumberFormat="1" applyFont="1" applyFill="1" applyBorder="1" applyAlignment="1">
      <alignment horizontal="center" vertical="center" shrinkToFit="1"/>
    </xf>
    <xf numFmtId="181" fontId="17" fillId="0" borderId="30" xfId="3" quotePrefix="1" applyNumberFormat="1" applyFont="1" applyFill="1" applyBorder="1" applyAlignment="1">
      <alignment horizontal="right" vertical="center"/>
    </xf>
    <xf numFmtId="180" fontId="8" fillId="0" borderId="31" xfId="3" quotePrefix="1" applyNumberFormat="1" applyFont="1" applyFill="1" applyBorder="1" applyAlignment="1">
      <alignment horizontal="right" vertical="center"/>
    </xf>
    <xf numFmtId="180" fontId="8" fillId="0" borderId="32" xfId="3" quotePrefix="1" applyNumberFormat="1" applyFont="1" applyFill="1" applyBorder="1" applyAlignment="1">
      <alignment horizontal="right" vertical="center"/>
    </xf>
    <xf numFmtId="181" fontId="16" fillId="0" borderId="33" xfId="3" applyNumberFormat="1" applyFont="1" applyFill="1" applyBorder="1" applyAlignment="1">
      <alignment horizontal="distributed" vertical="center" justifyLastLine="1"/>
    </xf>
    <xf numFmtId="180" fontId="14" fillId="0" borderId="34" xfId="3" applyNumberFormat="1" applyFont="1" applyFill="1" applyBorder="1" applyAlignment="1">
      <alignment horizontal="distributed" vertical="center" justifyLastLine="1"/>
    </xf>
    <xf numFmtId="180" fontId="14" fillId="0" borderId="3" xfId="3" applyNumberFormat="1" applyFont="1" applyFill="1" applyBorder="1" applyAlignment="1">
      <alignment horizontal="distributed" vertical="center" justifyLastLine="1"/>
    </xf>
    <xf numFmtId="49" fontId="14" fillId="0" borderId="35" xfId="3" applyNumberFormat="1" applyFont="1" applyFill="1" applyBorder="1" applyAlignment="1">
      <alignment horizontal="center" vertical="center" shrinkToFit="1"/>
    </xf>
    <xf numFmtId="180" fontId="8" fillId="0" borderId="36" xfId="3" quotePrefix="1" applyNumberFormat="1" applyFont="1" applyFill="1" applyBorder="1" applyAlignment="1">
      <alignment horizontal="right" vertical="center"/>
    </xf>
    <xf numFmtId="0" fontId="4" fillId="0" borderId="0" xfId="4" applyFont="1" applyFill="1" applyBorder="1" applyAlignment="1">
      <alignment vertical="center"/>
    </xf>
    <xf numFmtId="181" fontId="16" fillId="0" borderId="1" xfId="3" applyNumberFormat="1" applyFont="1" applyFill="1" applyBorder="1" applyAlignment="1">
      <alignment horizontal="distributed" vertical="center" justifyLastLine="1"/>
    </xf>
    <xf numFmtId="182" fontId="17" fillId="0" borderId="17" xfId="3" quotePrefix="1" applyNumberFormat="1" applyFont="1" applyFill="1" applyBorder="1" applyAlignment="1">
      <alignment horizontal="right" vertical="center"/>
    </xf>
    <xf numFmtId="182" fontId="8" fillId="0" borderId="18" xfId="3" quotePrefix="1" applyNumberFormat="1" applyFont="1" applyFill="1" applyBorder="1" applyAlignment="1">
      <alignment horizontal="right" vertical="center"/>
    </xf>
    <xf numFmtId="182" fontId="8" fillId="0" borderId="19" xfId="3" quotePrefix="1" applyNumberFormat="1" applyFont="1" applyFill="1" applyBorder="1" applyAlignment="1">
      <alignment horizontal="right" vertical="center"/>
    </xf>
    <xf numFmtId="182" fontId="17" fillId="0" borderId="21" xfId="3" quotePrefix="1" applyNumberFormat="1" applyFont="1" applyFill="1" applyBorder="1" applyAlignment="1">
      <alignment horizontal="right" vertical="center"/>
    </xf>
    <xf numFmtId="182" fontId="8" fillId="0" borderId="22" xfId="3" quotePrefix="1" applyNumberFormat="1" applyFont="1" applyFill="1" applyBorder="1" applyAlignment="1">
      <alignment horizontal="right" vertical="center"/>
    </xf>
    <xf numFmtId="182" fontId="8" fillId="0" borderId="23" xfId="3" quotePrefix="1" applyNumberFormat="1" applyFont="1" applyFill="1" applyBorder="1" applyAlignment="1">
      <alignment horizontal="right" vertical="center"/>
    </xf>
    <xf numFmtId="182" fontId="17" fillId="0" borderId="30" xfId="3" quotePrefix="1" applyNumberFormat="1" applyFont="1" applyFill="1" applyBorder="1" applyAlignment="1">
      <alignment horizontal="right" vertical="center"/>
    </xf>
    <xf numFmtId="182" fontId="8" fillId="0" borderId="31" xfId="3" quotePrefix="1" applyNumberFormat="1" applyFont="1" applyFill="1" applyBorder="1" applyAlignment="1">
      <alignment horizontal="right" vertical="center"/>
    </xf>
    <xf numFmtId="182" fontId="8" fillId="0" borderId="36" xfId="3" quotePrefix="1" applyNumberFormat="1" applyFont="1" applyFill="1" applyBorder="1" applyAlignment="1">
      <alignment horizontal="right" vertical="center"/>
    </xf>
    <xf numFmtId="182" fontId="17" fillId="0" borderId="0" xfId="3" quotePrefix="1" applyNumberFormat="1" applyFont="1" applyFill="1" applyBorder="1" applyAlignment="1">
      <alignment horizontal="right" vertical="center"/>
    </xf>
    <xf numFmtId="182" fontId="8" fillId="0" borderId="0" xfId="3" quotePrefix="1" applyNumberFormat="1" applyFont="1" applyFill="1" applyBorder="1" applyAlignment="1">
      <alignment horizontal="right" vertical="center"/>
    </xf>
    <xf numFmtId="49" fontId="14" fillId="0" borderId="0" xfId="3" applyNumberFormat="1" applyFont="1" applyFill="1" applyBorder="1" applyAlignment="1">
      <alignment vertical="center" shrinkToFit="1"/>
    </xf>
    <xf numFmtId="182" fontId="17" fillId="0" borderId="4" xfId="3" quotePrefix="1" applyNumberFormat="1" applyFont="1" applyFill="1" applyBorder="1" applyAlignment="1">
      <alignment horizontal="right" vertical="center"/>
    </xf>
    <xf numFmtId="182" fontId="8" fillId="0" borderId="37" xfId="3" quotePrefix="1" applyNumberFormat="1" applyFont="1" applyFill="1" applyBorder="1" applyAlignment="1">
      <alignment horizontal="right" vertical="center"/>
    </xf>
    <xf numFmtId="182" fontId="8" fillId="0" borderId="6" xfId="3" quotePrefix="1" applyNumberFormat="1" applyFont="1" applyFill="1" applyBorder="1" applyAlignment="1">
      <alignment horizontal="right" vertical="center"/>
    </xf>
    <xf numFmtId="0" fontId="4" fillId="0" borderId="0" xfId="4" applyFont="1" applyFill="1" applyBorder="1" applyAlignment="1">
      <alignment horizontal="right" vertical="center"/>
    </xf>
    <xf numFmtId="0" fontId="4" fillId="0" borderId="0" xfId="4" applyFont="1" applyFill="1" applyAlignment="1">
      <alignment horizontal="center" vertical="center" shrinkToFit="1"/>
    </xf>
    <xf numFmtId="0" fontId="3" fillId="0" borderId="0" xfId="5" applyFont="1" applyFill="1" applyAlignment="1" applyProtection="1">
      <alignment vertical="center"/>
      <protection locked="0"/>
    </xf>
    <xf numFmtId="0" fontId="4" fillId="0" borderId="0" xfId="5" applyFont="1" applyFill="1" applyAlignment="1">
      <alignment horizontal="center" shrinkToFit="1"/>
    </xf>
    <xf numFmtId="183" fontId="4" fillId="0" borderId="0" xfId="5" applyNumberFormat="1" applyFont="1" applyFill="1" applyBorder="1"/>
    <xf numFmtId="0" fontId="4" fillId="0" borderId="0" xfId="5" applyFont="1" applyFill="1"/>
    <xf numFmtId="0" fontId="18" fillId="0" borderId="0" xfId="5" applyFont="1" applyFill="1" applyBorder="1" applyAlignment="1" applyProtection="1">
      <alignment vertical="center"/>
      <protection locked="0"/>
    </xf>
    <xf numFmtId="183" fontId="12" fillId="0" borderId="0" xfId="3" applyNumberFormat="1" applyFont="1" applyFill="1" applyBorder="1" applyAlignment="1">
      <alignment horizontal="left" vertical="center"/>
    </xf>
    <xf numFmtId="183" fontId="12" fillId="0" borderId="0" xfId="3" applyNumberFormat="1" applyFont="1" applyFill="1" applyBorder="1" applyAlignment="1">
      <alignment horizontal="right" vertical="center"/>
    </xf>
    <xf numFmtId="183" fontId="8" fillId="0" borderId="0" xfId="3" applyNumberFormat="1" applyFont="1" applyFill="1" applyBorder="1" applyAlignment="1">
      <alignment horizontal="right"/>
    </xf>
    <xf numFmtId="0" fontId="4" fillId="0" borderId="0" xfId="5" applyFont="1" applyFill="1" applyBorder="1"/>
    <xf numFmtId="49" fontId="8" fillId="0" borderId="0" xfId="3" applyNumberFormat="1" applyFont="1" applyFill="1" applyBorder="1" applyAlignment="1">
      <alignment vertical="top"/>
    </xf>
    <xf numFmtId="49" fontId="8" fillId="0" borderId="0" xfId="3" applyNumberFormat="1" applyFont="1" applyFill="1" applyBorder="1" applyAlignment="1">
      <alignment horizontal="center" vertical="center"/>
    </xf>
    <xf numFmtId="183" fontId="8" fillId="0" borderId="15" xfId="3" applyNumberFormat="1" applyFont="1" applyFill="1" applyBorder="1" applyAlignment="1">
      <alignment horizontal="distributed" vertical="center" justifyLastLine="1"/>
    </xf>
    <xf numFmtId="183" fontId="8" fillId="0" borderId="10" xfId="3" applyNumberFormat="1" applyFont="1" applyFill="1" applyBorder="1" applyAlignment="1">
      <alignment horizontal="distributed" vertical="center" justifyLastLine="1"/>
    </xf>
    <xf numFmtId="183" fontId="8" fillId="0" borderId="9" xfId="3" applyNumberFormat="1" applyFont="1" applyFill="1" applyBorder="1" applyAlignment="1">
      <alignment horizontal="distributed" vertical="center" justifyLastLine="1"/>
    </xf>
    <xf numFmtId="0" fontId="4" fillId="0" borderId="0" xfId="5" applyFont="1" applyFill="1" applyAlignment="1">
      <alignment horizontal="center" vertical="center"/>
    </xf>
    <xf numFmtId="49" fontId="8" fillId="0" borderId="38" xfId="3" applyNumberFormat="1" applyFont="1" applyFill="1" applyBorder="1" applyAlignment="1">
      <alignment vertical="top"/>
    </xf>
    <xf numFmtId="49" fontId="17" fillId="0" borderId="39" xfId="3" applyNumberFormat="1" applyFont="1" applyFill="1" applyBorder="1" applyAlignment="1">
      <alignment horizontal="center" vertical="center" shrinkToFit="1"/>
    </xf>
    <xf numFmtId="49" fontId="17" fillId="0" borderId="33" xfId="3" applyNumberFormat="1" applyFont="1" applyFill="1" applyBorder="1" applyAlignment="1">
      <alignment horizontal="center" vertical="center" shrinkToFit="1"/>
    </xf>
    <xf numFmtId="176" fontId="17" fillId="0" borderId="34" xfId="3" quotePrefix="1" applyNumberFormat="1" applyFont="1" applyFill="1" applyBorder="1" applyAlignment="1">
      <alignment vertical="center"/>
    </xf>
    <xf numFmtId="176" fontId="17" fillId="0" borderId="2" xfId="3" quotePrefix="1" applyNumberFormat="1" applyFont="1" applyFill="1" applyBorder="1" applyAlignment="1">
      <alignment vertical="center"/>
    </xf>
    <xf numFmtId="176" fontId="17" fillId="0" borderId="33" xfId="3" quotePrefix="1" applyNumberFormat="1" applyFont="1" applyFill="1" applyBorder="1" applyAlignment="1">
      <alignment vertical="center"/>
    </xf>
    <xf numFmtId="49" fontId="8" fillId="0" borderId="14" xfId="3" applyNumberFormat="1" applyFont="1" applyFill="1" applyBorder="1" applyAlignment="1">
      <alignment vertical="top"/>
    </xf>
    <xf numFmtId="176" fontId="8" fillId="0" borderId="41" xfId="3" quotePrefix="1" applyNumberFormat="1" applyFont="1" applyFill="1" applyBorder="1" applyAlignment="1">
      <alignment vertical="center"/>
    </xf>
    <xf numFmtId="176" fontId="8" fillId="0" borderId="13" xfId="3" quotePrefix="1" applyNumberFormat="1" applyFont="1" applyFill="1" applyBorder="1" applyAlignment="1">
      <alignment vertical="center"/>
    </xf>
    <xf numFmtId="176" fontId="8" fillId="0" borderId="12" xfId="3" quotePrefix="1" applyNumberFormat="1" applyFont="1" applyFill="1" applyBorder="1" applyAlignment="1">
      <alignment vertical="center"/>
    </xf>
    <xf numFmtId="49" fontId="8" fillId="0" borderId="5" xfId="3" applyNumberFormat="1" applyFont="1" applyFill="1" applyBorder="1" applyAlignment="1">
      <alignment vertical="top"/>
    </xf>
    <xf numFmtId="176" fontId="8" fillId="0" borderId="37" xfId="3" quotePrefix="1" applyNumberFormat="1" applyFont="1" applyFill="1" applyBorder="1" applyAlignment="1">
      <alignment vertical="center"/>
    </xf>
    <xf numFmtId="176" fontId="8" fillId="0" borderId="6" xfId="3" quotePrefix="1" applyNumberFormat="1" applyFont="1" applyFill="1" applyBorder="1" applyAlignment="1">
      <alignment vertical="center"/>
    </xf>
    <xf numFmtId="176" fontId="8" fillId="0" borderId="7" xfId="3" quotePrefix="1" applyNumberFormat="1" applyFont="1" applyFill="1" applyBorder="1" applyAlignment="1">
      <alignment vertical="center"/>
    </xf>
    <xf numFmtId="183" fontId="8" fillId="0" borderId="41" xfId="3" quotePrefix="1" applyNumberFormat="1" applyFont="1" applyFill="1" applyBorder="1" applyAlignment="1">
      <alignment vertical="center"/>
    </xf>
    <xf numFmtId="183" fontId="8" fillId="0" borderId="13" xfId="3" quotePrefix="1" applyNumberFormat="1" applyFont="1" applyFill="1" applyBorder="1" applyAlignment="1">
      <alignment vertical="center"/>
    </xf>
    <xf numFmtId="183" fontId="8" fillId="0" borderId="12" xfId="3" quotePrefix="1" applyNumberFormat="1" applyFont="1" applyFill="1" applyBorder="1" applyAlignment="1">
      <alignment vertical="center"/>
    </xf>
    <xf numFmtId="183" fontId="8" fillId="0" borderId="37" xfId="3" quotePrefix="1" applyNumberFormat="1" applyFont="1" applyFill="1" applyBorder="1" applyAlignment="1">
      <alignment vertical="center"/>
    </xf>
    <xf numFmtId="183" fontId="8" fillId="0" borderId="6" xfId="3" quotePrefix="1" applyNumberFormat="1" applyFont="1" applyFill="1" applyBorder="1" applyAlignment="1">
      <alignment vertical="center"/>
    </xf>
    <xf numFmtId="183" fontId="8" fillId="0" borderId="7" xfId="3" quotePrefix="1" applyNumberFormat="1" applyFont="1" applyFill="1" applyBorder="1" applyAlignment="1">
      <alignment vertical="center"/>
    </xf>
    <xf numFmtId="49" fontId="17" fillId="0" borderId="44" xfId="3" applyNumberFormat="1" applyFont="1" applyFill="1" applyBorder="1" applyAlignment="1">
      <alignment horizontal="center" vertical="center" shrinkToFit="1"/>
    </xf>
    <xf numFmtId="49" fontId="17" fillId="0" borderId="45" xfId="3" applyNumberFormat="1" applyFont="1" applyFill="1" applyBorder="1" applyAlignment="1">
      <alignment horizontal="center" vertical="center" shrinkToFit="1"/>
    </xf>
    <xf numFmtId="176" fontId="17" fillId="0" borderId="9" xfId="3" quotePrefix="1" applyNumberFormat="1" applyFont="1" applyFill="1" applyBorder="1" applyAlignment="1">
      <alignment vertical="center"/>
    </xf>
    <xf numFmtId="176" fontId="17" fillId="0" borderId="15" xfId="3" quotePrefix="1" applyNumberFormat="1" applyFont="1" applyFill="1" applyBorder="1" applyAlignment="1">
      <alignment vertical="center"/>
    </xf>
    <xf numFmtId="176" fontId="17" fillId="0" borderId="45" xfId="3" quotePrefix="1" applyNumberFormat="1" applyFont="1" applyFill="1" applyBorder="1" applyAlignment="1">
      <alignment vertical="center"/>
    </xf>
    <xf numFmtId="49" fontId="17" fillId="0" borderId="0" xfId="3" applyNumberFormat="1" applyFont="1" applyFill="1" applyBorder="1" applyAlignment="1">
      <alignment horizontal="center" vertical="center" shrinkToFit="1"/>
    </xf>
    <xf numFmtId="49" fontId="17" fillId="0" borderId="40" xfId="3" applyNumberFormat="1" applyFont="1" applyFill="1" applyBorder="1" applyAlignment="1">
      <alignment horizontal="center" vertical="center" shrinkToFit="1"/>
    </xf>
    <xf numFmtId="176" fontId="17" fillId="0" borderId="41" xfId="3" quotePrefix="1" applyNumberFormat="1" applyFont="1" applyFill="1" applyBorder="1" applyAlignment="1">
      <alignment vertical="center"/>
    </xf>
    <xf numFmtId="176" fontId="17" fillId="0" borderId="12" xfId="3" quotePrefix="1" applyNumberFormat="1" applyFont="1" applyFill="1" applyBorder="1" applyAlignment="1">
      <alignment vertical="center"/>
    </xf>
    <xf numFmtId="176" fontId="17" fillId="0" borderId="40" xfId="3" quotePrefix="1" applyNumberFormat="1" applyFont="1" applyFill="1" applyBorder="1" applyAlignment="1">
      <alignment vertical="center"/>
    </xf>
    <xf numFmtId="49" fontId="17" fillId="0" borderId="0" xfId="3" applyNumberFormat="1" applyFont="1" applyFill="1" applyBorder="1" applyAlignment="1">
      <alignment vertical="top"/>
    </xf>
    <xf numFmtId="49" fontId="17" fillId="0" borderId="38" xfId="3" applyNumberFormat="1" applyFont="1" applyFill="1" applyBorder="1" applyAlignment="1">
      <alignment vertical="top"/>
    </xf>
    <xf numFmtId="0" fontId="6" fillId="0" borderId="0" xfId="5" applyFont="1" applyFill="1"/>
    <xf numFmtId="49" fontId="17" fillId="0" borderId="46" xfId="3" applyNumberFormat="1" applyFont="1" applyFill="1" applyBorder="1" applyAlignment="1">
      <alignment vertical="top"/>
    </xf>
    <xf numFmtId="176" fontId="17" fillId="0" borderId="46" xfId="3" quotePrefix="1" applyNumberFormat="1" applyFont="1" applyFill="1" applyBorder="1" applyAlignment="1">
      <alignment vertical="center"/>
    </xf>
    <xf numFmtId="176" fontId="17" fillId="0" borderId="10" xfId="3" quotePrefix="1" applyNumberFormat="1" applyFont="1" applyFill="1" applyBorder="1" applyAlignment="1">
      <alignment vertical="center"/>
    </xf>
    <xf numFmtId="49" fontId="14" fillId="0" borderId="0" xfId="3" applyNumberFormat="1" applyFont="1" applyFill="1" applyBorder="1" applyAlignment="1">
      <alignment horizontal="center" vertical="top" shrinkToFit="1"/>
    </xf>
    <xf numFmtId="183" fontId="17" fillId="0" borderId="0" xfId="3" quotePrefix="1" applyNumberFormat="1" applyFont="1" applyFill="1" applyBorder="1" applyAlignment="1">
      <alignment horizontal="right" vertical="top"/>
    </xf>
    <xf numFmtId="183" fontId="8" fillId="0" borderId="0" xfId="3" quotePrefix="1" applyNumberFormat="1" applyFont="1" applyFill="1" applyBorder="1" applyAlignment="1">
      <alignment horizontal="right" vertical="top"/>
    </xf>
    <xf numFmtId="183" fontId="8" fillId="0" borderId="0" xfId="3" applyNumberFormat="1" applyFont="1" applyFill="1" applyBorder="1" applyAlignment="1">
      <alignment horizontal="right" vertical="center"/>
    </xf>
    <xf numFmtId="38" fontId="2" fillId="0" borderId="0" xfId="2" applyFont="1" applyFill="1" applyAlignment="1">
      <alignment vertical="center" shrinkToFit="1"/>
    </xf>
    <xf numFmtId="0" fontId="2" fillId="0" borderId="0" xfId="1" applyFill="1" applyAlignment="1">
      <alignment vertical="center"/>
    </xf>
    <xf numFmtId="0" fontId="19" fillId="0" borderId="0" xfId="1" applyFont="1" applyFill="1" applyAlignment="1">
      <alignment horizontal="center" vertical="center" shrinkToFit="1"/>
    </xf>
    <xf numFmtId="38" fontId="19" fillId="0" borderId="46" xfId="2" applyFont="1" applyFill="1" applyBorder="1" applyAlignment="1">
      <alignment horizontal="center" vertical="center" shrinkToFit="1"/>
    </xf>
    <xf numFmtId="38" fontId="19" fillId="0" borderId="10" xfId="2" applyFont="1" applyFill="1" applyBorder="1" applyAlignment="1">
      <alignment horizontal="center" vertical="center" shrinkToFit="1"/>
    </xf>
    <xf numFmtId="38" fontId="19" fillId="0" borderId="33" xfId="2" applyFont="1" applyFill="1" applyBorder="1" applyAlignment="1">
      <alignment horizontal="center" vertical="center" shrinkToFit="1"/>
    </xf>
    <xf numFmtId="38" fontId="19" fillId="0" borderId="8" xfId="2" applyFont="1" applyFill="1" applyBorder="1" applyAlignment="1">
      <alignment horizontal="center" vertical="center" shrinkToFit="1"/>
    </xf>
    <xf numFmtId="38" fontId="19" fillId="0" borderId="9" xfId="2" applyFont="1" applyFill="1" applyBorder="1" applyAlignment="1">
      <alignment horizontal="center" vertical="center" shrinkToFit="1"/>
    </xf>
    <xf numFmtId="38" fontId="19" fillId="0" borderId="45" xfId="2" applyFont="1" applyFill="1" applyBorder="1" applyAlignment="1">
      <alignment horizontal="center" vertical="center" shrinkToFit="1"/>
    </xf>
    <xf numFmtId="38" fontId="19" fillId="0" borderId="38" xfId="2" applyFont="1" applyFill="1" applyBorder="1" applyAlignment="1">
      <alignment horizontal="center" vertical="center" shrinkToFit="1"/>
    </xf>
    <xf numFmtId="38" fontId="19" fillId="0" borderId="2" xfId="2" applyFont="1" applyFill="1" applyBorder="1" applyAlignment="1">
      <alignment horizontal="center" vertical="center" shrinkToFit="1"/>
    </xf>
    <xf numFmtId="38" fontId="19" fillId="0" borderId="3" xfId="2" applyFont="1" applyFill="1" applyBorder="1" applyAlignment="1">
      <alignment horizontal="center" vertical="center" shrinkToFit="1"/>
    </xf>
    <xf numFmtId="38" fontId="19" fillId="0" borderId="1" xfId="2" applyFont="1" applyFill="1" applyBorder="1" applyAlignment="1">
      <alignment horizontal="center" vertical="center" shrinkToFit="1"/>
    </xf>
    <xf numFmtId="0" fontId="20" fillId="0" borderId="0" xfId="1" applyFont="1" applyFill="1" applyAlignment="1">
      <alignment vertical="center" shrinkToFit="1"/>
    </xf>
    <xf numFmtId="0" fontId="20" fillId="0" borderId="46" xfId="1" applyFont="1" applyFill="1" applyBorder="1" applyAlignment="1">
      <alignment vertical="center"/>
    </xf>
    <xf numFmtId="0" fontId="20" fillId="0" borderId="45" xfId="1" applyFont="1" applyFill="1" applyBorder="1" applyAlignment="1">
      <alignment vertical="center" shrinkToFit="1"/>
    </xf>
    <xf numFmtId="38" fontId="19" fillId="0" borderId="9" xfId="2" applyFont="1" applyFill="1" applyBorder="1" applyAlignment="1">
      <alignment vertical="center" shrinkToFit="1"/>
    </xf>
    <xf numFmtId="38" fontId="19" fillId="0" borderId="46" xfId="2" applyFont="1" applyFill="1" applyBorder="1" applyAlignment="1">
      <alignment vertical="center" shrinkToFit="1"/>
    </xf>
    <xf numFmtId="38" fontId="19" fillId="0" borderId="10" xfId="2" applyFont="1" applyFill="1" applyBorder="1" applyAlignment="1">
      <alignment vertical="center" shrinkToFit="1"/>
    </xf>
    <xf numFmtId="38" fontId="19" fillId="0" borderId="8" xfId="2" applyFont="1" applyFill="1" applyBorder="1" applyAlignment="1">
      <alignment vertical="center" shrinkToFit="1"/>
    </xf>
    <xf numFmtId="0" fontId="20" fillId="0" borderId="16" xfId="1" applyFont="1" applyFill="1" applyBorder="1" applyAlignment="1">
      <alignment vertical="center"/>
    </xf>
    <xf numFmtId="0" fontId="19" fillId="0" borderId="47" xfId="1" applyFont="1" applyFill="1" applyBorder="1" applyAlignment="1">
      <alignment vertical="center" shrinkToFit="1"/>
    </xf>
    <xf numFmtId="38" fontId="19" fillId="0" borderId="17" xfId="2" applyFont="1" applyFill="1" applyBorder="1" applyAlignment="1">
      <alignment vertical="center" shrinkToFit="1"/>
    </xf>
    <xf numFmtId="0" fontId="21" fillId="0" borderId="16" xfId="1" applyFont="1" applyBorder="1" applyAlignment="1"/>
    <xf numFmtId="0" fontId="21" fillId="0" borderId="19" xfId="1" applyFont="1" applyBorder="1" applyAlignment="1"/>
    <xf numFmtId="0" fontId="21" fillId="0" borderId="17" xfId="1" applyFont="1" applyBorder="1" applyAlignment="1"/>
    <xf numFmtId="0" fontId="19" fillId="0" borderId="16" xfId="1" applyFont="1" applyFill="1" applyBorder="1" applyAlignment="1">
      <alignment vertical="center" shrinkToFit="1"/>
    </xf>
    <xf numFmtId="183" fontId="19" fillId="0" borderId="48" xfId="1" applyNumberFormat="1" applyFont="1" applyFill="1" applyBorder="1" applyAlignment="1">
      <alignment vertical="center" shrinkToFit="1"/>
    </xf>
    <xf numFmtId="0" fontId="19" fillId="0" borderId="0" xfId="1" applyFont="1" applyFill="1" applyAlignment="1">
      <alignment vertical="center" shrinkToFit="1"/>
    </xf>
    <xf numFmtId="0" fontId="20" fillId="0" borderId="28" xfId="1" applyFont="1" applyFill="1" applyBorder="1" applyAlignment="1">
      <alignment vertical="center"/>
    </xf>
    <xf numFmtId="0" fontId="19" fillId="0" borderId="26" xfId="1" applyFont="1" applyFill="1" applyBorder="1" applyAlignment="1">
      <alignment vertical="center" shrinkToFit="1"/>
    </xf>
    <xf numFmtId="38" fontId="19" fillId="0" borderId="49" xfId="2" applyFont="1" applyFill="1" applyBorder="1" applyAlignment="1">
      <alignment vertical="center" shrinkToFit="1"/>
    </xf>
    <xf numFmtId="0" fontId="21" fillId="0" borderId="28" xfId="1" applyFont="1" applyBorder="1" applyAlignment="1"/>
    <xf numFmtId="0" fontId="21" fillId="0" borderId="29" xfId="1" applyFont="1" applyBorder="1" applyAlignment="1"/>
    <xf numFmtId="0" fontId="21" fillId="0" borderId="24" xfId="1" applyFont="1" applyBorder="1" applyAlignment="1"/>
    <xf numFmtId="0" fontId="20" fillId="0" borderId="14" xfId="1" applyFont="1" applyFill="1" applyBorder="1" applyAlignment="1">
      <alignment vertical="center"/>
    </xf>
    <xf numFmtId="0" fontId="19" fillId="0" borderId="40" xfId="1" applyFont="1" applyFill="1" applyBorder="1" applyAlignment="1">
      <alignment vertical="center" shrinkToFit="1"/>
    </xf>
    <xf numFmtId="38" fontId="19" fillId="0" borderId="0" xfId="2" applyFont="1" applyFill="1" applyBorder="1" applyAlignment="1">
      <alignment vertical="center" shrinkToFit="1"/>
    </xf>
    <xf numFmtId="0" fontId="21" fillId="0" borderId="14" xfId="1" applyFont="1" applyBorder="1" applyAlignment="1"/>
    <xf numFmtId="0" fontId="21" fillId="0" borderId="13" xfId="1" applyFont="1" applyBorder="1" applyAlignment="1"/>
    <xf numFmtId="0" fontId="21" fillId="0" borderId="11" xfId="1" applyFont="1" applyBorder="1" applyAlignment="1"/>
    <xf numFmtId="0" fontId="19" fillId="0" borderId="20" xfId="1" applyFont="1" applyFill="1" applyBorder="1" applyAlignment="1">
      <alignment vertical="center"/>
    </xf>
    <xf numFmtId="183" fontId="19" fillId="0" borderId="50" xfId="1" applyNumberFormat="1" applyFont="1" applyFill="1" applyBorder="1" applyAlignment="1">
      <alignment vertical="center" shrinkToFit="1"/>
    </xf>
    <xf numFmtId="38" fontId="19" fillId="0" borderId="21" xfId="2" applyFont="1" applyFill="1" applyBorder="1" applyAlignment="1">
      <alignment vertical="center" shrinkToFit="1"/>
    </xf>
    <xf numFmtId="0" fontId="21" fillId="0" borderId="20" xfId="1" applyFont="1" applyBorder="1" applyAlignment="1"/>
    <xf numFmtId="0" fontId="21" fillId="0" borderId="23" xfId="1" applyFont="1" applyBorder="1" applyAlignment="1"/>
    <xf numFmtId="0" fontId="21" fillId="0" borderId="21" xfId="1" applyFont="1" applyBorder="1" applyAlignment="1"/>
    <xf numFmtId="0" fontId="20" fillId="0" borderId="20" xfId="1" applyFont="1" applyFill="1" applyBorder="1" applyAlignment="1">
      <alignment vertical="center"/>
    </xf>
    <xf numFmtId="0" fontId="19" fillId="0" borderId="27" xfId="1" applyFont="1" applyFill="1" applyBorder="1" applyAlignment="1">
      <alignment vertical="center" shrinkToFit="1"/>
    </xf>
    <xf numFmtId="38" fontId="19" fillId="0" borderId="50" xfId="2" applyFont="1" applyFill="1" applyBorder="1" applyAlignment="1">
      <alignment vertical="center" shrinkToFit="1"/>
    </xf>
    <xf numFmtId="0" fontId="19" fillId="0" borderId="50" xfId="1" applyFont="1" applyFill="1" applyBorder="1" applyAlignment="1">
      <alignment vertical="center" shrinkToFit="1"/>
    </xf>
    <xf numFmtId="0" fontId="19" fillId="0" borderId="50" xfId="1" applyFont="1" applyBorder="1">
      <alignment vertical="center"/>
    </xf>
    <xf numFmtId="38" fontId="19" fillId="0" borderId="21" xfId="2" applyFont="1" applyBorder="1">
      <alignment vertical="center"/>
    </xf>
    <xf numFmtId="0" fontId="19" fillId="0" borderId="14" xfId="1" applyFont="1" applyFill="1" applyBorder="1" applyAlignment="1">
      <alignment vertical="center"/>
    </xf>
    <xf numFmtId="0" fontId="19" fillId="0" borderId="0" xfId="1" applyFont="1" applyBorder="1">
      <alignment vertical="center"/>
    </xf>
    <xf numFmtId="38" fontId="19" fillId="0" borderId="11" xfId="2" applyFont="1" applyBorder="1">
      <alignment vertical="center"/>
    </xf>
    <xf numFmtId="38" fontId="19" fillId="0" borderId="14" xfId="2" applyFont="1" applyFill="1" applyBorder="1" applyAlignment="1">
      <alignment vertical="center" shrinkToFit="1"/>
    </xf>
    <xf numFmtId="38" fontId="19" fillId="0" borderId="13" xfId="2" applyFont="1" applyFill="1" applyBorder="1" applyAlignment="1">
      <alignment vertical="center" shrinkToFit="1"/>
    </xf>
    <xf numFmtId="38" fontId="19" fillId="0" borderId="4" xfId="2" applyFont="1" applyBorder="1">
      <alignment vertical="center"/>
    </xf>
    <xf numFmtId="0" fontId="19" fillId="0" borderId="44" xfId="1" applyFont="1" applyBorder="1">
      <alignment vertical="center"/>
    </xf>
    <xf numFmtId="38" fontId="19" fillId="0" borderId="8" xfId="2" applyFont="1" applyBorder="1">
      <alignment vertical="center"/>
    </xf>
    <xf numFmtId="38" fontId="19" fillId="0" borderId="46" xfId="2" applyFont="1" applyBorder="1">
      <alignment vertical="center"/>
    </xf>
    <xf numFmtId="38" fontId="19" fillId="0" borderId="10" xfId="2" applyFont="1" applyBorder="1">
      <alignment vertical="center"/>
    </xf>
    <xf numFmtId="0" fontId="19" fillId="0" borderId="28" xfId="1" applyFont="1" applyFill="1" applyBorder="1" applyAlignment="1">
      <alignment vertical="center"/>
    </xf>
    <xf numFmtId="0" fontId="19" fillId="0" borderId="49" xfId="1" applyFont="1" applyBorder="1">
      <alignment vertical="center"/>
    </xf>
    <xf numFmtId="38" fontId="19" fillId="0" borderId="11" xfId="2" applyFont="1" applyFill="1" applyBorder="1">
      <alignment vertical="center"/>
    </xf>
    <xf numFmtId="0" fontId="21" fillId="0" borderId="38" xfId="1" applyFont="1" applyBorder="1" applyAlignment="1"/>
    <xf numFmtId="0" fontId="21" fillId="0" borderId="3" xfId="1" applyFont="1" applyBorder="1" applyAlignment="1"/>
    <xf numFmtId="0" fontId="21" fillId="0" borderId="1" xfId="1" applyFont="1" applyBorder="1" applyAlignment="1"/>
    <xf numFmtId="38" fontId="19" fillId="0" borderId="21" xfId="2" applyFont="1" applyFill="1" applyBorder="1">
      <alignment vertical="center"/>
    </xf>
    <xf numFmtId="0" fontId="19" fillId="0" borderId="49" xfId="1" applyFont="1" applyBorder="1" applyAlignment="1">
      <alignment vertical="center" shrinkToFit="1"/>
    </xf>
    <xf numFmtId="38" fontId="19" fillId="0" borderId="24" xfId="2" applyFont="1" applyFill="1" applyBorder="1" applyAlignment="1">
      <alignment vertical="center" shrinkToFit="1"/>
    </xf>
    <xf numFmtId="0" fontId="19" fillId="0" borderId="50" xfId="1" applyFont="1" applyBorder="1" applyAlignment="1">
      <alignment vertical="center" shrinkToFit="1"/>
    </xf>
    <xf numFmtId="38" fontId="19" fillId="0" borderId="21" xfId="2" applyFont="1" applyBorder="1" applyAlignment="1">
      <alignment vertical="center" shrinkToFit="1"/>
    </xf>
    <xf numFmtId="0" fontId="19" fillId="0" borderId="20" xfId="1" applyFont="1" applyFill="1" applyBorder="1" applyAlignment="1">
      <alignment vertical="center" shrinkToFit="1"/>
    </xf>
    <xf numFmtId="0" fontId="19" fillId="0" borderId="26" xfId="1" applyFont="1" applyBorder="1" applyAlignment="1">
      <alignment vertical="center" shrinkToFit="1"/>
    </xf>
    <xf numFmtId="38" fontId="19" fillId="0" borderId="24" xfId="2" applyFont="1" applyBorder="1" applyAlignment="1">
      <alignment vertical="center" shrinkToFit="1"/>
    </xf>
    <xf numFmtId="0" fontId="19" fillId="0" borderId="27" xfId="1" applyFont="1" applyBorder="1" applyAlignment="1">
      <alignment vertical="center" shrinkToFit="1"/>
    </xf>
    <xf numFmtId="38" fontId="19" fillId="0" borderId="20" xfId="2" applyFont="1" applyBorder="1" applyAlignment="1">
      <alignment vertical="center" shrinkToFit="1"/>
    </xf>
    <xf numFmtId="0" fontId="19" fillId="2" borderId="50" xfId="1" applyFont="1" applyFill="1" applyBorder="1" applyAlignment="1">
      <alignment vertical="center" shrinkToFit="1"/>
    </xf>
    <xf numFmtId="38" fontId="19" fillId="2" borderId="21" xfId="2" applyFont="1" applyFill="1" applyBorder="1" applyAlignment="1">
      <alignment vertical="center" shrinkToFit="1"/>
    </xf>
    <xf numFmtId="0" fontId="21" fillId="2" borderId="20" xfId="1" applyFont="1" applyFill="1" applyBorder="1" applyAlignment="1"/>
    <xf numFmtId="0" fontId="21" fillId="2" borderId="23" xfId="1" applyFont="1" applyFill="1" applyBorder="1" applyAlignment="1"/>
    <xf numFmtId="38" fontId="19" fillId="2" borderId="27" xfId="2" applyFont="1" applyFill="1" applyBorder="1" applyAlignment="1">
      <alignment vertical="center" shrinkToFit="1"/>
    </xf>
    <xf numFmtId="38" fontId="19" fillId="0" borderId="20" xfId="2" applyFont="1" applyFill="1" applyBorder="1" applyAlignment="1">
      <alignment vertical="center" shrinkToFit="1"/>
    </xf>
    <xf numFmtId="0" fontId="20" fillId="0" borderId="35" xfId="1" applyFont="1" applyFill="1" applyBorder="1" applyAlignment="1">
      <alignment vertical="center"/>
    </xf>
    <xf numFmtId="0" fontId="19" fillId="0" borderId="32" xfId="1" applyFont="1" applyFill="1" applyBorder="1" applyAlignment="1">
      <alignment vertical="center" shrinkToFit="1"/>
    </xf>
    <xf numFmtId="38" fontId="19" fillId="0" borderId="51" xfId="2" applyFont="1" applyFill="1" applyBorder="1" applyAlignment="1">
      <alignment vertical="center" shrinkToFit="1"/>
    </xf>
    <xf numFmtId="0" fontId="21" fillId="0" borderId="35" xfId="1" applyFont="1" applyBorder="1" applyAlignment="1"/>
    <xf numFmtId="0" fontId="21" fillId="0" borderId="36" xfId="1" applyFont="1" applyBorder="1" applyAlignment="1"/>
    <xf numFmtId="0" fontId="21" fillId="0" borderId="30" xfId="1" applyFont="1" applyBorder="1" applyAlignment="1"/>
    <xf numFmtId="0" fontId="19" fillId="0" borderId="5" xfId="1" applyFont="1" applyFill="1" applyBorder="1" applyAlignment="1">
      <alignment vertical="center" shrinkToFit="1"/>
    </xf>
    <xf numFmtId="183" fontId="19" fillId="0" borderId="42" xfId="1" applyNumberFormat="1" applyFont="1" applyFill="1" applyBorder="1" applyAlignment="1">
      <alignment vertical="center" shrinkToFit="1"/>
    </xf>
    <xf numFmtId="38" fontId="19" fillId="0" borderId="4" xfId="2" applyFont="1" applyFill="1" applyBorder="1" applyAlignment="1">
      <alignment vertical="center" shrinkToFit="1"/>
    </xf>
    <xf numFmtId="0" fontId="21" fillId="0" borderId="5" xfId="1" applyFont="1" applyBorder="1" applyAlignment="1"/>
    <xf numFmtId="0" fontId="21" fillId="0" borderId="6" xfId="1" applyFont="1" applyBorder="1" applyAlignment="1"/>
    <xf numFmtId="0" fontId="21" fillId="0" borderId="4" xfId="1" applyFont="1" applyBorder="1" applyAlignment="1"/>
    <xf numFmtId="0" fontId="19" fillId="0" borderId="35" xfId="1" applyFont="1" applyFill="1" applyBorder="1" applyAlignment="1">
      <alignment vertical="center"/>
    </xf>
    <xf numFmtId="38" fontId="19" fillId="0" borderId="35" xfId="2" applyFont="1" applyFill="1" applyBorder="1" applyAlignment="1">
      <alignment vertical="center" shrinkToFit="1"/>
    </xf>
    <xf numFmtId="38" fontId="19" fillId="0" borderId="0" xfId="2" applyFont="1" applyFill="1" applyAlignment="1">
      <alignment vertical="center" shrinkToFit="1"/>
    </xf>
    <xf numFmtId="176" fontId="19" fillId="0" borderId="0" xfId="1" applyNumberFormat="1" applyFont="1" applyFill="1" applyAlignment="1">
      <alignment vertical="center" shrinkToFit="1"/>
    </xf>
    <xf numFmtId="38" fontId="19" fillId="0" borderId="0" xfId="1" applyNumberFormat="1" applyFont="1" applyFill="1" applyAlignment="1">
      <alignment vertical="center" shrinkToFit="1"/>
    </xf>
    <xf numFmtId="0" fontId="19" fillId="0" borderId="16" xfId="1" applyFont="1" applyFill="1" applyBorder="1" applyAlignment="1">
      <alignment vertical="center"/>
    </xf>
    <xf numFmtId="38" fontId="19" fillId="0" borderId="16" xfId="2" applyFont="1" applyFill="1" applyBorder="1" applyAlignment="1">
      <alignment vertical="center" shrinkToFit="1"/>
    </xf>
    <xf numFmtId="38" fontId="19" fillId="0" borderId="27" xfId="2" applyFont="1" applyBorder="1" applyAlignment="1">
      <alignment vertical="center" shrinkToFit="1"/>
    </xf>
    <xf numFmtId="38" fontId="19" fillId="0" borderId="28" xfId="2" applyFont="1" applyFill="1" applyBorder="1" applyAlignment="1">
      <alignment vertical="center" shrinkToFit="1"/>
    </xf>
    <xf numFmtId="0" fontId="19" fillId="0" borderId="28" xfId="1" applyFont="1" applyFill="1" applyBorder="1" applyAlignment="1">
      <alignment vertical="center" shrinkToFit="1"/>
    </xf>
    <xf numFmtId="183" fontId="19" fillId="0" borderId="27" xfId="1" applyNumberFormat="1" applyFont="1" applyFill="1" applyBorder="1" applyAlignment="1">
      <alignment vertical="center" shrinkToFit="1"/>
    </xf>
    <xf numFmtId="38" fontId="19" fillId="0" borderId="27" xfId="2" applyFont="1" applyFill="1" applyBorder="1" applyAlignment="1">
      <alignment vertical="center" shrinkToFit="1"/>
    </xf>
    <xf numFmtId="38" fontId="19" fillId="0" borderId="50" xfId="2" applyFont="1" applyBorder="1" applyAlignment="1">
      <alignment vertical="center" shrinkToFit="1"/>
    </xf>
    <xf numFmtId="38" fontId="19" fillId="0" borderId="28" xfId="2" applyFont="1" applyBorder="1" applyAlignment="1">
      <alignment vertical="center" shrinkToFit="1"/>
    </xf>
    <xf numFmtId="0" fontId="19" fillId="0" borderId="40" xfId="1" applyFont="1" applyBorder="1" applyAlignment="1">
      <alignment vertical="center" shrinkToFit="1"/>
    </xf>
    <xf numFmtId="38" fontId="19" fillId="0" borderId="40" xfId="2" applyFont="1" applyBorder="1" applyAlignment="1">
      <alignment vertical="center" shrinkToFit="1"/>
    </xf>
    <xf numFmtId="38" fontId="19" fillId="0" borderId="5" xfId="2" applyFont="1" applyBorder="1" applyAlignment="1">
      <alignment vertical="center" shrinkToFit="1"/>
    </xf>
    <xf numFmtId="38" fontId="19" fillId="0" borderId="5" xfId="2" applyFont="1" applyFill="1" applyBorder="1" applyAlignment="1">
      <alignment vertical="center" shrinkToFit="1"/>
    </xf>
    <xf numFmtId="38" fontId="19" fillId="0" borderId="6" xfId="2" applyFont="1" applyFill="1" applyBorder="1" applyAlignment="1">
      <alignment vertical="center" shrinkToFit="1"/>
    </xf>
    <xf numFmtId="38" fontId="19" fillId="0" borderId="4" xfId="2" applyFont="1" applyBorder="1" applyAlignment="1">
      <alignment vertical="center" shrinkToFit="1"/>
    </xf>
    <xf numFmtId="0" fontId="19" fillId="0" borderId="45" xfId="1" applyFont="1" applyFill="1" applyBorder="1" applyAlignment="1">
      <alignment vertical="center" shrinkToFit="1"/>
    </xf>
    <xf numFmtId="0" fontId="19" fillId="0" borderId="52" xfId="1" applyFont="1" applyFill="1" applyBorder="1" applyAlignment="1">
      <alignment vertical="center" shrinkToFit="1"/>
    </xf>
    <xf numFmtId="0" fontId="19" fillId="0" borderId="53" xfId="1" applyFont="1" applyBorder="1" applyAlignment="1">
      <alignment vertical="center" shrinkToFit="1"/>
    </xf>
    <xf numFmtId="38" fontId="19" fillId="0" borderId="54" xfId="2" applyFont="1" applyBorder="1" applyAlignment="1">
      <alignment vertical="center" shrinkToFit="1"/>
    </xf>
    <xf numFmtId="0" fontId="19" fillId="0" borderId="32" xfId="1" applyFont="1" applyBorder="1" applyAlignment="1">
      <alignment vertical="center" shrinkToFit="1"/>
    </xf>
    <xf numFmtId="38" fontId="19" fillId="0" borderId="32" xfId="2" applyFont="1" applyBorder="1" applyAlignment="1">
      <alignment vertical="center" shrinkToFit="1"/>
    </xf>
    <xf numFmtId="0" fontId="19" fillId="0" borderId="35" xfId="1" applyFont="1" applyFill="1" applyBorder="1" applyAlignment="1">
      <alignment vertical="center" shrinkToFit="1"/>
    </xf>
    <xf numFmtId="38" fontId="19" fillId="0" borderId="51" xfId="2" applyFont="1" applyBorder="1" applyAlignment="1">
      <alignment vertical="center" shrinkToFit="1"/>
    </xf>
    <xf numFmtId="0" fontId="19" fillId="0" borderId="0" xfId="1" applyFont="1" applyFill="1" applyBorder="1" applyAlignment="1">
      <alignment vertical="center"/>
    </xf>
    <xf numFmtId="0" fontId="19" fillId="0" borderId="0" xfId="1" applyFont="1" applyBorder="1" applyAlignment="1">
      <alignment vertical="center" shrinkToFit="1"/>
    </xf>
    <xf numFmtId="38" fontId="19" fillId="0" borderId="0" xfId="2" applyFont="1" applyBorder="1" applyAlignment="1">
      <alignment vertical="center" shrinkToFit="1"/>
    </xf>
    <xf numFmtId="0" fontId="19" fillId="0" borderId="0" xfId="1" applyFont="1" applyFill="1" applyBorder="1" applyAlignment="1">
      <alignment vertical="center" shrinkToFit="1"/>
    </xf>
    <xf numFmtId="183" fontId="19" fillId="0" borderId="0" xfId="1" applyNumberFormat="1" applyFont="1" applyFill="1" applyBorder="1" applyAlignment="1">
      <alignment vertical="center" shrinkToFit="1"/>
    </xf>
    <xf numFmtId="38" fontId="19" fillId="0" borderId="49" xfId="2" applyFont="1" applyBorder="1" applyAlignment="1">
      <alignment vertical="center" shrinkToFit="1"/>
    </xf>
    <xf numFmtId="0" fontId="19" fillId="0" borderId="20" xfId="1" applyFont="1" applyFill="1" applyBorder="1" applyAlignment="1">
      <alignment horizontal="center" vertical="center" shrinkToFit="1"/>
    </xf>
    <xf numFmtId="176" fontId="19" fillId="0" borderId="20" xfId="1" applyNumberFormat="1" applyFont="1" applyFill="1" applyBorder="1" applyAlignment="1">
      <alignment vertical="center" shrinkToFit="1"/>
    </xf>
    <xf numFmtId="0" fontId="20" fillId="0" borderId="5" xfId="1" applyFont="1" applyFill="1" applyBorder="1" applyAlignment="1">
      <alignment vertical="center"/>
    </xf>
    <xf numFmtId="0" fontId="19" fillId="0" borderId="43" xfId="1" applyFont="1" applyBorder="1" applyAlignment="1">
      <alignment vertical="center" shrinkToFit="1"/>
    </xf>
    <xf numFmtId="38" fontId="19" fillId="0" borderId="43" xfId="2" applyFont="1" applyFill="1" applyBorder="1" applyAlignment="1">
      <alignment vertical="center" shrinkToFit="1"/>
    </xf>
    <xf numFmtId="38" fontId="19" fillId="0" borderId="26" xfId="2" applyFont="1" applyBorder="1" applyAlignment="1">
      <alignment vertical="center" shrinkToFit="1"/>
    </xf>
    <xf numFmtId="38" fontId="19" fillId="0" borderId="45" xfId="2" applyFont="1" applyFill="1" applyBorder="1" applyAlignment="1">
      <alignment vertical="center" shrinkToFit="1"/>
    </xf>
    <xf numFmtId="0" fontId="19" fillId="0" borderId="52" xfId="1" applyFont="1" applyFill="1" applyBorder="1" applyAlignment="1">
      <alignment vertical="center"/>
    </xf>
    <xf numFmtId="38" fontId="19" fillId="0" borderId="53" xfId="2" applyFont="1" applyBorder="1" applyAlignment="1">
      <alignment vertical="center" shrinkToFit="1"/>
    </xf>
    <xf numFmtId="0" fontId="19" fillId="0" borderId="53" xfId="1" applyFont="1" applyFill="1" applyBorder="1" applyAlignment="1">
      <alignment vertical="center" shrinkToFit="1"/>
    </xf>
    <xf numFmtId="38" fontId="19" fillId="0" borderId="54" xfId="2" applyFont="1" applyFill="1" applyBorder="1" applyAlignment="1">
      <alignment vertical="center" shrinkToFit="1"/>
    </xf>
    <xf numFmtId="0" fontId="19" fillId="0" borderId="51" xfId="1" applyFont="1" applyFill="1" applyBorder="1" applyAlignment="1">
      <alignment vertical="center" shrinkToFit="1"/>
    </xf>
    <xf numFmtId="38" fontId="19" fillId="0" borderId="30" xfId="2" applyFont="1" applyBorder="1" applyAlignment="1">
      <alignment vertical="center" shrinkToFit="1"/>
    </xf>
    <xf numFmtId="0" fontId="19" fillId="0" borderId="37" xfId="1" applyFont="1" applyFill="1" applyBorder="1" applyAlignment="1">
      <alignment vertical="center" shrinkToFit="1"/>
    </xf>
    <xf numFmtId="0" fontId="19" fillId="0" borderId="6" xfId="1" applyFont="1" applyFill="1" applyBorder="1" applyAlignment="1">
      <alignment vertical="center" shrinkToFit="1"/>
    </xf>
    <xf numFmtId="38" fontId="19" fillId="0" borderId="26" xfId="2" applyFont="1" applyFill="1" applyBorder="1" applyAlignment="1">
      <alignment vertical="center" shrinkToFit="1"/>
    </xf>
    <xf numFmtId="38" fontId="19" fillId="0" borderId="7" xfId="2" applyFont="1" applyBorder="1" applyAlignment="1">
      <alignment vertical="center" shrinkToFit="1"/>
    </xf>
    <xf numFmtId="38" fontId="19" fillId="0" borderId="9" xfId="2" applyFont="1" applyBorder="1" applyAlignment="1">
      <alignment vertical="center" shrinkToFit="1"/>
    </xf>
    <xf numFmtId="38" fontId="19" fillId="0" borderId="37" xfId="2" applyFont="1" applyBorder="1" applyAlignment="1">
      <alignment vertical="center" shrinkToFit="1"/>
    </xf>
    <xf numFmtId="38" fontId="19" fillId="0" borderId="8" xfId="2" applyFont="1" applyBorder="1" applyAlignment="1">
      <alignment vertical="center" shrinkToFit="1"/>
    </xf>
    <xf numFmtId="183" fontId="19" fillId="0" borderId="53" xfId="1" applyNumberFormat="1" applyFont="1" applyFill="1" applyBorder="1" applyAlignment="1">
      <alignment vertical="center" shrinkToFit="1"/>
    </xf>
    <xf numFmtId="38" fontId="19" fillId="0" borderId="53" xfId="2" applyFont="1" applyFill="1" applyBorder="1" applyAlignment="1">
      <alignment vertical="center" shrinkToFit="1"/>
    </xf>
    <xf numFmtId="0" fontId="19" fillId="0" borderId="35" xfId="1" applyFont="1" applyFill="1" applyBorder="1" applyAlignment="1">
      <alignment horizontal="center" vertical="center" shrinkToFit="1"/>
    </xf>
    <xf numFmtId="176" fontId="2" fillId="0" borderId="0" xfId="1" applyNumberFormat="1" applyFont="1" applyFill="1" applyAlignment="1">
      <alignment vertical="center" shrinkToFit="1"/>
    </xf>
    <xf numFmtId="0" fontId="4" fillId="0" borderId="0" xfId="1" applyFont="1" applyFill="1" applyAlignment="1">
      <alignment horizontal="right"/>
    </xf>
    <xf numFmtId="0" fontId="4" fillId="0" borderId="8" xfId="1" applyFont="1" applyFill="1" applyBorder="1" applyAlignment="1">
      <alignment horizontal="distributed" vertical="center" justifyLastLine="1" shrinkToFit="1"/>
    </xf>
    <xf numFmtId="176" fontId="19" fillId="0" borderId="46" xfId="1" applyNumberFormat="1" applyFont="1" applyFill="1" applyBorder="1" applyAlignment="1">
      <alignment horizontal="center" vertical="center" textRotation="255" shrinkToFit="1"/>
    </xf>
    <xf numFmtId="176" fontId="19" fillId="0" borderId="55" xfId="1" applyNumberFormat="1" applyFont="1" applyFill="1" applyBorder="1" applyAlignment="1">
      <alignment horizontal="center" vertical="center" textRotation="255" shrinkToFit="1"/>
    </xf>
    <xf numFmtId="0" fontId="19" fillId="0" borderId="55" xfId="1" applyFont="1" applyFill="1" applyBorder="1" applyAlignment="1">
      <alignment horizontal="center" vertical="center" textRotation="255" shrinkToFit="1"/>
    </xf>
    <xf numFmtId="0" fontId="19" fillId="0" borderId="56" xfId="1" applyFont="1" applyFill="1" applyBorder="1" applyAlignment="1">
      <alignment horizontal="center" vertical="center" textRotation="255" shrinkToFit="1"/>
    </xf>
    <xf numFmtId="0" fontId="19" fillId="0" borderId="15" xfId="1" applyFont="1" applyFill="1" applyBorder="1" applyAlignment="1">
      <alignment horizontal="center" vertical="center" textRotation="255" shrinkToFit="1"/>
    </xf>
    <xf numFmtId="0" fontId="19" fillId="0" borderId="10" xfId="1" applyFont="1" applyFill="1" applyBorder="1" applyAlignment="1">
      <alignment horizontal="center" vertical="center" textRotation="255" shrinkToFit="1"/>
    </xf>
    <xf numFmtId="176" fontId="6" fillId="0" borderId="1" xfId="1" applyNumberFormat="1" applyFont="1" applyFill="1" applyBorder="1" applyAlignment="1">
      <alignment horizontal="center" vertical="center" shrinkToFit="1"/>
    </xf>
    <xf numFmtId="176" fontId="6" fillId="0" borderId="1" xfId="1" applyNumberFormat="1" applyFont="1" applyFill="1" applyBorder="1" applyAlignment="1">
      <alignment vertical="center" shrinkToFit="1"/>
    </xf>
    <xf numFmtId="176" fontId="6" fillId="0" borderId="38" xfId="1" applyNumberFormat="1" applyFont="1" applyFill="1" applyBorder="1" applyAlignment="1">
      <alignment horizontal="right" vertical="center" shrinkToFit="1"/>
    </xf>
    <xf numFmtId="176" fontId="6" fillId="0" borderId="57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4" fillId="0" borderId="11" xfId="1" applyNumberFormat="1" applyFont="1" applyFill="1" applyBorder="1" applyAlignment="1">
      <alignment horizontal="right" vertical="center" shrinkToFit="1"/>
    </xf>
    <xf numFmtId="176" fontId="4" fillId="0" borderId="11" xfId="1" applyNumberFormat="1" applyFont="1" applyFill="1" applyBorder="1" applyAlignment="1">
      <alignment vertical="center"/>
    </xf>
    <xf numFmtId="176" fontId="4" fillId="0" borderId="59" xfId="1" applyNumberFormat="1" applyFont="1" applyFill="1" applyBorder="1" applyAlignment="1">
      <alignment horizontal="right" vertical="center" shrinkToFit="1"/>
    </xf>
    <xf numFmtId="176" fontId="4" fillId="0" borderId="60" xfId="1" applyNumberFormat="1" applyFont="1" applyFill="1" applyBorder="1" applyAlignment="1">
      <alignment horizontal="right" vertical="center" shrinkToFit="1"/>
    </xf>
    <xf numFmtId="176" fontId="4" fillId="0" borderId="41" xfId="1" applyNumberFormat="1" applyFont="1" applyFill="1" applyBorder="1" applyAlignment="1">
      <alignment horizontal="right" vertical="center" shrinkToFit="1"/>
    </xf>
    <xf numFmtId="176" fontId="4" fillId="0" borderId="13" xfId="1" applyNumberFormat="1" applyFont="1" applyFill="1" applyBorder="1" applyAlignment="1">
      <alignment horizontal="right" vertical="center" shrinkToFit="1"/>
    </xf>
    <xf numFmtId="176" fontId="4" fillId="0" borderId="4" xfId="1" applyNumberFormat="1" applyFont="1" applyFill="1" applyBorder="1" applyAlignment="1">
      <alignment horizontal="right" vertical="center" shrinkToFit="1"/>
    </xf>
    <xf numFmtId="176" fontId="4" fillId="0" borderId="4" xfId="1" applyNumberFormat="1" applyFont="1" applyFill="1" applyBorder="1" applyAlignment="1">
      <alignment vertical="center"/>
    </xf>
    <xf numFmtId="176" fontId="4" fillId="0" borderId="61" xfId="1" applyNumberFormat="1" applyFont="1" applyFill="1" applyBorder="1" applyAlignment="1">
      <alignment horizontal="right" vertical="center" shrinkToFit="1"/>
    </xf>
    <xf numFmtId="176" fontId="4" fillId="0" borderId="62" xfId="1" applyNumberFormat="1" applyFont="1" applyFill="1" applyBorder="1" applyAlignment="1">
      <alignment horizontal="right" vertical="center" shrinkToFit="1"/>
    </xf>
    <xf numFmtId="176" fontId="4" fillId="0" borderId="37" xfId="1" applyNumberFormat="1" applyFont="1" applyFill="1" applyBorder="1" applyAlignment="1">
      <alignment horizontal="right" vertical="center" shrinkToFit="1"/>
    </xf>
    <xf numFmtId="176" fontId="4" fillId="0" borderId="6" xfId="1" applyNumberFormat="1" applyFont="1" applyFill="1" applyBorder="1" applyAlignment="1">
      <alignment horizontal="right" vertical="center" shrinkToFit="1"/>
    </xf>
    <xf numFmtId="176" fontId="4" fillId="0" borderId="12" xfId="1" applyNumberFormat="1" applyFont="1" applyFill="1" applyBorder="1" applyAlignment="1">
      <alignment horizontal="right" vertical="center" shrinkToFit="1"/>
    </xf>
    <xf numFmtId="0" fontId="4" fillId="0" borderId="59" xfId="1" applyFont="1" applyFill="1" applyBorder="1" applyAlignment="1">
      <alignment horizontal="right" vertical="center" shrinkToFit="1"/>
    </xf>
    <xf numFmtId="0" fontId="4" fillId="0" borderId="60" xfId="1" applyFont="1" applyFill="1" applyBorder="1" applyAlignment="1">
      <alignment horizontal="right" vertical="center" shrinkToFit="1"/>
    </xf>
    <xf numFmtId="0" fontId="4" fillId="0" borderId="41" xfId="1" applyFont="1" applyFill="1" applyBorder="1" applyAlignment="1">
      <alignment horizontal="right" vertical="center" shrinkToFit="1"/>
    </xf>
    <xf numFmtId="0" fontId="4" fillId="0" borderId="13" xfId="1" applyFont="1" applyFill="1" applyBorder="1" applyAlignment="1">
      <alignment horizontal="right" vertical="center" shrinkToFit="1"/>
    </xf>
    <xf numFmtId="176" fontId="4" fillId="0" borderId="7" xfId="1" applyNumberFormat="1" applyFont="1" applyFill="1" applyBorder="1" applyAlignment="1">
      <alignment horizontal="right" vertical="center" shrinkToFit="1"/>
    </xf>
    <xf numFmtId="0" fontId="4" fillId="0" borderId="61" xfId="1" applyFont="1" applyFill="1" applyBorder="1" applyAlignment="1">
      <alignment horizontal="right" vertical="center" shrinkToFit="1"/>
    </xf>
    <xf numFmtId="0" fontId="4" fillId="0" borderId="62" xfId="1" applyFont="1" applyFill="1" applyBorder="1" applyAlignment="1">
      <alignment horizontal="right" vertical="center" shrinkToFit="1"/>
    </xf>
    <xf numFmtId="0" fontId="4" fillId="0" borderId="37" xfId="1" applyFont="1" applyFill="1" applyBorder="1" applyAlignment="1">
      <alignment horizontal="right" vertical="center" shrinkToFit="1"/>
    </xf>
    <xf numFmtId="0" fontId="4" fillId="0" borderId="6" xfId="1" applyFont="1" applyFill="1" applyBorder="1" applyAlignment="1">
      <alignment horizontal="right" vertical="center" shrinkToFit="1"/>
    </xf>
    <xf numFmtId="176" fontId="6" fillId="0" borderId="2" xfId="1" applyNumberFormat="1" applyFont="1" applyFill="1" applyBorder="1" applyAlignment="1">
      <alignment horizontal="right" vertical="center" shrinkToFit="1"/>
    </xf>
    <xf numFmtId="176" fontId="6" fillId="0" borderId="34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 shrinkToFit="1"/>
    </xf>
    <xf numFmtId="176" fontId="4" fillId="0" borderId="14" xfId="1" applyNumberFormat="1" applyFont="1" applyFill="1" applyBorder="1" applyAlignment="1">
      <alignment horizontal="right"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textRotation="255" shrinkToFit="1"/>
    </xf>
    <xf numFmtId="184" fontId="4" fillId="0" borderId="0" xfId="1" applyNumberFormat="1" applyFont="1" applyFill="1" applyBorder="1" applyAlignment="1">
      <alignment vertical="center" shrinkToFit="1"/>
    </xf>
    <xf numFmtId="176" fontId="4" fillId="0" borderId="5" xfId="1" applyNumberFormat="1" applyFont="1" applyFill="1" applyBorder="1" applyAlignment="1">
      <alignment horizontal="right" vertical="center" shrinkToFit="1"/>
    </xf>
    <xf numFmtId="185" fontId="4" fillId="0" borderId="0" xfId="1" applyNumberFormat="1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right" vertical="center" shrinkToFit="1"/>
    </xf>
    <xf numFmtId="0" fontId="6" fillId="0" borderId="8" xfId="1" applyFont="1" applyFill="1" applyBorder="1" applyAlignment="1">
      <alignment vertical="center" shrinkToFit="1"/>
    </xf>
    <xf numFmtId="176" fontId="6" fillId="0" borderId="8" xfId="1" applyNumberFormat="1" applyFont="1" applyFill="1" applyBorder="1" applyAlignment="1">
      <alignment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15" xfId="1" applyNumberFormat="1" applyFont="1" applyFill="1" applyBorder="1" applyAlignment="1">
      <alignment horizontal="right" vertical="center" shrinkToFit="1"/>
    </xf>
    <xf numFmtId="176" fontId="6" fillId="0" borderId="55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6" fontId="6" fillId="0" borderId="46" xfId="1" applyNumberFormat="1" applyFont="1" applyFill="1" applyBorder="1" applyAlignment="1">
      <alignment horizontal="right" vertical="center" shrinkToFit="1"/>
    </xf>
    <xf numFmtId="0" fontId="22" fillId="0" borderId="0" xfId="1" applyFont="1" applyFill="1" applyBorder="1" applyAlignment="1">
      <alignment vertical="center" shrinkToFit="1"/>
    </xf>
    <xf numFmtId="0" fontId="22" fillId="0" borderId="0" xfId="1" applyFont="1" applyFill="1" applyBorder="1" applyAlignment="1">
      <alignment vertical="center" textRotation="255" shrinkToFit="1"/>
    </xf>
    <xf numFmtId="185" fontId="22" fillId="0" borderId="0" xfId="1" applyNumberFormat="1" applyFont="1" applyFill="1" applyBorder="1" applyAlignment="1">
      <alignment vertical="center" shrinkToFit="1"/>
    </xf>
    <xf numFmtId="0" fontId="22" fillId="0" borderId="0" xfId="1" applyFont="1" applyFill="1" applyAlignment="1">
      <alignment vertical="center" shrinkToFit="1"/>
    </xf>
    <xf numFmtId="0" fontId="4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 shrinkToFit="1"/>
    </xf>
    <xf numFmtId="176" fontId="2" fillId="0" borderId="0" xfId="1" applyNumberFormat="1" applyFont="1" applyFill="1" applyBorder="1" applyAlignment="1">
      <alignment vertical="center" shrinkToFit="1"/>
    </xf>
    <xf numFmtId="0" fontId="2" fillId="0" borderId="0" xfId="1" applyFont="1" applyFill="1" applyBorder="1" applyAlignment="1">
      <alignment vertical="center" textRotation="255" shrinkToFit="1"/>
    </xf>
    <xf numFmtId="176" fontId="2" fillId="0" borderId="0" xfId="1" applyNumberFormat="1" applyFont="1" applyFill="1" applyBorder="1" applyAlignment="1">
      <alignment vertical="center" textRotation="255" shrinkToFit="1"/>
    </xf>
    <xf numFmtId="0" fontId="2" fillId="0" borderId="0" xfId="1" applyFont="1" applyFill="1" applyBorder="1" applyAlignment="1">
      <alignment horizontal="center" vertical="center" shrinkToFit="1"/>
    </xf>
    <xf numFmtId="184" fontId="2" fillId="0" borderId="0" xfId="1" applyNumberFormat="1" applyFont="1" applyFill="1" applyBorder="1" applyAlignment="1">
      <alignment vertical="center" shrinkToFit="1"/>
    </xf>
    <xf numFmtId="38" fontId="2" fillId="0" borderId="0" xfId="1" applyNumberFormat="1" applyFont="1" applyFill="1" applyBorder="1" applyAlignment="1">
      <alignment vertical="center" shrinkToFit="1"/>
    </xf>
    <xf numFmtId="0" fontId="6" fillId="0" borderId="38" xfId="1" applyFont="1" applyFill="1" applyBorder="1" applyAlignment="1">
      <alignment vertical="center" shrinkToFit="1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45" xfId="1" applyFont="1" applyFill="1" applyBorder="1" applyAlignment="1">
      <alignment vertical="center" shrinkToFit="1"/>
    </xf>
    <xf numFmtId="0" fontId="4" fillId="0" borderId="14" xfId="1" applyFont="1" applyFill="1" applyBorder="1" applyAlignment="1">
      <alignment vertical="center" shrinkToFit="1"/>
    </xf>
    <xf numFmtId="0" fontId="4" fillId="0" borderId="5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38" fontId="4" fillId="0" borderId="11" xfId="2" applyFont="1" applyFill="1" applyBorder="1" applyAlignment="1">
      <alignment horizontal="right" vertical="center"/>
    </xf>
    <xf numFmtId="38" fontId="4" fillId="0" borderId="4" xfId="2" applyFont="1" applyFill="1" applyBorder="1" applyAlignment="1">
      <alignment horizontal="right" vertical="center"/>
    </xf>
    <xf numFmtId="38" fontId="6" fillId="0" borderId="4" xfId="2" applyFont="1" applyFill="1" applyBorder="1" applyAlignment="1">
      <alignment vertical="center" shrinkToFit="1"/>
    </xf>
    <xf numFmtId="176" fontId="4" fillId="0" borderId="0" xfId="1" applyNumberFormat="1" applyFont="1" applyFill="1" applyBorder="1" applyAlignment="1">
      <alignment vertical="center" shrinkToFit="1"/>
    </xf>
    <xf numFmtId="176" fontId="4" fillId="0" borderId="0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center" vertical="center" shrinkToFit="1"/>
    </xf>
    <xf numFmtId="176" fontId="4" fillId="0" borderId="0" xfId="1" applyNumberFormat="1" applyFont="1" applyFill="1" applyBorder="1" applyAlignment="1">
      <alignment vertical="center" textRotation="255" shrinkToFit="1"/>
    </xf>
    <xf numFmtId="0" fontId="23" fillId="0" borderId="0" xfId="1" applyFont="1" applyFill="1" applyBorder="1" applyAlignment="1">
      <alignment vertical="center" textRotation="255" shrinkToFit="1"/>
    </xf>
    <xf numFmtId="0" fontId="6" fillId="0" borderId="4" xfId="1" applyFont="1" applyFill="1" applyBorder="1" applyAlignment="1">
      <alignment horizontal="distributed" vertical="center" justifyLastLine="1" shrinkToFit="1"/>
    </xf>
    <xf numFmtId="0" fontId="4" fillId="0" borderId="9" xfId="1" applyFont="1" applyFill="1" applyBorder="1" applyAlignment="1">
      <alignment horizontal="distributed" vertical="center" justifyLastLine="1" shrinkToFit="1"/>
    </xf>
    <xf numFmtId="0" fontId="4" fillId="0" borderId="10" xfId="1" applyFont="1" applyFill="1" applyBorder="1" applyAlignment="1">
      <alignment horizontal="distributed" vertical="center" justifyLastLine="1" shrinkToFit="1"/>
    </xf>
    <xf numFmtId="0" fontId="4" fillId="0" borderId="4" xfId="1" applyFont="1" applyFill="1" applyBorder="1" applyAlignment="1">
      <alignment horizontal="right" vertical="center" justifyLastLine="1" shrinkToFit="1"/>
    </xf>
    <xf numFmtId="38" fontId="24" fillId="0" borderId="1" xfId="2" applyFont="1" applyFill="1" applyBorder="1" applyAlignment="1">
      <alignment vertical="center" shrinkToFit="1"/>
    </xf>
    <xf numFmtId="0" fontId="4" fillId="0" borderId="11" xfId="1" applyFont="1" applyFill="1" applyBorder="1" applyAlignment="1">
      <alignment horizontal="distributed" vertical="center" justifyLastLine="1" shrinkToFit="1"/>
    </xf>
    <xf numFmtId="176" fontId="4" fillId="0" borderId="1" xfId="1" applyNumberFormat="1" applyFont="1" applyFill="1" applyBorder="1" applyAlignment="1">
      <alignment horizontal="distributed" vertical="center" justifyLastLine="1" shrinkToFit="1"/>
    </xf>
    <xf numFmtId="0" fontId="4" fillId="0" borderId="1" xfId="1" applyFont="1" applyFill="1" applyBorder="1" applyAlignment="1">
      <alignment horizontal="distributed" vertical="center" justifyLastLine="1" shrinkToFit="1"/>
    </xf>
    <xf numFmtId="0" fontId="6" fillId="0" borderId="11" xfId="1" applyFont="1" applyFill="1" applyBorder="1" applyAlignment="1">
      <alignment horizontal="distributed" vertical="center" justifyLastLine="1" shrinkToFit="1"/>
    </xf>
    <xf numFmtId="0" fontId="4" fillId="0" borderId="12" xfId="1" applyFont="1" applyFill="1" applyBorder="1" applyAlignment="1">
      <alignment horizontal="distributed" vertical="center" justifyLastLine="1" shrinkToFit="1"/>
    </xf>
    <xf numFmtId="0" fontId="4" fillId="0" borderId="13" xfId="1" applyFont="1" applyFill="1" applyBorder="1" applyAlignment="1">
      <alignment horizontal="distributed" vertical="center" justifyLastLine="1" shrinkToFit="1"/>
    </xf>
    <xf numFmtId="176" fontId="4" fillId="0" borderId="11" xfId="1" applyNumberFormat="1" applyFont="1" applyFill="1" applyBorder="1" applyAlignment="1">
      <alignment horizontal="distributed" vertical="center" justifyLastLine="1" shrinkToFit="1"/>
    </xf>
    <xf numFmtId="176" fontId="4" fillId="0" borderId="4" xfId="1" applyNumberFormat="1" applyFont="1" applyFill="1" applyBorder="1" applyAlignment="1">
      <alignment horizontal="distributed" vertical="center" justifyLastLine="1" shrinkToFit="1"/>
    </xf>
    <xf numFmtId="0" fontId="4" fillId="0" borderId="4" xfId="1" applyFont="1" applyFill="1" applyBorder="1" applyAlignment="1">
      <alignment horizontal="distributed" vertical="center" justifyLastLine="1" shrinkToFit="1"/>
    </xf>
    <xf numFmtId="0" fontId="25" fillId="0" borderId="0" xfId="1" applyFont="1" applyFill="1" applyAlignment="1">
      <alignment vertical="center" shrinkToFit="1"/>
    </xf>
    <xf numFmtId="38" fontId="24" fillId="0" borderId="11" xfId="2" applyFont="1" applyFill="1" applyBorder="1" applyAlignment="1">
      <alignment vertical="center" shrinkToFit="1"/>
    </xf>
    <xf numFmtId="186" fontId="6" fillId="0" borderId="1" xfId="2" applyNumberFormat="1" applyFont="1" applyFill="1" applyBorder="1" applyAlignment="1">
      <alignment vertical="center" shrinkToFit="1"/>
    </xf>
    <xf numFmtId="177" fontId="6" fillId="0" borderId="1" xfId="1" applyNumberFormat="1" applyFont="1" applyFill="1" applyBorder="1" applyAlignment="1">
      <alignment horizontal="right" vertical="center" shrinkToFit="1"/>
    </xf>
    <xf numFmtId="186" fontId="4" fillId="0" borderId="11" xfId="2" applyNumberFormat="1" applyFont="1" applyFill="1" applyBorder="1" applyAlignment="1">
      <alignment vertical="center" shrinkToFit="1"/>
    </xf>
    <xf numFmtId="186" fontId="4" fillId="0" borderId="4" xfId="2" applyNumberFormat="1" applyFont="1" applyFill="1" applyBorder="1" applyAlignment="1">
      <alignment vertical="center" shrinkToFit="1"/>
    </xf>
    <xf numFmtId="0" fontId="25" fillId="0" borderId="0" xfId="1" applyFont="1" applyFill="1" applyBorder="1" applyAlignment="1">
      <alignment vertical="center" shrinkToFit="1"/>
    </xf>
    <xf numFmtId="176" fontId="6" fillId="0" borderId="33" xfId="2" applyNumberFormat="1" applyFont="1" applyFill="1" applyBorder="1" applyAlignment="1">
      <alignment vertical="center" shrinkToFit="1"/>
    </xf>
    <xf numFmtId="176" fontId="4" fillId="0" borderId="40" xfId="2" applyNumberFormat="1" applyFont="1" applyFill="1" applyBorder="1" applyAlignment="1">
      <alignment vertical="center" shrinkToFit="1"/>
    </xf>
    <xf numFmtId="176" fontId="4" fillId="0" borderId="43" xfId="2" applyNumberFormat="1" applyFont="1" applyFill="1" applyBorder="1" applyAlignment="1">
      <alignment vertical="center" shrinkToFit="1"/>
    </xf>
    <xf numFmtId="181" fontId="26" fillId="0" borderId="0" xfId="3" quotePrefix="1" applyNumberFormat="1" applyFont="1" applyFill="1" applyBorder="1" applyAlignment="1">
      <alignment horizontal="right" vertical="center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8" fillId="0" borderId="4" xfId="1" applyFont="1" applyBorder="1" applyAlignment="1">
      <alignment horizontal="distributed" vertical="center" justifyLastLine="1"/>
    </xf>
    <xf numFmtId="0" fontId="8" fillId="0" borderId="9" xfId="1" applyFont="1" applyBorder="1" applyAlignment="1">
      <alignment horizontal="distributed" vertical="center" justifyLastLine="1"/>
    </xf>
    <xf numFmtId="0" fontId="8" fillId="0" borderId="10" xfId="1" applyFont="1" applyBorder="1" applyAlignment="1">
      <alignment horizontal="distributed" vertical="center" justifyLastLine="1"/>
    </xf>
    <xf numFmtId="0" fontId="4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right" vertical="center"/>
    </xf>
    <xf numFmtId="176" fontId="6" fillId="0" borderId="1" xfId="1" applyNumberFormat="1" applyFont="1" applyBorder="1" applyAlignment="1">
      <alignment vertical="center"/>
    </xf>
    <xf numFmtId="176" fontId="6" fillId="0" borderId="2" xfId="1" applyNumberFormat="1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11" xfId="1" applyFont="1" applyFill="1" applyBorder="1" applyAlignment="1">
      <alignment horizontal="right" vertical="center"/>
    </xf>
    <xf numFmtId="176" fontId="4" fillId="0" borderId="11" xfId="1" applyNumberFormat="1" applyFont="1" applyFill="1" applyBorder="1" applyAlignment="1">
      <alignment horizontal="right" vertical="center"/>
    </xf>
    <xf numFmtId="38" fontId="4" fillId="0" borderId="11" xfId="2" applyFont="1" applyBorder="1" applyAlignment="1">
      <alignment vertical="center"/>
    </xf>
    <xf numFmtId="38" fontId="4" fillId="0" borderId="12" xfId="2" applyFont="1" applyBorder="1" applyAlignment="1">
      <alignment vertical="center"/>
    </xf>
    <xf numFmtId="38" fontId="4" fillId="0" borderId="13" xfId="2" applyFont="1" applyBorder="1" applyAlignment="1">
      <alignment vertical="center"/>
    </xf>
    <xf numFmtId="0" fontId="4" fillId="0" borderId="11" xfId="1" applyFont="1" applyBorder="1" applyAlignment="1">
      <alignment horizontal="right" vertical="center"/>
    </xf>
    <xf numFmtId="0" fontId="4" fillId="0" borderId="4" xfId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38" fontId="4" fillId="0" borderId="4" xfId="2" applyFont="1" applyBorder="1" applyAlignment="1">
      <alignment vertical="center"/>
    </xf>
    <xf numFmtId="38" fontId="4" fillId="0" borderId="7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0" fontId="4" fillId="0" borderId="4" xfId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4" fillId="0" borderId="11" xfId="2" applyFont="1" applyFill="1" applyBorder="1" applyAlignment="1">
      <alignment vertical="center"/>
    </xf>
    <xf numFmtId="38" fontId="4" fillId="0" borderId="12" xfId="2" applyFont="1" applyFill="1" applyBorder="1" applyAlignment="1">
      <alignment vertical="center"/>
    </xf>
    <xf numFmtId="38" fontId="4" fillId="0" borderId="13" xfId="2" applyFont="1" applyFill="1" applyBorder="1" applyAlignment="1">
      <alignment vertical="center"/>
    </xf>
    <xf numFmtId="38" fontId="4" fillId="0" borderId="4" xfId="2" applyFont="1" applyFill="1" applyBorder="1" applyAlignment="1">
      <alignment vertical="center"/>
    </xf>
    <xf numFmtId="38" fontId="4" fillId="0" borderId="7" xfId="2" applyFont="1" applyFill="1" applyBorder="1" applyAlignment="1">
      <alignment vertical="center"/>
    </xf>
    <xf numFmtId="38" fontId="4" fillId="0" borderId="6" xfId="2" applyFont="1" applyFill="1" applyBorder="1" applyAlignment="1">
      <alignment vertical="center"/>
    </xf>
    <xf numFmtId="0" fontId="4" fillId="0" borderId="4" xfId="1" applyFont="1" applyBorder="1" applyAlignment="1">
      <alignment vertical="center"/>
    </xf>
    <xf numFmtId="176" fontId="6" fillId="0" borderId="1" xfId="1" applyNumberFormat="1" applyFont="1" applyFill="1" applyBorder="1" applyAlignment="1">
      <alignment vertical="center"/>
    </xf>
    <xf numFmtId="176" fontId="6" fillId="0" borderId="2" xfId="1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vertical="center"/>
    </xf>
    <xf numFmtId="176" fontId="6" fillId="0" borderId="1" xfId="1" applyNumberFormat="1" applyFont="1" applyBorder="1" applyAlignment="1">
      <alignment horizontal="right" vertical="center"/>
    </xf>
    <xf numFmtId="176" fontId="4" fillId="0" borderId="11" xfId="1" applyNumberFormat="1" applyFont="1" applyBorder="1" applyAlignment="1">
      <alignment horizontal="right" vertical="center"/>
    </xf>
    <xf numFmtId="176" fontId="4" fillId="0" borderId="4" xfId="1" applyNumberFormat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176" fontId="6" fillId="0" borderId="34" xfId="1" applyNumberFormat="1" applyFont="1" applyFill="1" applyBorder="1" applyAlignment="1">
      <alignment vertical="center"/>
    </xf>
    <xf numFmtId="38" fontId="4" fillId="0" borderId="40" xfId="2" applyFont="1" applyFill="1" applyBorder="1" applyAlignment="1">
      <alignment vertical="center"/>
    </xf>
    <xf numFmtId="38" fontId="4" fillId="0" borderId="43" xfId="2" applyFont="1" applyFill="1" applyBorder="1" applyAlignment="1">
      <alignment vertical="center"/>
    </xf>
    <xf numFmtId="0" fontId="2" fillId="0" borderId="0" xfId="1" applyFont="1" applyBorder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28" fillId="0" borderId="0" xfId="6" applyFont="1" applyAlignment="1">
      <alignment vertical="center"/>
    </xf>
    <xf numFmtId="0" fontId="23" fillId="0" borderId="0" xfId="6" applyFont="1"/>
    <xf numFmtId="0" fontId="2" fillId="0" borderId="0" xfId="6" applyFont="1" applyBorder="1" applyAlignment="1">
      <alignment vertical="center"/>
    </xf>
    <xf numFmtId="0" fontId="23" fillId="0" borderId="0" xfId="6" applyFont="1" applyBorder="1"/>
    <xf numFmtId="0" fontId="23" fillId="0" borderId="0" xfId="6" applyFont="1" applyBorder="1" applyAlignment="1">
      <alignment horizontal="right"/>
    </xf>
    <xf numFmtId="0" fontId="23" fillId="0" borderId="38" xfId="6" applyFont="1" applyBorder="1" applyAlignment="1">
      <alignment vertical="center" justifyLastLine="1"/>
    </xf>
    <xf numFmtId="0" fontId="23" fillId="0" borderId="33" xfId="6" applyFont="1" applyBorder="1" applyAlignment="1">
      <alignment vertical="center" justifyLastLine="1"/>
    </xf>
    <xf numFmtId="0" fontId="23" fillId="0" borderId="1" xfId="6" applyFont="1" applyBorder="1" applyAlignment="1">
      <alignment horizontal="distributed" justifyLastLine="1"/>
    </xf>
    <xf numFmtId="0" fontId="23" fillId="0" borderId="5" xfId="6" applyFont="1" applyBorder="1" applyAlignment="1">
      <alignment vertical="center" justifyLastLine="1"/>
    </xf>
    <xf numFmtId="0" fontId="23" fillId="0" borderId="43" xfId="6" applyFont="1" applyBorder="1" applyAlignment="1">
      <alignment horizontal="center" vertical="center" justifyLastLine="1"/>
    </xf>
    <xf numFmtId="0" fontId="23" fillId="0" borderId="4" xfId="6" applyFont="1" applyBorder="1" applyAlignment="1">
      <alignment horizontal="distributed" vertical="center" justifyLastLine="1"/>
    </xf>
    <xf numFmtId="0" fontId="23" fillId="0" borderId="9" xfId="6" applyFont="1" applyBorder="1" applyAlignment="1">
      <alignment horizontal="distributed" vertical="center" justifyLastLine="1"/>
    </xf>
    <xf numFmtId="0" fontId="23" fillId="0" borderId="10" xfId="6" applyFont="1" applyBorder="1" applyAlignment="1">
      <alignment horizontal="distributed" vertical="center" justifyLastLine="1"/>
    </xf>
    <xf numFmtId="0" fontId="23" fillId="0" borderId="4" xfId="6" applyFont="1" applyBorder="1" applyAlignment="1">
      <alignment horizontal="right" vertical="center"/>
    </xf>
    <xf numFmtId="0" fontId="23" fillId="0" borderId="4" xfId="6" applyFont="1" applyBorder="1" applyAlignment="1">
      <alignment horizontal="right" vertical="center" justifyLastLine="1"/>
    </xf>
    <xf numFmtId="0" fontId="6" fillId="0" borderId="0" xfId="1" applyFont="1">
      <alignment vertical="center"/>
    </xf>
    <xf numFmtId="3" fontId="6" fillId="0" borderId="1" xfId="6" applyNumberFormat="1" applyFont="1" applyBorder="1" applyAlignment="1">
      <alignment vertical="center"/>
    </xf>
    <xf numFmtId="3" fontId="6" fillId="0" borderId="2" xfId="6" applyNumberFormat="1" applyFont="1" applyBorder="1" applyAlignment="1">
      <alignment vertical="center"/>
    </xf>
    <xf numFmtId="3" fontId="6" fillId="0" borderId="3" xfId="6" applyNumberFormat="1" applyFont="1" applyBorder="1" applyAlignment="1">
      <alignment vertical="center"/>
    </xf>
    <xf numFmtId="2" fontId="6" fillId="0" borderId="1" xfId="6" applyNumberFormat="1" applyFont="1" applyBorder="1" applyAlignment="1">
      <alignment horizontal="right" vertical="center"/>
    </xf>
    <xf numFmtId="2" fontId="6" fillId="0" borderId="1" xfId="6" applyNumberFormat="1" applyFont="1" applyBorder="1" applyAlignment="1">
      <alignment vertical="center"/>
    </xf>
    <xf numFmtId="0" fontId="2" fillId="0" borderId="14" xfId="1" applyFont="1" applyBorder="1">
      <alignment vertical="center"/>
    </xf>
    <xf numFmtId="0" fontId="4" fillId="0" borderId="40" xfId="6" applyFont="1" applyBorder="1" applyAlignment="1">
      <alignment horizontal="distributed" vertical="center"/>
    </xf>
    <xf numFmtId="3" fontId="4" fillId="0" borderId="11" xfId="6" applyNumberFormat="1" applyFont="1" applyBorder="1" applyAlignment="1">
      <alignment vertical="center"/>
    </xf>
    <xf numFmtId="3" fontId="4" fillId="0" borderId="12" xfId="6" applyNumberFormat="1" applyFont="1" applyBorder="1" applyAlignment="1">
      <alignment vertical="center"/>
    </xf>
    <xf numFmtId="3" fontId="4" fillId="0" borderId="13" xfId="6" applyNumberFormat="1" applyFont="1" applyBorder="1" applyAlignment="1">
      <alignment vertical="center"/>
    </xf>
    <xf numFmtId="2" fontId="4" fillId="0" borderId="11" xfId="6" applyNumberFormat="1" applyFont="1" applyBorder="1" applyAlignment="1">
      <alignment vertical="center"/>
    </xf>
    <xf numFmtId="0" fontId="4" fillId="0" borderId="11" xfId="6" applyFont="1" applyBorder="1" applyAlignment="1">
      <alignment vertical="center"/>
    </xf>
    <xf numFmtId="0" fontId="4" fillId="0" borderId="12" xfId="6" applyFont="1" applyBorder="1" applyAlignment="1">
      <alignment vertical="center"/>
    </xf>
    <xf numFmtId="0" fontId="2" fillId="0" borderId="5" xfId="1" applyFont="1" applyBorder="1">
      <alignment vertical="center"/>
    </xf>
    <xf numFmtId="0" fontId="4" fillId="0" borderId="43" xfId="6" applyFont="1" applyBorder="1" applyAlignment="1">
      <alignment horizontal="distributed" vertical="center"/>
    </xf>
    <xf numFmtId="3" fontId="4" fillId="0" borderId="4" xfId="6" applyNumberFormat="1" applyFont="1" applyBorder="1" applyAlignment="1">
      <alignment vertical="center"/>
    </xf>
    <xf numFmtId="3" fontId="4" fillId="0" borderId="7" xfId="6" applyNumberFormat="1" applyFont="1" applyBorder="1" applyAlignment="1">
      <alignment vertical="center"/>
    </xf>
    <xf numFmtId="3" fontId="4" fillId="0" borderId="6" xfId="6" applyNumberFormat="1" applyFont="1" applyBorder="1" applyAlignment="1">
      <alignment vertical="center"/>
    </xf>
    <xf numFmtId="2" fontId="4" fillId="0" borderId="4" xfId="6" applyNumberFormat="1" applyFont="1" applyBorder="1" applyAlignment="1">
      <alignment vertical="center"/>
    </xf>
    <xf numFmtId="4" fontId="6" fillId="0" borderId="1" xfId="6" applyNumberFormat="1" applyFont="1" applyBorder="1" applyAlignment="1">
      <alignment vertical="center"/>
    </xf>
    <xf numFmtId="0" fontId="4" fillId="0" borderId="0" xfId="6" applyFont="1" applyBorder="1" applyAlignment="1">
      <alignment horizontal="distributed" vertical="center"/>
    </xf>
    <xf numFmtId="0" fontId="4" fillId="0" borderId="42" xfId="6" applyFont="1" applyBorder="1" applyAlignment="1">
      <alignment horizontal="distributed" vertical="center"/>
    </xf>
    <xf numFmtId="3" fontId="4" fillId="0" borderId="12" xfId="6" applyNumberFormat="1" applyFont="1" applyBorder="1" applyAlignment="1">
      <alignment horizontal="right" vertical="center"/>
    </xf>
    <xf numFmtId="3" fontId="4" fillId="0" borderId="13" xfId="6" applyNumberFormat="1" applyFont="1" applyBorder="1" applyAlignment="1">
      <alignment horizontal="right" vertical="center"/>
    </xf>
    <xf numFmtId="3" fontId="4" fillId="0" borderId="7" xfId="6" applyNumberFormat="1" applyFont="1" applyBorder="1" applyAlignment="1">
      <alignment horizontal="right" vertical="center"/>
    </xf>
    <xf numFmtId="3" fontId="4" fillId="0" borderId="6" xfId="6" applyNumberFormat="1" applyFont="1" applyBorder="1" applyAlignment="1">
      <alignment horizontal="right" vertical="center"/>
    </xf>
    <xf numFmtId="3" fontId="6" fillId="0" borderId="2" xfId="6" applyNumberFormat="1" applyFont="1" applyBorder="1" applyAlignment="1">
      <alignment horizontal="right" vertical="center"/>
    </xf>
    <xf numFmtId="3" fontId="6" fillId="0" borderId="3" xfId="6" applyNumberFormat="1" applyFont="1" applyBorder="1" applyAlignment="1">
      <alignment horizontal="right" vertical="center"/>
    </xf>
    <xf numFmtId="3" fontId="23" fillId="0" borderId="0" xfId="6" applyNumberFormat="1" applyFont="1"/>
    <xf numFmtId="0" fontId="4" fillId="0" borderId="0" xfId="6" applyFont="1" applyAlignment="1">
      <alignment horizontal="right" vertical="center"/>
    </xf>
    <xf numFmtId="0" fontId="14" fillId="0" borderId="0" xfId="3" applyNumberFormat="1" applyFont="1" applyFill="1" applyAlignment="1"/>
    <xf numFmtId="181" fontId="4" fillId="0" borderId="0" xfId="4" applyNumberFormat="1" applyFont="1" applyFill="1" applyAlignment="1">
      <alignment horizontal="right"/>
    </xf>
    <xf numFmtId="0" fontId="4" fillId="0" borderId="0" xfId="4" applyFont="1" applyFill="1" applyAlignment="1"/>
    <xf numFmtId="187" fontId="4" fillId="0" borderId="0" xfId="4" applyNumberFormat="1" applyFont="1" applyFill="1" applyAlignment="1">
      <alignment horizontal="right"/>
    </xf>
    <xf numFmtId="188" fontId="4" fillId="0" borderId="0" xfId="4" applyNumberFormat="1" applyFont="1" applyFill="1" applyAlignment="1">
      <alignment horizontal="right"/>
    </xf>
    <xf numFmtId="188" fontId="29" fillId="0" borderId="0" xfId="3" applyNumberFormat="1" applyFont="1" applyFill="1" applyBorder="1" applyAlignment="1">
      <alignment horizontal="right"/>
    </xf>
    <xf numFmtId="0" fontId="9" fillId="0" borderId="0" xfId="4"/>
    <xf numFmtId="0" fontId="8" fillId="0" borderId="0" xfId="3" applyNumberFormat="1" applyFont="1" applyFill="1" applyBorder="1" applyAlignment="1"/>
    <xf numFmtId="0" fontId="10" fillId="0" borderId="0" xfId="3" quotePrefix="1" applyNumberFormat="1" applyFont="1" applyFill="1" applyAlignment="1">
      <alignment vertical="center"/>
    </xf>
    <xf numFmtId="0" fontId="23" fillId="0" borderId="0" xfId="4" applyFont="1" applyFill="1" applyAlignment="1"/>
    <xf numFmtId="0" fontId="4" fillId="0" borderId="0" xfId="4" applyFont="1" applyFill="1" applyAlignment="1">
      <alignment horizontal="right"/>
    </xf>
    <xf numFmtId="0" fontId="14" fillId="0" borderId="0" xfId="3" applyNumberFormat="1" applyFont="1" applyFill="1" applyBorder="1" applyAlignment="1">
      <alignment vertical="center"/>
    </xf>
    <xf numFmtId="180" fontId="8" fillId="0" borderId="5" xfId="3" applyNumberFormat="1" applyFont="1" applyFill="1" applyBorder="1" applyAlignment="1">
      <alignment horizontal="distributed" vertical="center" justifyLastLine="1"/>
    </xf>
    <xf numFmtId="187" fontId="8" fillId="0" borderId="2" xfId="3" applyNumberFormat="1" applyFont="1" applyFill="1" applyBorder="1" applyAlignment="1">
      <alignment horizontal="distributed" vertical="center" justifyLastLine="1"/>
    </xf>
    <xf numFmtId="187" fontId="8" fillId="0" borderId="57" xfId="3" applyNumberFormat="1" applyFont="1" applyFill="1" applyBorder="1" applyAlignment="1">
      <alignment horizontal="distributed" vertical="center" justifyLastLine="1"/>
    </xf>
    <xf numFmtId="188" fontId="8" fillId="0" borderId="57" xfId="3" applyNumberFormat="1" applyFont="1" applyFill="1" applyBorder="1" applyAlignment="1">
      <alignment horizontal="distributed" vertical="center" justifyLastLine="1"/>
    </xf>
    <xf numFmtId="188" fontId="8" fillId="0" borderId="3" xfId="3" applyNumberFormat="1" applyFont="1" applyFill="1" applyBorder="1" applyAlignment="1">
      <alignment horizontal="distributed" vertical="center" justifyLastLine="1"/>
    </xf>
    <xf numFmtId="187" fontId="8" fillId="0" borderId="9" xfId="3" applyNumberFormat="1" applyFont="1" applyFill="1" applyBorder="1" applyAlignment="1">
      <alignment horizontal="distributed" vertical="center" justifyLastLine="1"/>
    </xf>
    <xf numFmtId="187" fontId="8" fillId="0" borderId="55" xfId="3" applyNumberFormat="1" applyFont="1" applyFill="1" applyBorder="1" applyAlignment="1">
      <alignment horizontal="distributed" vertical="center" justifyLastLine="1"/>
    </xf>
    <xf numFmtId="188" fontId="8" fillId="0" borderId="55" xfId="3" applyNumberFormat="1" applyFont="1" applyFill="1" applyBorder="1" applyAlignment="1">
      <alignment horizontal="distributed" vertical="center" justifyLastLine="1"/>
    </xf>
    <xf numFmtId="188" fontId="8" fillId="0" borderId="10" xfId="3" applyNumberFormat="1" applyFont="1" applyFill="1" applyBorder="1" applyAlignment="1">
      <alignment horizontal="distributed" vertical="center" justifyLastLine="1"/>
    </xf>
    <xf numFmtId="0" fontId="8" fillId="0" borderId="0" xfId="3" applyNumberFormat="1" applyFont="1" applyFill="1" applyBorder="1" applyAlignment="1">
      <alignment vertical="center"/>
    </xf>
    <xf numFmtId="181" fontId="17" fillId="0" borderId="45" xfId="3" applyNumberFormat="1" applyFont="1" applyFill="1" applyBorder="1" applyAlignment="1">
      <alignment horizontal="right" vertical="center"/>
    </xf>
    <xf numFmtId="181" fontId="17" fillId="0" borderId="46" xfId="3" applyNumberFormat="1" applyFont="1" applyFill="1" applyBorder="1" applyAlignment="1">
      <alignment horizontal="right" vertical="center"/>
    </xf>
    <xf numFmtId="181" fontId="17" fillId="0" borderId="9" xfId="3" applyNumberFormat="1" applyFont="1" applyFill="1" applyBorder="1" applyAlignment="1">
      <alignment horizontal="right" vertical="center"/>
    </xf>
    <xf numFmtId="181" fontId="17" fillId="0" borderId="55" xfId="3" applyNumberFormat="1" applyFont="1" applyFill="1" applyBorder="1" applyAlignment="1">
      <alignment horizontal="right" vertical="center"/>
    </xf>
    <xf numFmtId="181" fontId="17" fillId="0" borderId="10" xfId="3" applyNumberFormat="1" applyFont="1" applyFill="1" applyBorder="1" applyAlignment="1">
      <alignment horizontal="right" vertical="center"/>
    </xf>
    <xf numFmtId="49" fontId="8" fillId="0" borderId="28" xfId="3" applyNumberFormat="1" applyFont="1" applyFill="1" applyBorder="1" applyAlignment="1">
      <alignment vertical="center"/>
    </xf>
    <xf numFmtId="49" fontId="8" fillId="0" borderId="26" xfId="3" applyNumberFormat="1" applyFont="1" applyFill="1" applyBorder="1" applyAlignment="1">
      <alignment horizontal="center" vertical="center" shrinkToFit="1"/>
    </xf>
    <xf numFmtId="181" fontId="17" fillId="0" borderId="47" xfId="3" applyNumberFormat="1" applyFont="1" applyFill="1" applyBorder="1" applyAlignment="1">
      <alignment horizontal="right" vertical="center"/>
    </xf>
    <xf numFmtId="181" fontId="8" fillId="0" borderId="16" xfId="3" applyNumberFormat="1" applyFont="1" applyFill="1" applyBorder="1" applyAlignment="1">
      <alignment horizontal="right" vertical="center"/>
    </xf>
    <xf numFmtId="181" fontId="8" fillId="0" borderId="63" xfId="3" applyNumberFormat="1" applyFont="1" applyFill="1" applyBorder="1" applyAlignment="1">
      <alignment horizontal="right" vertical="center"/>
    </xf>
    <xf numFmtId="181" fontId="8" fillId="0" borderId="64" xfId="3" applyNumberFormat="1" applyFont="1" applyFill="1" applyBorder="1" applyAlignment="1">
      <alignment horizontal="right" vertical="center"/>
    </xf>
    <xf numFmtId="181" fontId="8" fillId="0" borderId="19" xfId="3" applyNumberFormat="1" applyFont="1" applyFill="1" applyBorder="1" applyAlignment="1">
      <alignment horizontal="right" vertical="center"/>
    </xf>
    <xf numFmtId="49" fontId="8" fillId="0" borderId="20" xfId="3" applyNumberFormat="1" applyFont="1" applyFill="1" applyBorder="1" applyAlignment="1">
      <alignment vertical="center"/>
    </xf>
    <xf numFmtId="49" fontId="8" fillId="0" borderId="27" xfId="3" applyNumberFormat="1" applyFont="1" applyFill="1" applyBorder="1" applyAlignment="1">
      <alignment horizontal="center" vertical="center" shrinkToFit="1"/>
    </xf>
    <xf numFmtId="181" fontId="17" fillId="0" borderId="27" xfId="3" applyNumberFormat="1" applyFont="1" applyFill="1" applyBorder="1" applyAlignment="1">
      <alignment horizontal="right" vertical="center"/>
    </xf>
    <xf numFmtId="181" fontId="8" fillId="0" borderId="20" xfId="3" applyNumberFormat="1" applyFont="1" applyFill="1" applyBorder="1" applyAlignment="1">
      <alignment horizontal="right" vertical="center"/>
    </xf>
    <xf numFmtId="181" fontId="8" fillId="0" borderId="65" xfId="3" applyNumberFormat="1" applyFont="1" applyFill="1" applyBorder="1" applyAlignment="1">
      <alignment horizontal="right" vertical="center"/>
    </xf>
    <xf numFmtId="181" fontId="8" fillId="0" borderId="66" xfId="3" applyNumberFormat="1" applyFont="1" applyFill="1" applyBorder="1" applyAlignment="1">
      <alignment horizontal="right" vertical="center"/>
    </xf>
    <xf numFmtId="181" fontId="8" fillId="0" borderId="23" xfId="3" applyNumberFormat="1" applyFont="1" applyFill="1" applyBorder="1" applyAlignment="1">
      <alignment horizontal="right" vertical="center"/>
    </xf>
    <xf numFmtId="49" fontId="8" fillId="0" borderId="35" xfId="3" applyNumberFormat="1" applyFont="1" applyFill="1" applyBorder="1" applyAlignment="1">
      <alignment vertical="center"/>
    </xf>
    <xf numFmtId="49" fontId="8" fillId="0" borderId="32" xfId="3" applyNumberFormat="1" applyFont="1" applyFill="1" applyBorder="1" applyAlignment="1">
      <alignment horizontal="left" vertical="center" shrinkToFit="1"/>
    </xf>
    <xf numFmtId="181" fontId="17" fillId="0" borderId="32" xfId="3" applyNumberFormat="1" applyFont="1" applyFill="1" applyBorder="1" applyAlignment="1">
      <alignment horizontal="right" vertical="center"/>
    </xf>
    <xf numFmtId="181" fontId="8" fillId="0" borderId="35" xfId="3" applyNumberFormat="1" applyFont="1" applyFill="1" applyBorder="1" applyAlignment="1">
      <alignment horizontal="right" vertical="center"/>
    </xf>
    <xf numFmtId="181" fontId="8" fillId="0" borderId="67" xfId="3" applyNumberFormat="1" applyFont="1" applyFill="1" applyBorder="1" applyAlignment="1">
      <alignment horizontal="right" vertical="center"/>
    </xf>
    <xf numFmtId="181" fontId="8" fillId="0" borderId="68" xfId="3" applyNumberFormat="1" applyFont="1" applyFill="1" applyBorder="1" applyAlignment="1">
      <alignment horizontal="right" vertical="center"/>
    </xf>
    <xf numFmtId="181" fontId="8" fillId="0" borderId="36" xfId="3" applyNumberFormat="1" applyFont="1" applyFill="1" applyBorder="1" applyAlignment="1">
      <alignment horizontal="right" vertical="center"/>
    </xf>
    <xf numFmtId="181" fontId="17" fillId="0" borderId="39" xfId="3" applyNumberFormat="1" applyFont="1" applyFill="1" applyBorder="1" applyAlignment="1">
      <alignment horizontal="right" vertical="center"/>
    </xf>
    <xf numFmtId="181" fontId="8" fillId="0" borderId="39" xfId="3" applyNumberFormat="1" applyFont="1" applyFill="1" applyBorder="1" applyAlignment="1">
      <alignment horizontal="right" vertical="center"/>
    </xf>
    <xf numFmtId="181" fontId="8" fillId="0" borderId="33" xfId="3" applyNumberFormat="1" applyFont="1" applyFill="1" applyBorder="1" applyAlignment="1">
      <alignment horizontal="right" vertical="center"/>
    </xf>
    <xf numFmtId="49" fontId="8" fillId="0" borderId="16" xfId="3" applyNumberFormat="1" applyFont="1" applyFill="1" applyBorder="1" applyAlignment="1">
      <alignment vertical="center"/>
    </xf>
    <xf numFmtId="49" fontId="8" fillId="0" borderId="47" xfId="3" applyNumberFormat="1" applyFont="1" applyFill="1" applyBorder="1" applyAlignment="1">
      <alignment horizontal="left" vertical="center" shrinkToFit="1"/>
    </xf>
    <xf numFmtId="49" fontId="8" fillId="0" borderId="27" xfId="3" applyNumberFormat="1" applyFont="1" applyFill="1" applyBorder="1" applyAlignment="1">
      <alignment horizontal="left" vertical="center" shrinkToFit="1"/>
    </xf>
    <xf numFmtId="177" fontId="8" fillId="0" borderId="0" xfId="3" applyNumberFormat="1" applyFont="1" applyFill="1" applyBorder="1" applyAlignment="1">
      <alignment horizontal="right" vertical="center"/>
    </xf>
    <xf numFmtId="0" fontId="4" fillId="0" borderId="0" xfId="4" applyFont="1" applyFill="1" applyAlignment="1">
      <alignment horizontal="right" vertical="center"/>
    </xf>
    <xf numFmtId="0" fontId="23" fillId="0" borderId="0" xfId="4" applyFont="1" applyFill="1" applyAlignment="1">
      <alignment vertical="center"/>
    </xf>
    <xf numFmtId="0" fontId="23" fillId="0" borderId="0" xfId="4" applyFont="1" applyFill="1"/>
    <xf numFmtId="38" fontId="2" fillId="0" borderId="0" xfId="2" applyFont="1" applyAlignment="1"/>
    <xf numFmtId="38" fontId="2" fillId="0" borderId="0" xfId="2" applyFont="1" applyAlignment="1">
      <alignment vertical="center"/>
    </xf>
    <xf numFmtId="38" fontId="2" fillId="0" borderId="0" xfId="2" applyFont="1" applyAlignment="1">
      <alignment horizontal="center" vertical="center"/>
    </xf>
    <xf numFmtId="38" fontId="4" fillId="0" borderId="9" xfId="2" applyFont="1" applyBorder="1" applyAlignment="1">
      <alignment horizontal="center" vertical="center"/>
    </xf>
    <xf numFmtId="38" fontId="4" fillId="0" borderId="55" xfId="2" applyFont="1" applyBorder="1" applyAlignment="1">
      <alignment horizontal="center" vertical="center"/>
    </xf>
    <xf numFmtId="38" fontId="4" fillId="0" borderId="10" xfId="2" applyFont="1" applyBorder="1" applyAlignment="1">
      <alignment horizontal="center" vertical="center" wrapText="1"/>
    </xf>
    <xf numFmtId="38" fontId="6" fillId="0" borderId="38" xfId="2" applyFont="1" applyBorder="1" applyAlignment="1">
      <alignment vertical="center" shrinkToFit="1"/>
    </xf>
    <xf numFmtId="38" fontId="6" fillId="0" borderId="1" xfId="2" applyFont="1" applyBorder="1" applyAlignment="1">
      <alignment vertical="center"/>
    </xf>
    <xf numFmtId="38" fontId="6" fillId="0" borderId="2" xfId="2" applyFont="1" applyBorder="1" applyAlignment="1">
      <alignment vertical="center"/>
    </xf>
    <xf numFmtId="38" fontId="6" fillId="0" borderId="57" xfId="2" applyFont="1" applyBorder="1" applyAlignment="1">
      <alignment vertical="center"/>
    </xf>
    <xf numFmtId="38" fontId="6" fillId="0" borderId="3" xfId="2" applyFont="1" applyBorder="1" applyAlignment="1">
      <alignment vertical="center"/>
    </xf>
    <xf numFmtId="189" fontId="6" fillId="0" borderId="1" xfId="2" applyNumberFormat="1" applyFont="1" applyBorder="1" applyAlignment="1">
      <alignment vertical="center"/>
    </xf>
    <xf numFmtId="38" fontId="4" fillId="0" borderId="14" xfId="2" applyFont="1" applyBorder="1" applyAlignment="1">
      <alignment horizontal="right" vertical="center"/>
    </xf>
    <xf numFmtId="38" fontId="4" fillId="0" borderId="59" xfId="2" applyFont="1" applyBorder="1" applyAlignment="1">
      <alignment vertical="center"/>
    </xf>
    <xf numFmtId="189" fontId="4" fillId="0" borderId="11" xfId="2" applyNumberFormat="1" applyFont="1" applyBorder="1" applyAlignment="1">
      <alignment vertical="center"/>
    </xf>
    <xf numFmtId="38" fontId="4" fillId="0" borderId="5" xfId="2" applyFont="1" applyBorder="1" applyAlignment="1">
      <alignment horizontal="right" vertical="center"/>
    </xf>
    <xf numFmtId="38" fontId="4" fillId="0" borderId="61" xfId="2" applyFont="1" applyBorder="1" applyAlignment="1">
      <alignment vertical="center"/>
    </xf>
    <xf numFmtId="189" fontId="4" fillId="0" borderId="4" xfId="2" applyNumberFormat="1" applyFont="1" applyBorder="1" applyAlignment="1">
      <alignment vertical="center"/>
    </xf>
    <xf numFmtId="186" fontId="4" fillId="0" borderId="11" xfId="2" applyNumberFormat="1" applyFont="1" applyBorder="1" applyAlignment="1">
      <alignment vertical="center"/>
    </xf>
    <xf numFmtId="38" fontId="4" fillId="0" borderId="13" xfId="2" applyFont="1" applyBorder="1" applyAlignment="1">
      <alignment horizontal="right" vertical="center"/>
    </xf>
    <xf numFmtId="38" fontId="4" fillId="0" borderId="59" xfId="2" applyFont="1" applyBorder="1" applyAlignment="1">
      <alignment horizontal="right" vertical="center"/>
    </xf>
    <xf numFmtId="38" fontId="4" fillId="0" borderId="11" xfId="2" applyFont="1" applyBorder="1" applyAlignment="1">
      <alignment horizontal="right" vertical="center"/>
    </xf>
    <xf numFmtId="38" fontId="4" fillId="0" borderId="12" xfId="2" applyFont="1" applyBorder="1" applyAlignment="1">
      <alignment horizontal="right" vertical="center"/>
    </xf>
    <xf numFmtId="38" fontId="4" fillId="0" borderId="4" xfId="2" applyFont="1" applyBorder="1" applyAlignment="1">
      <alignment horizontal="right" vertical="center"/>
    </xf>
    <xf numFmtId="38" fontId="4" fillId="0" borderId="7" xfId="2" applyFont="1" applyBorder="1" applyAlignment="1">
      <alignment horizontal="right" vertical="center"/>
    </xf>
    <xf numFmtId="38" fontId="4" fillId="0" borderId="61" xfId="2" applyFont="1" applyBorder="1" applyAlignment="1">
      <alignment horizontal="right" vertical="center"/>
    </xf>
    <xf numFmtId="38" fontId="4" fillId="0" borderId="6" xfId="2" applyFont="1" applyBorder="1" applyAlignment="1">
      <alignment horizontal="right" vertical="center"/>
    </xf>
    <xf numFmtId="38" fontId="6" fillId="0" borderId="46" xfId="2" applyFont="1" applyBorder="1" applyAlignment="1">
      <alignment vertical="center" shrinkToFit="1"/>
    </xf>
    <xf numFmtId="38" fontId="6" fillId="0" borderId="8" xfId="2" applyFont="1" applyBorder="1" applyAlignment="1">
      <alignment vertical="center"/>
    </xf>
    <xf numFmtId="38" fontId="6" fillId="0" borderId="9" xfId="2" applyFont="1" applyBorder="1" applyAlignment="1">
      <alignment vertical="center"/>
    </xf>
    <xf numFmtId="38" fontId="6" fillId="0" borderId="55" xfId="2" applyFont="1" applyBorder="1" applyAlignment="1">
      <alignment vertical="center"/>
    </xf>
    <xf numFmtId="38" fontId="6" fillId="0" borderId="10" xfId="2" applyFont="1" applyBorder="1" applyAlignment="1">
      <alignment horizontal="right" vertical="center"/>
    </xf>
    <xf numFmtId="189" fontId="6" fillId="0" borderId="8" xfId="2" applyNumberFormat="1" applyFont="1" applyBorder="1" applyAlignment="1">
      <alignment vertical="center"/>
    </xf>
    <xf numFmtId="0" fontId="4" fillId="0" borderId="0" xfId="4" applyFont="1" applyFill="1" applyAlignment="1">
      <alignment horizontal="right" vertical="top"/>
    </xf>
    <xf numFmtId="0" fontId="4" fillId="0" borderId="0" xfId="4" applyFont="1" applyFill="1" applyAlignment="1">
      <alignment horizontal="distributed" vertical="center"/>
    </xf>
    <xf numFmtId="0" fontId="2" fillId="0" borderId="0" xfId="4" applyFont="1" applyFill="1" applyAlignment="1">
      <alignment vertical="center"/>
    </xf>
    <xf numFmtId="49" fontId="8" fillId="0" borderId="9" xfId="3" applyNumberFormat="1" applyFont="1" applyFill="1" applyBorder="1" applyAlignment="1">
      <alignment horizontal="center" vertical="center"/>
    </xf>
    <xf numFmtId="49" fontId="8" fillId="0" borderId="55" xfId="3" applyNumberFormat="1" applyFont="1" applyFill="1" applyBorder="1" applyAlignment="1">
      <alignment horizontal="center" vertical="center"/>
    </xf>
    <xf numFmtId="49" fontId="8" fillId="0" borderId="10" xfId="3" applyNumberFormat="1" applyFont="1" applyFill="1" applyBorder="1" applyAlignment="1">
      <alignment horizontal="center" vertical="center" shrinkToFit="1"/>
    </xf>
    <xf numFmtId="49" fontId="8" fillId="0" borderId="17" xfId="3" applyNumberFormat="1" applyFont="1" applyFill="1" applyBorder="1" applyAlignment="1">
      <alignment horizontal="center" vertical="center" shrinkToFit="1"/>
    </xf>
    <xf numFmtId="183" fontId="17" fillId="0" borderId="17" xfId="3" applyNumberFormat="1" applyFont="1" applyFill="1" applyBorder="1" applyAlignment="1">
      <alignment vertical="center" wrapText="1"/>
    </xf>
    <xf numFmtId="183" fontId="17" fillId="0" borderId="63" xfId="3" applyNumberFormat="1" applyFont="1" applyFill="1" applyBorder="1" applyAlignment="1">
      <alignment vertical="center" wrapText="1"/>
    </xf>
    <xf numFmtId="183" fontId="17" fillId="0" borderId="64" xfId="3" applyNumberFormat="1" applyFont="1" applyFill="1" applyBorder="1" applyAlignment="1">
      <alignment vertical="center" wrapText="1"/>
    </xf>
    <xf numFmtId="183" fontId="17" fillId="0" borderId="19" xfId="3" applyNumberFormat="1" applyFont="1" applyFill="1" applyBorder="1" applyAlignment="1">
      <alignment vertical="center" wrapText="1"/>
    </xf>
    <xf numFmtId="0" fontId="4" fillId="0" borderId="14" xfId="4" applyFont="1" applyFill="1" applyBorder="1" applyAlignment="1">
      <alignment vertical="center"/>
    </xf>
    <xf numFmtId="49" fontId="8" fillId="0" borderId="40" xfId="3" applyNumberFormat="1" applyFont="1" applyFill="1" applyBorder="1" applyAlignment="1">
      <alignment vertical="center" justifyLastLine="1"/>
    </xf>
    <xf numFmtId="49" fontId="8" fillId="0" borderId="21" xfId="3" applyNumberFormat="1" applyFont="1" applyFill="1" applyBorder="1" applyAlignment="1">
      <alignment vertical="center" shrinkToFit="1"/>
    </xf>
    <xf numFmtId="183" fontId="17" fillId="0" borderId="21" xfId="3" applyNumberFormat="1" applyFont="1" applyFill="1" applyBorder="1" applyAlignment="1">
      <alignment vertical="center" wrapText="1"/>
    </xf>
    <xf numFmtId="183" fontId="17" fillId="0" borderId="65" xfId="3" applyNumberFormat="1" applyFont="1" applyFill="1" applyBorder="1" applyAlignment="1">
      <alignment vertical="center" wrapText="1"/>
    </xf>
    <xf numFmtId="183" fontId="17" fillId="0" borderId="66" xfId="3" applyNumberFormat="1" applyFont="1" applyFill="1" applyBorder="1" applyAlignment="1">
      <alignment vertical="center" wrapText="1"/>
    </xf>
    <xf numFmtId="183" fontId="17" fillId="0" borderId="23" xfId="3" applyNumberFormat="1" applyFont="1" applyFill="1" applyBorder="1" applyAlignment="1">
      <alignment vertical="center" wrapText="1"/>
    </xf>
    <xf numFmtId="49" fontId="8" fillId="0" borderId="43" xfId="3" applyNumberFormat="1" applyFont="1" applyFill="1" applyBorder="1" applyAlignment="1">
      <alignment vertical="center" justifyLastLine="1"/>
    </xf>
    <xf numFmtId="49" fontId="30" fillId="0" borderId="30" xfId="3" applyNumberFormat="1" applyFont="1" applyFill="1" applyBorder="1" applyAlignment="1">
      <alignment horizontal="distributed" vertical="center"/>
    </xf>
    <xf numFmtId="183" fontId="17" fillId="0" borderId="30" xfId="3" applyNumberFormat="1" applyFont="1" applyFill="1" applyBorder="1" applyAlignment="1">
      <alignment vertical="center" wrapText="1"/>
    </xf>
    <xf numFmtId="183" fontId="17" fillId="0" borderId="67" xfId="3" applyNumberFormat="1" applyFont="1" applyFill="1" applyBorder="1" applyAlignment="1">
      <alignment vertical="center" wrapText="1"/>
    </xf>
    <xf numFmtId="183" fontId="17" fillId="0" borderId="68" xfId="3" applyNumberFormat="1" applyFont="1" applyFill="1" applyBorder="1" applyAlignment="1">
      <alignment vertical="center" wrapText="1"/>
    </xf>
    <xf numFmtId="183" fontId="17" fillId="0" borderId="36" xfId="3" applyNumberFormat="1" applyFont="1" applyFill="1" applyBorder="1" applyAlignment="1">
      <alignment vertical="center" wrapText="1"/>
    </xf>
    <xf numFmtId="49" fontId="8" fillId="0" borderId="1" xfId="3" applyNumberFormat="1" applyFont="1" applyFill="1" applyBorder="1" applyAlignment="1">
      <alignment horizontal="center" vertical="center" justifyLastLine="1"/>
    </xf>
    <xf numFmtId="187" fontId="8" fillId="0" borderId="17" xfId="3" applyNumberFormat="1" applyFont="1" applyFill="1" applyBorder="1" applyAlignment="1">
      <alignment horizontal="right" vertical="center"/>
    </xf>
    <xf numFmtId="187" fontId="8" fillId="0" borderId="63" xfId="3" applyNumberFormat="1" applyFont="1" applyFill="1" applyBorder="1" applyAlignment="1">
      <alignment horizontal="right" vertical="center"/>
    </xf>
    <xf numFmtId="187" fontId="8" fillId="0" borderId="64" xfId="3" applyNumberFormat="1" applyFont="1" applyFill="1" applyBorder="1" applyAlignment="1">
      <alignment horizontal="right" vertical="center"/>
    </xf>
    <xf numFmtId="187" fontId="8" fillId="0" borderId="19" xfId="3" applyNumberFormat="1" applyFont="1" applyFill="1" applyBorder="1" applyAlignment="1">
      <alignment horizontal="right" vertical="center"/>
    </xf>
    <xf numFmtId="49" fontId="8" fillId="0" borderId="11" xfId="3" applyNumberFormat="1" applyFont="1" applyFill="1" applyBorder="1" applyAlignment="1">
      <alignment horizontal="center" vertical="center" justifyLastLine="1"/>
    </xf>
    <xf numFmtId="187" fontId="8" fillId="0" borderId="21" xfId="3" applyNumberFormat="1" applyFont="1" applyFill="1" applyBorder="1" applyAlignment="1">
      <alignment horizontal="right" vertical="center"/>
    </xf>
    <xf numFmtId="187" fontId="8" fillId="0" borderId="65" xfId="3" applyNumberFormat="1" applyFont="1" applyFill="1" applyBorder="1" applyAlignment="1">
      <alignment horizontal="right" vertical="center"/>
    </xf>
    <xf numFmtId="187" fontId="8" fillId="0" borderId="66" xfId="3" applyNumberFormat="1" applyFont="1" applyFill="1" applyBorder="1" applyAlignment="1">
      <alignment horizontal="right" vertical="center"/>
    </xf>
    <xf numFmtId="187" fontId="8" fillId="0" borderId="23" xfId="3" applyNumberFormat="1" applyFont="1" applyFill="1" applyBorder="1" applyAlignment="1">
      <alignment horizontal="right" vertical="center"/>
    </xf>
    <xf numFmtId="49" fontId="8" fillId="0" borderId="4" xfId="3" applyNumberFormat="1" applyFont="1" applyFill="1" applyBorder="1" applyAlignment="1">
      <alignment horizontal="center" vertical="center" justifyLastLine="1"/>
    </xf>
    <xf numFmtId="187" fontId="8" fillId="0" borderId="30" xfId="3" applyNumberFormat="1" applyFont="1" applyFill="1" applyBorder="1" applyAlignment="1">
      <alignment horizontal="right" vertical="center"/>
    </xf>
    <xf numFmtId="187" fontId="8" fillId="0" borderId="67" xfId="3" applyNumberFormat="1" applyFont="1" applyFill="1" applyBorder="1" applyAlignment="1">
      <alignment horizontal="right" vertical="center"/>
    </xf>
    <xf numFmtId="187" fontId="8" fillId="0" borderId="68" xfId="3" applyNumberFormat="1" applyFont="1" applyFill="1" applyBorder="1" applyAlignment="1">
      <alignment horizontal="right" vertical="center"/>
    </xf>
    <xf numFmtId="187" fontId="8" fillId="0" borderId="36" xfId="3" applyNumberFormat="1" applyFont="1" applyFill="1" applyBorder="1" applyAlignment="1">
      <alignment horizontal="right" vertical="center"/>
    </xf>
    <xf numFmtId="0" fontId="4" fillId="0" borderId="5" xfId="4" applyFont="1" applyFill="1" applyBorder="1" applyAlignment="1">
      <alignment vertical="center"/>
    </xf>
    <xf numFmtId="0" fontId="2" fillId="0" borderId="0" xfId="4" applyFont="1" applyFill="1" applyBorder="1"/>
    <xf numFmtId="49" fontId="8" fillId="0" borderId="0" xfId="3" applyNumberFormat="1" applyFont="1" applyFill="1" applyBorder="1" applyAlignment="1">
      <alignment horizontal="center" vertical="top"/>
    </xf>
    <xf numFmtId="49" fontId="8" fillId="0" borderId="0" xfId="3" applyNumberFormat="1" applyFont="1" applyFill="1" applyBorder="1" applyAlignment="1">
      <alignment horizontal="left" vertical="top"/>
    </xf>
    <xf numFmtId="0" fontId="2" fillId="0" borderId="0" xfId="4" applyFont="1" applyFill="1" applyBorder="1" applyAlignment="1">
      <alignment vertical="center"/>
    </xf>
    <xf numFmtId="0" fontId="2" fillId="0" borderId="0" xfId="4" applyFont="1" applyFill="1"/>
    <xf numFmtId="49" fontId="17" fillId="0" borderId="4" xfId="3" applyNumberFormat="1" applyFont="1" applyFill="1" applyBorder="1" applyAlignment="1">
      <alignment horizontal="center" vertical="center" wrapText="1"/>
    </xf>
    <xf numFmtId="49" fontId="8" fillId="0" borderId="2" xfId="3" applyNumberFormat="1" applyFont="1" applyFill="1" applyBorder="1" applyAlignment="1">
      <alignment horizontal="center" vertical="center"/>
    </xf>
    <xf numFmtId="49" fontId="8" fillId="0" borderId="57" xfId="3" applyNumberFormat="1" applyFont="1" applyFill="1" applyBorder="1" applyAlignment="1">
      <alignment horizontal="center" vertical="center"/>
    </xf>
    <xf numFmtId="49" fontId="8" fillId="0" borderId="58" xfId="3" applyNumberFormat="1" applyFont="1" applyFill="1" applyBorder="1" applyAlignment="1">
      <alignment horizontal="center" vertical="center"/>
    </xf>
    <xf numFmtId="49" fontId="8" fillId="0" borderId="17" xfId="3" applyNumberFormat="1" applyFont="1" applyFill="1" applyBorder="1" applyAlignment="1">
      <alignment horizontal="distributed" vertical="center" justifyLastLine="1"/>
    </xf>
    <xf numFmtId="190" fontId="17" fillId="0" borderId="17" xfId="3" applyNumberFormat="1" applyFont="1" applyFill="1" applyBorder="1" applyAlignment="1">
      <alignment vertical="center"/>
    </xf>
    <xf numFmtId="191" fontId="17" fillId="0" borderId="63" xfId="3" applyNumberFormat="1" applyFont="1" applyFill="1" applyBorder="1" applyAlignment="1">
      <alignment vertical="center"/>
    </xf>
    <xf numFmtId="191" fontId="17" fillId="0" borderId="64" xfId="3" applyNumberFormat="1" applyFont="1" applyFill="1" applyBorder="1" applyAlignment="1">
      <alignment vertical="center"/>
    </xf>
    <xf numFmtId="191" fontId="17" fillId="0" borderId="69" xfId="3" applyNumberFormat="1" applyFont="1" applyFill="1" applyBorder="1" applyAlignment="1">
      <alignment vertical="center"/>
    </xf>
    <xf numFmtId="191" fontId="17" fillId="0" borderId="17" xfId="3" applyNumberFormat="1" applyFont="1" applyFill="1" applyBorder="1" applyAlignment="1">
      <alignment vertical="center"/>
    </xf>
    <xf numFmtId="0" fontId="4" fillId="0" borderId="14" xfId="4" applyFont="1" applyFill="1" applyBorder="1"/>
    <xf numFmtId="49" fontId="8" fillId="0" borderId="40" xfId="4" applyNumberFormat="1" applyFont="1" applyFill="1" applyBorder="1" applyAlignment="1">
      <alignment horizontal="center" vertical="center" justifyLastLine="1"/>
    </xf>
    <xf numFmtId="49" fontId="8" fillId="0" borderId="21" xfId="3" applyNumberFormat="1" applyFont="1" applyFill="1" applyBorder="1" applyAlignment="1">
      <alignment horizontal="distributed" vertical="center" justifyLastLine="1"/>
    </xf>
    <xf numFmtId="190" fontId="17" fillId="0" borderId="21" xfId="3" applyNumberFormat="1" applyFont="1" applyFill="1" applyBorder="1" applyAlignment="1">
      <alignment vertical="center"/>
    </xf>
    <xf numFmtId="191" fontId="17" fillId="0" borderId="65" xfId="3" applyNumberFormat="1" applyFont="1" applyFill="1" applyBorder="1" applyAlignment="1">
      <alignment vertical="center"/>
    </xf>
    <xf numFmtId="191" fontId="17" fillId="0" borderId="66" xfId="3" applyNumberFormat="1" applyFont="1" applyFill="1" applyBorder="1" applyAlignment="1">
      <alignment vertical="center"/>
    </xf>
    <xf numFmtId="191" fontId="17" fillId="0" borderId="70" xfId="3" applyNumberFormat="1" applyFont="1" applyFill="1" applyBorder="1" applyAlignment="1">
      <alignment vertical="center"/>
    </xf>
    <xf numFmtId="191" fontId="17" fillId="0" borderId="21" xfId="3" applyNumberFormat="1" applyFont="1" applyFill="1" applyBorder="1" applyAlignment="1">
      <alignment vertical="center"/>
    </xf>
    <xf numFmtId="49" fontId="8" fillId="0" borderId="43" xfId="4" applyNumberFormat="1" applyFont="1" applyFill="1" applyBorder="1" applyAlignment="1">
      <alignment horizontal="center" vertical="center" justifyLastLine="1"/>
    </xf>
    <xf numFmtId="49" fontId="8" fillId="0" borderId="30" xfId="3" applyNumberFormat="1" applyFont="1" applyFill="1" applyBorder="1" applyAlignment="1">
      <alignment horizontal="distributed" vertical="center" justifyLastLine="1"/>
    </xf>
    <xf numFmtId="190" fontId="17" fillId="0" borderId="30" xfId="3" applyNumberFormat="1" applyFont="1" applyFill="1" applyBorder="1" applyAlignment="1">
      <alignment vertical="center"/>
    </xf>
    <xf numFmtId="191" fontId="17" fillId="0" borderId="67" xfId="3" applyNumberFormat="1" applyFont="1" applyFill="1" applyBorder="1" applyAlignment="1">
      <alignment vertical="center"/>
    </xf>
    <xf numFmtId="191" fontId="17" fillId="0" borderId="68" xfId="3" applyNumberFormat="1" applyFont="1" applyFill="1" applyBorder="1" applyAlignment="1">
      <alignment vertical="center"/>
    </xf>
    <xf numFmtId="191" fontId="17" fillId="0" borderId="71" xfId="3" applyNumberFormat="1" applyFont="1" applyFill="1" applyBorder="1" applyAlignment="1">
      <alignment vertical="center"/>
    </xf>
    <xf numFmtId="191" fontId="17" fillId="0" borderId="30" xfId="3" applyNumberFormat="1" applyFont="1" applyFill="1" applyBorder="1" applyAlignment="1">
      <alignment vertical="center"/>
    </xf>
    <xf numFmtId="49" fontId="8" fillId="0" borderId="1" xfId="4" applyNumberFormat="1" applyFont="1" applyFill="1" applyBorder="1" applyAlignment="1">
      <alignment horizontal="center" vertical="center" justifyLastLine="1"/>
    </xf>
    <xf numFmtId="190" fontId="8" fillId="0" borderId="17" xfId="3" applyNumberFormat="1" applyFont="1" applyFill="1" applyBorder="1" applyAlignment="1">
      <alignment vertical="center"/>
    </xf>
    <xf numFmtId="191" fontId="8" fillId="0" borderId="63" xfId="3" applyNumberFormat="1" applyFont="1" applyFill="1" applyBorder="1" applyAlignment="1">
      <alignment vertical="center"/>
    </xf>
    <xf numFmtId="191" fontId="8" fillId="0" borderId="64" xfId="3" applyNumberFormat="1" applyFont="1" applyFill="1" applyBorder="1" applyAlignment="1">
      <alignment vertical="center"/>
    </xf>
    <xf numFmtId="191" fontId="8" fillId="0" borderId="69" xfId="3" applyNumberFormat="1" applyFont="1" applyFill="1" applyBorder="1" applyAlignment="1">
      <alignment vertical="center"/>
    </xf>
    <xf numFmtId="49" fontId="8" fillId="0" borderId="11" xfId="4" applyNumberFormat="1" applyFont="1" applyFill="1" applyBorder="1" applyAlignment="1">
      <alignment horizontal="center" vertical="center" justifyLastLine="1"/>
    </xf>
    <xf numFmtId="190" fontId="8" fillId="0" borderId="21" xfId="3" applyNumberFormat="1" applyFont="1" applyFill="1" applyBorder="1" applyAlignment="1">
      <alignment vertical="center"/>
    </xf>
    <xf numFmtId="191" fontId="8" fillId="0" borderId="65" xfId="3" applyNumberFormat="1" applyFont="1" applyFill="1" applyBorder="1" applyAlignment="1">
      <alignment vertical="center"/>
    </xf>
    <xf numFmtId="191" fontId="8" fillId="0" borderId="66" xfId="3" applyNumberFormat="1" applyFont="1" applyFill="1" applyBorder="1" applyAlignment="1">
      <alignment vertical="center"/>
    </xf>
    <xf numFmtId="191" fontId="8" fillId="0" borderId="70" xfId="3" applyNumberFormat="1" applyFont="1" applyFill="1" applyBorder="1" applyAlignment="1">
      <alignment vertical="center"/>
    </xf>
    <xf numFmtId="49" fontId="8" fillId="0" borderId="4" xfId="4" applyNumberFormat="1" applyFont="1" applyFill="1" applyBorder="1" applyAlignment="1">
      <alignment horizontal="center" vertical="center" justifyLastLine="1"/>
    </xf>
    <xf numFmtId="190" fontId="8" fillId="0" borderId="30" xfId="3" applyNumberFormat="1" applyFont="1" applyFill="1" applyBorder="1" applyAlignment="1">
      <alignment vertical="center"/>
    </xf>
    <xf numFmtId="191" fontId="8" fillId="0" borderId="67" xfId="3" applyNumberFormat="1" applyFont="1" applyFill="1" applyBorder="1" applyAlignment="1">
      <alignment vertical="center"/>
    </xf>
    <xf numFmtId="191" fontId="8" fillId="0" borderId="68" xfId="3" applyNumberFormat="1" applyFont="1" applyFill="1" applyBorder="1" applyAlignment="1">
      <alignment vertical="center"/>
    </xf>
    <xf numFmtId="191" fontId="8" fillId="0" borderId="71" xfId="3" applyNumberFormat="1" applyFont="1" applyFill="1" applyBorder="1" applyAlignment="1">
      <alignment vertical="center"/>
    </xf>
    <xf numFmtId="191" fontId="8" fillId="0" borderId="36" xfId="3" applyNumberFormat="1" applyFont="1" applyFill="1" applyBorder="1" applyAlignment="1">
      <alignment vertical="center"/>
    </xf>
    <xf numFmtId="191" fontId="8" fillId="0" borderId="72" xfId="3" applyNumberFormat="1" applyFont="1" applyFill="1" applyBorder="1" applyAlignment="1">
      <alignment vertical="center"/>
    </xf>
    <xf numFmtId="191" fontId="8" fillId="0" borderId="73" xfId="3" applyNumberFormat="1" applyFont="1" applyFill="1" applyBorder="1" applyAlignment="1">
      <alignment vertical="center"/>
    </xf>
    <xf numFmtId="191" fontId="8" fillId="0" borderId="74" xfId="3" applyNumberFormat="1" applyFont="1" applyFill="1" applyBorder="1" applyAlignment="1">
      <alignment vertical="center"/>
    </xf>
    <xf numFmtId="49" fontId="8" fillId="0" borderId="75" xfId="3" applyNumberFormat="1" applyFont="1" applyFill="1" applyBorder="1" applyAlignment="1">
      <alignment horizontal="distributed" vertical="center" justifyLastLine="1"/>
    </xf>
    <xf numFmtId="190" fontId="8" fillId="0" borderId="75" xfId="3" applyNumberFormat="1" applyFont="1" applyFill="1" applyBorder="1" applyAlignment="1">
      <alignment vertical="center"/>
    </xf>
    <xf numFmtId="191" fontId="8" fillId="0" borderId="76" xfId="3" applyNumberFormat="1" applyFont="1" applyFill="1" applyBorder="1" applyAlignment="1">
      <alignment vertical="center"/>
    </xf>
    <xf numFmtId="191" fontId="8" fillId="0" borderId="77" xfId="3" applyNumberFormat="1" applyFont="1" applyFill="1" applyBorder="1" applyAlignment="1">
      <alignment vertical="center"/>
    </xf>
    <xf numFmtId="191" fontId="8" fillId="0" borderId="78" xfId="3" applyNumberFormat="1" applyFont="1" applyFill="1" applyBorder="1" applyAlignment="1">
      <alignment vertical="center"/>
    </xf>
    <xf numFmtId="0" fontId="4" fillId="0" borderId="5" xfId="4" applyFont="1" applyFill="1" applyBorder="1"/>
    <xf numFmtId="49" fontId="8" fillId="0" borderId="24" xfId="3" applyNumberFormat="1" applyFont="1" applyFill="1" applyBorder="1" applyAlignment="1">
      <alignment horizontal="distributed" vertical="center" justifyLastLine="1"/>
    </xf>
    <xf numFmtId="190" fontId="8" fillId="0" borderId="24" xfId="3" applyNumberFormat="1" applyFont="1" applyFill="1" applyBorder="1" applyAlignment="1">
      <alignment vertical="center"/>
    </xf>
    <xf numFmtId="0" fontId="9" fillId="0" borderId="0" xfId="4" applyAlignment="1">
      <alignment horizontal="center"/>
    </xf>
    <xf numFmtId="0" fontId="3" fillId="0" borderId="0" xfId="7" applyFont="1" applyAlignment="1">
      <alignment vertical="center"/>
    </xf>
    <xf numFmtId="0" fontId="32" fillId="0" borderId="0" xfId="7" applyFont="1" applyAlignment="1"/>
    <xf numFmtId="0" fontId="33" fillId="0" borderId="0" xfId="7" applyFont="1"/>
    <xf numFmtId="0" fontId="34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4" fillId="0" borderId="0" xfId="7" applyFont="1" applyBorder="1" applyAlignment="1">
      <alignment vertical="center"/>
    </xf>
    <xf numFmtId="0" fontId="4" fillId="0" borderId="0" xfId="7" applyFont="1" applyFill="1" applyAlignment="1">
      <alignment horizontal="right"/>
    </xf>
    <xf numFmtId="0" fontId="4" fillId="0" borderId="0" xfId="7" applyFont="1" applyAlignment="1">
      <alignment vertical="center"/>
    </xf>
    <xf numFmtId="0" fontId="4" fillId="0" borderId="37" xfId="7" applyFont="1" applyBorder="1" applyAlignment="1">
      <alignment horizontal="center" vertical="center"/>
    </xf>
    <xf numFmtId="0" fontId="19" fillId="0" borderId="71" xfId="7" applyFont="1" applyBorder="1" applyAlignment="1">
      <alignment horizontal="center" vertical="center"/>
    </xf>
    <xf numFmtId="0" fontId="19" fillId="0" borderId="36" xfId="7" applyFont="1" applyBorder="1" applyAlignment="1">
      <alignment horizontal="center" vertical="center"/>
    </xf>
    <xf numFmtId="0" fontId="4" fillId="0" borderId="7" xfId="7" applyFont="1" applyBorder="1" applyAlignment="1">
      <alignment horizontal="center" vertical="center"/>
    </xf>
    <xf numFmtId="38" fontId="6" fillId="0" borderId="1" xfId="8" applyFont="1" applyBorder="1" applyAlignment="1">
      <alignment horizontal="center" vertical="center" shrinkToFit="1"/>
    </xf>
    <xf numFmtId="38" fontId="6" fillId="0" borderId="2" xfId="7" applyNumberFormat="1" applyFont="1" applyBorder="1" applyAlignment="1">
      <alignment vertical="center"/>
    </xf>
    <xf numFmtId="38" fontId="20" fillId="0" borderId="57" xfId="7" applyNumberFormat="1" applyFont="1" applyBorder="1" applyAlignment="1">
      <alignment vertical="center"/>
    </xf>
    <xf numFmtId="38" fontId="20" fillId="0" borderId="3" xfId="7" applyNumberFormat="1" applyFont="1" applyBorder="1" applyAlignment="1">
      <alignment vertical="center"/>
    </xf>
    <xf numFmtId="38" fontId="20" fillId="0" borderId="58" xfId="7" applyNumberFormat="1" applyFont="1" applyBorder="1" applyAlignment="1">
      <alignment vertical="center"/>
    </xf>
    <xf numFmtId="38" fontId="4" fillId="0" borderId="11" xfId="8" applyFont="1" applyBorder="1" applyAlignment="1">
      <alignment horizontal="right" vertical="center"/>
    </xf>
    <xf numFmtId="176" fontId="4" fillId="0" borderId="12" xfId="7" applyNumberFormat="1" applyFont="1" applyBorder="1" applyAlignment="1">
      <alignment horizontal="right" vertical="center"/>
    </xf>
    <xf numFmtId="176" fontId="19" fillId="0" borderId="59" xfId="7" applyNumberFormat="1" applyFont="1" applyBorder="1" applyAlignment="1">
      <alignment horizontal="right" vertical="center"/>
    </xf>
    <xf numFmtId="176" fontId="19" fillId="0" borderId="13" xfId="7" applyNumberFormat="1" applyFont="1" applyBorder="1" applyAlignment="1">
      <alignment horizontal="right" vertical="center"/>
    </xf>
    <xf numFmtId="176" fontId="19" fillId="0" borderId="60" xfId="7" applyNumberFormat="1" applyFont="1" applyBorder="1" applyAlignment="1">
      <alignment horizontal="right" vertical="center"/>
    </xf>
    <xf numFmtId="38" fontId="4" fillId="0" borderId="4" xfId="8" applyFont="1" applyBorder="1" applyAlignment="1">
      <alignment horizontal="right" vertical="center"/>
    </xf>
    <xf numFmtId="176" fontId="4" fillId="0" borderId="7" xfId="7" applyNumberFormat="1" applyFont="1" applyBorder="1" applyAlignment="1">
      <alignment horizontal="right" vertical="center"/>
    </xf>
    <xf numFmtId="176" fontId="19" fillId="0" borderId="61" xfId="7" applyNumberFormat="1" applyFont="1" applyBorder="1" applyAlignment="1">
      <alignment horizontal="right" vertical="center"/>
    </xf>
    <xf numFmtId="176" fontId="19" fillId="0" borderId="6" xfId="7" applyNumberFormat="1" applyFont="1" applyBorder="1" applyAlignment="1">
      <alignment horizontal="right" vertical="center"/>
    </xf>
    <xf numFmtId="176" fontId="19" fillId="0" borderId="62" xfId="7" applyNumberFormat="1" applyFont="1" applyBorder="1" applyAlignment="1">
      <alignment horizontal="right" vertical="center"/>
    </xf>
    <xf numFmtId="0" fontId="6" fillId="0" borderId="0" xfId="7" applyFont="1" applyAlignment="1">
      <alignment vertical="center"/>
    </xf>
    <xf numFmtId="38" fontId="6" fillId="0" borderId="11" xfId="8" applyFont="1" applyBorder="1" applyAlignment="1">
      <alignment horizontal="center" vertical="center" shrinkToFit="1"/>
    </xf>
    <xf numFmtId="0" fontId="4" fillId="0" borderId="0" xfId="7" applyFont="1" applyAlignment="1">
      <alignment horizontal="right" vertical="center"/>
    </xf>
    <xf numFmtId="0" fontId="34" fillId="0" borderId="0" xfId="7" applyFont="1"/>
    <xf numFmtId="0" fontId="4" fillId="0" borderId="1" xfId="1" applyFont="1" applyFill="1" applyBorder="1" applyAlignment="1">
      <alignment horizontal="distributed" vertical="center" justifyLastLine="1" shrinkToFit="1"/>
    </xf>
    <xf numFmtId="0" fontId="4" fillId="0" borderId="4" xfId="1" applyFont="1" applyFill="1" applyBorder="1" applyAlignment="1">
      <alignment horizontal="distributed" vertical="center" justifyLastLine="1" shrinkToFit="1"/>
    </xf>
    <xf numFmtId="0" fontId="6" fillId="0" borderId="1" xfId="1" applyFont="1" applyFill="1" applyBorder="1" applyAlignment="1">
      <alignment horizontal="distributed" vertical="center" justifyLastLine="1" shrinkToFit="1"/>
    </xf>
    <xf numFmtId="0" fontId="6" fillId="0" borderId="4" xfId="1" applyFont="1" applyFill="1" applyBorder="1" applyAlignment="1">
      <alignment horizontal="distributed" vertical="center" justifyLastLine="1" shrinkToFit="1"/>
    </xf>
    <xf numFmtId="49" fontId="8" fillId="0" borderId="0" xfId="3" applyNumberFormat="1" applyFont="1" applyFill="1" applyBorder="1" applyAlignment="1">
      <alignment horizontal="distributed" vertical="center" justifyLastLine="1" shrinkToFit="1"/>
    </xf>
    <xf numFmtId="0" fontId="9" fillId="0" borderId="40" xfId="5" applyBorder="1" applyAlignment="1">
      <alignment horizontal="distributed" vertical="center" justifyLastLine="1" shrinkToFit="1"/>
    </xf>
    <xf numFmtId="0" fontId="4" fillId="0" borderId="8" xfId="3" applyFont="1" applyBorder="1" applyAlignment="1">
      <alignment horizontal="center" vertical="center" justifyLastLine="1"/>
    </xf>
    <xf numFmtId="183" fontId="14" fillId="0" borderId="15" xfId="3" applyNumberFormat="1" applyFont="1" applyFill="1" applyBorder="1" applyAlignment="1">
      <alignment horizontal="distributed" vertical="center" justifyLastLine="1"/>
    </xf>
    <xf numFmtId="183" fontId="14" fillId="0" borderId="10" xfId="3" applyNumberFormat="1" applyFont="1" applyFill="1" applyBorder="1" applyAlignment="1">
      <alignment horizontal="distributed" vertical="center" justifyLastLine="1"/>
    </xf>
    <xf numFmtId="183" fontId="14" fillId="0" borderId="8" xfId="3" applyNumberFormat="1" applyFont="1" applyFill="1" applyBorder="1" applyAlignment="1">
      <alignment horizontal="distributed" vertical="center" justifyLastLine="1"/>
    </xf>
    <xf numFmtId="49" fontId="8" fillId="0" borderId="42" xfId="3" applyNumberFormat="1" applyFont="1" applyFill="1" applyBorder="1" applyAlignment="1">
      <alignment horizontal="distributed" vertical="center" justifyLastLine="1" shrinkToFit="1"/>
    </xf>
    <xf numFmtId="0" fontId="9" fillId="0" borderId="43" xfId="5" applyBorder="1" applyAlignment="1">
      <alignment horizontal="distributed" vertical="center" justifyLastLine="1" shrinkToFit="1"/>
    </xf>
    <xf numFmtId="38" fontId="19" fillId="0" borderId="46" xfId="2" applyFont="1" applyFill="1" applyBorder="1" applyAlignment="1">
      <alignment horizontal="center" vertical="center" shrinkToFit="1"/>
    </xf>
    <xf numFmtId="38" fontId="19" fillId="0" borderId="44" xfId="2" applyFont="1" applyFill="1" applyBorder="1" applyAlignment="1">
      <alignment horizontal="center" vertical="center" shrinkToFit="1"/>
    </xf>
    <xf numFmtId="38" fontId="19" fillId="0" borderId="45" xfId="2" applyFont="1" applyFill="1" applyBorder="1" applyAlignment="1">
      <alignment horizontal="center" vertical="center" shrinkToFit="1"/>
    </xf>
    <xf numFmtId="0" fontId="19" fillId="0" borderId="38" xfId="1" applyFont="1" applyFill="1" applyBorder="1" applyAlignment="1">
      <alignment horizontal="center" vertical="center" shrinkToFit="1"/>
    </xf>
    <xf numFmtId="0" fontId="19" fillId="0" borderId="33" xfId="1" applyFont="1" applyFill="1" applyBorder="1" applyAlignment="1">
      <alignment horizontal="center" vertical="center" shrinkToFit="1"/>
    </xf>
    <xf numFmtId="0" fontId="19" fillId="0" borderId="5" xfId="1" applyFont="1" applyFill="1" applyBorder="1" applyAlignment="1">
      <alignment horizontal="center" vertical="center" shrinkToFit="1"/>
    </xf>
    <xf numFmtId="0" fontId="19" fillId="0" borderId="43" xfId="1" applyFont="1" applyFill="1" applyBorder="1" applyAlignment="1">
      <alignment horizontal="center" vertical="center" shrinkToFit="1"/>
    </xf>
    <xf numFmtId="0" fontId="19" fillId="0" borderId="42" xfId="1" applyFont="1" applyFill="1" applyBorder="1" applyAlignment="1">
      <alignment horizontal="center" vertical="center" shrinkToFit="1"/>
    </xf>
    <xf numFmtId="0" fontId="19" fillId="0" borderId="14" xfId="1" applyFont="1" applyFill="1" applyBorder="1" applyAlignment="1">
      <alignment horizontal="center" vertical="center" shrinkToFit="1"/>
    </xf>
    <xf numFmtId="0" fontId="19" fillId="0" borderId="40" xfId="1" applyFont="1" applyFill="1" applyBorder="1" applyAlignment="1">
      <alignment horizontal="center" vertical="center" shrinkToFit="1"/>
    </xf>
    <xf numFmtId="176" fontId="6" fillId="0" borderId="58" xfId="1" applyNumberFormat="1" applyFont="1" applyFill="1" applyBorder="1" applyAlignment="1">
      <alignment horizontal="right" vertical="center" shrinkToFit="1"/>
    </xf>
    <xf numFmtId="176" fontId="6" fillId="0" borderId="34" xfId="1" applyNumberFormat="1" applyFont="1" applyFill="1" applyBorder="1" applyAlignment="1">
      <alignment horizontal="right" vertical="center" shrinkToFit="1"/>
    </xf>
    <xf numFmtId="176" fontId="6" fillId="0" borderId="56" xfId="1" applyNumberFormat="1" applyFont="1" applyFill="1" applyBorder="1" applyAlignment="1">
      <alignment vertical="center" shrinkToFit="1"/>
    </xf>
    <xf numFmtId="176" fontId="6" fillId="0" borderId="15" xfId="1" applyNumberFormat="1" applyFont="1" applyFill="1" applyBorder="1" applyAlignment="1">
      <alignment vertical="center" shrinkToFit="1"/>
    </xf>
    <xf numFmtId="176" fontId="4" fillId="0" borderId="60" xfId="1" applyNumberFormat="1" applyFont="1" applyFill="1" applyBorder="1" applyAlignment="1">
      <alignment horizontal="right" vertical="center" shrinkToFit="1"/>
    </xf>
    <xf numFmtId="176" fontId="4" fillId="0" borderId="41" xfId="1" applyNumberFormat="1" applyFont="1" applyFill="1" applyBorder="1" applyAlignment="1">
      <alignment horizontal="right" vertical="center" shrinkToFit="1"/>
    </xf>
    <xf numFmtId="176" fontId="4" fillId="0" borderId="62" xfId="1" applyNumberFormat="1" applyFont="1" applyFill="1" applyBorder="1" applyAlignment="1">
      <alignment horizontal="right" vertical="center" shrinkToFit="1"/>
    </xf>
    <xf numFmtId="176" fontId="4" fillId="0" borderId="37" xfId="1" applyNumberFormat="1" applyFont="1" applyFill="1" applyBorder="1" applyAlignment="1">
      <alignment horizontal="right" vertical="center" shrinkToFit="1"/>
    </xf>
    <xf numFmtId="0" fontId="4" fillId="0" borderId="60" xfId="1" applyFont="1" applyBorder="1" applyAlignment="1">
      <alignment horizontal="right" vertical="center"/>
    </xf>
    <xf numFmtId="0" fontId="4" fillId="0" borderId="41" xfId="1" applyFont="1" applyBorder="1" applyAlignment="1">
      <alignment horizontal="right" vertical="center"/>
    </xf>
    <xf numFmtId="176" fontId="6" fillId="0" borderId="56" xfId="1" applyNumberFormat="1" applyFont="1" applyFill="1" applyBorder="1" applyAlignment="1">
      <alignment horizontal="right" vertical="center" shrinkToFit="1"/>
    </xf>
    <xf numFmtId="176" fontId="6" fillId="0" borderId="15" xfId="1" applyNumberFormat="1" applyFont="1" applyFill="1" applyBorder="1" applyAlignment="1">
      <alignment horizontal="right" vertical="center" shrinkToFit="1"/>
    </xf>
    <xf numFmtId="0" fontId="4" fillId="0" borderId="0" xfId="1" applyFont="1" applyFill="1" applyBorder="1" applyAlignment="1">
      <alignment horizontal="distributed" vertical="center" justifyLastLine="1" shrinkToFit="1"/>
    </xf>
    <xf numFmtId="0" fontId="4" fillId="0" borderId="40" xfId="1" applyFont="1" applyFill="1" applyBorder="1" applyAlignment="1">
      <alignment horizontal="distributed" vertical="center" justifyLastLine="1" shrinkToFit="1"/>
    </xf>
    <xf numFmtId="0" fontId="4" fillId="0" borderId="42" xfId="1" applyFont="1" applyFill="1" applyBorder="1" applyAlignment="1">
      <alignment horizontal="distributed" vertical="center" justifyLastLine="1" shrinkToFit="1"/>
    </xf>
    <xf numFmtId="0" fontId="4" fillId="0" borderId="43" xfId="1" applyFont="1" applyFill="1" applyBorder="1" applyAlignment="1">
      <alignment horizontal="distributed" vertical="center" justifyLastLine="1" shrinkToFit="1"/>
    </xf>
    <xf numFmtId="0" fontId="4" fillId="0" borderId="38" xfId="1" applyFont="1" applyFill="1" applyBorder="1" applyAlignment="1">
      <alignment horizontal="distributed" vertical="center" justifyLastLine="1"/>
    </xf>
    <xf numFmtId="0" fontId="4" fillId="0" borderId="39" xfId="1" applyFont="1" applyFill="1" applyBorder="1" applyAlignment="1">
      <alignment horizontal="distributed" vertical="center" justifyLastLine="1"/>
    </xf>
    <xf numFmtId="0" fontId="4" fillId="0" borderId="33" xfId="1" applyFont="1" applyFill="1" applyBorder="1" applyAlignment="1">
      <alignment horizontal="distributed" vertical="center" justifyLastLine="1"/>
    </xf>
    <xf numFmtId="0" fontId="4" fillId="0" borderId="5" xfId="1" applyFont="1" applyFill="1" applyBorder="1" applyAlignment="1">
      <alignment horizontal="distributed" vertical="center" justifyLastLine="1"/>
    </xf>
    <xf numFmtId="0" fontId="4" fillId="0" borderId="42" xfId="1" applyFont="1" applyFill="1" applyBorder="1" applyAlignment="1">
      <alignment horizontal="distributed" vertical="center" justifyLastLine="1"/>
    </xf>
    <xf numFmtId="0" fontId="4" fillId="0" borderId="43" xfId="1" applyFont="1" applyFill="1" applyBorder="1" applyAlignment="1">
      <alignment horizontal="distributed" vertical="center" justifyLastLine="1"/>
    </xf>
    <xf numFmtId="184" fontId="2" fillId="0" borderId="0" xfId="1" applyNumberFormat="1" applyFont="1" applyFill="1" applyBorder="1" applyAlignment="1">
      <alignment vertical="center" shrinkToFit="1"/>
    </xf>
    <xf numFmtId="0" fontId="23" fillId="0" borderId="0" xfId="1" applyFont="1" applyFill="1" applyBorder="1" applyAlignment="1">
      <alignment vertical="center" textRotation="255" shrinkToFit="1"/>
    </xf>
    <xf numFmtId="0" fontId="2" fillId="0" borderId="0" xfId="1" applyFont="1" applyFill="1" applyBorder="1" applyAlignment="1">
      <alignment vertical="center" textRotation="255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vertical="center" shrinkToFit="1"/>
    </xf>
    <xf numFmtId="0" fontId="4" fillId="0" borderId="38" xfId="1" applyFont="1" applyFill="1" applyBorder="1" applyAlignment="1">
      <alignment horizontal="distributed" justifyLastLine="1" shrinkToFit="1"/>
    </xf>
    <xf numFmtId="0" fontId="2" fillId="0" borderId="39" xfId="1" applyBorder="1">
      <alignment vertical="center"/>
    </xf>
    <xf numFmtId="0" fontId="2" fillId="0" borderId="33" xfId="1" applyBorder="1">
      <alignment vertical="center"/>
    </xf>
    <xf numFmtId="176" fontId="4" fillId="0" borderId="1" xfId="1" applyNumberFormat="1" applyFont="1" applyFill="1" applyBorder="1" applyAlignment="1">
      <alignment horizontal="distributed" vertical="center" justifyLastLine="1" shrinkToFit="1"/>
    </xf>
    <xf numFmtId="176" fontId="4" fillId="0" borderId="4" xfId="1" applyNumberFormat="1" applyFont="1" applyFill="1" applyBorder="1" applyAlignment="1">
      <alignment horizontal="distributed" vertical="center" justifyLastLine="1" shrinkToFit="1"/>
    </xf>
    <xf numFmtId="0" fontId="4" fillId="0" borderId="0" xfId="1" applyFont="1" applyFill="1" applyBorder="1" applyAlignment="1">
      <alignment vertical="center" textRotation="255" shrinkToFit="1"/>
    </xf>
    <xf numFmtId="0" fontId="4" fillId="0" borderId="0" xfId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distributed" vertical="center" justifyLastLine="1"/>
    </xf>
    <xf numFmtId="0" fontId="4" fillId="0" borderId="11" xfId="1" applyFont="1" applyFill="1" applyBorder="1" applyAlignment="1">
      <alignment horizontal="distributed" vertical="center" justifyLastLine="1"/>
    </xf>
    <xf numFmtId="0" fontId="4" fillId="0" borderId="4" xfId="1" applyFont="1" applyFill="1" applyBorder="1" applyAlignment="1">
      <alignment horizontal="distributed" vertical="center" justifyLastLine="1"/>
    </xf>
    <xf numFmtId="0" fontId="4" fillId="0" borderId="8" xfId="1" applyFont="1" applyFill="1" applyBorder="1" applyAlignment="1">
      <alignment horizontal="distributed" vertical="center" justifyLastLine="1"/>
    </xf>
    <xf numFmtId="0" fontId="8" fillId="0" borderId="8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horizontal="distributed" vertical="center" wrapText="1" justifyLastLine="1"/>
    </xf>
    <xf numFmtId="0" fontId="4" fillId="0" borderId="11" xfId="1" applyFont="1" applyBorder="1" applyAlignment="1">
      <alignment horizontal="distributed" vertical="center" wrapText="1" justifyLastLine="1"/>
    </xf>
    <xf numFmtId="0" fontId="4" fillId="0" borderId="4" xfId="1" applyFont="1" applyBorder="1" applyAlignment="1">
      <alignment horizontal="distributed" vertical="center" wrapText="1" justifyLastLine="1"/>
    </xf>
    <xf numFmtId="0" fontId="4" fillId="0" borderId="1" xfId="1" applyFont="1" applyBorder="1" applyAlignment="1">
      <alignment horizontal="distributed" vertical="center" justifyLastLine="1"/>
    </xf>
    <xf numFmtId="0" fontId="4" fillId="0" borderId="8" xfId="1" applyFont="1" applyBorder="1" applyAlignment="1">
      <alignment horizontal="distributed" vertical="center" justifyLastLine="1"/>
    </xf>
    <xf numFmtId="0" fontId="6" fillId="0" borderId="38" xfId="6" applyFont="1" applyBorder="1" applyAlignment="1">
      <alignment horizontal="center" vertical="center"/>
    </xf>
    <xf numFmtId="0" fontId="6" fillId="0" borderId="33" xfId="6" applyFont="1" applyBorder="1" applyAlignment="1">
      <alignment horizontal="center" vertical="center"/>
    </xf>
    <xf numFmtId="0" fontId="23" fillId="0" borderId="38" xfId="6" applyFont="1" applyBorder="1" applyAlignment="1">
      <alignment horizontal="center"/>
    </xf>
    <xf numFmtId="0" fontId="23" fillId="0" borderId="44" xfId="6" applyFont="1" applyBorder="1" applyAlignment="1">
      <alignment horizontal="center"/>
    </xf>
    <xf numFmtId="0" fontId="23" fillId="0" borderId="45" xfId="6" applyFont="1" applyBorder="1" applyAlignment="1">
      <alignment horizontal="center"/>
    </xf>
    <xf numFmtId="0" fontId="6" fillId="0" borderId="38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180" fontId="8" fillId="0" borderId="38" xfId="3" applyNumberFormat="1" applyFont="1" applyFill="1" applyBorder="1" applyAlignment="1">
      <alignment horizontal="center" vertical="center"/>
    </xf>
    <xf numFmtId="180" fontId="8" fillId="0" borderId="44" xfId="3" applyNumberFormat="1" applyFont="1" applyFill="1" applyBorder="1" applyAlignment="1">
      <alignment horizontal="center" vertical="center"/>
    </xf>
    <xf numFmtId="180" fontId="8" fillId="0" borderId="45" xfId="3" applyNumberFormat="1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 shrinkToFit="1"/>
    </xf>
    <xf numFmtId="0" fontId="4" fillId="0" borderId="40" xfId="4" applyFont="1" applyFill="1" applyBorder="1" applyAlignment="1">
      <alignment horizontal="center" vertical="center" shrinkToFit="1"/>
    </xf>
    <xf numFmtId="180" fontId="17" fillId="0" borderId="46" xfId="3" applyNumberFormat="1" applyFont="1" applyFill="1" applyBorder="1" applyAlignment="1">
      <alignment horizontal="distributed" vertical="center" justifyLastLine="1"/>
    </xf>
    <xf numFmtId="0" fontId="6" fillId="0" borderId="45" xfId="4" applyFont="1" applyFill="1" applyBorder="1" applyAlignment="1">
      <alignment horizontal="distributed" vertical="center" justifyLastLine="1"/>
    </xf>
    <xf numFmtId="49" fontId="8" fillId="0" borderId="46" xfId="3" applyNumberFormat="1" applyFont="1" applyFill="1" applyBorder="1" applyAlignment="1">
      <alignment horizontal="distributed" justifyLastLine="1"/>
    </xf>
    <xf numFmtId="49" fontId="8" fillId="0" borderId="45" xfId="3" applyNumberFormat="1" applyFont="1" applyFill="1" applyBorder="1" applyAlignment="1">
      <alignment horizontal="distributed" justifyLastLine="1"/>
    </xf>
    <xf numFmtId="49" fontId="8" fillId="0" borderId="0" xfId="3" applyNumberFormat="1" applyFont="1" applyFill="1" applyBorder="1" applyAlignment="1">
      <alignment horizontal="distributed" vertical="center" justifyLastLine="1"/>
    </xf>
    <xf numFmtId="0" fontId="8" fillId="0" borderId="38" xfId="3" applyNumberFormat="1" applyFont="1" applyFill="1" applyBorder="1" applyAlignment="1">
      <alignment horizontal="center" vertical="center" justifyLastLine="1" shrinkToFit="1"/>
    </xf>
    <xf numFmtId="0" fontId="8" fillId="0" borderId="33" xfId="3" applyNumberFormat="1" applyFont="1" applyFill="1" applyBorder="1" applyAlignment="1">
      <alignment horizontal="center" vertical="center" justifyLastLine="1" shrinkToFit="1"/>
    </xf>
    <xf numFmtId="181" fontId="8" fillId="0" borderId="33" xfId="3" applyNumberFormat="1" applyFont="1" applyFill="1" applyBorder="1" applyAlignment="1">
      <alignment horizontal="distributed" vertical="center" justifyLastLine="1"/>
    </xf>
    <xf numFmtId="181" fontId="8" fillId="0" borderId="40" xfId="3" applyNumberFormat="1" applyFont="1" applyFill="1" applyBorder="1" applyAlignment="1">
      <alignment horizontal="distributed" vertical="center" justifyLastLine="1"/>
    </xf>
    <xf numFmtId="180" fontId="8" fillId="0" borderId="39" xfId="3" applyNumberFormat="1" applyFont="1" applyFill="1" applyBorder="1" applyAlignment="1">
      <alignment horizontal="center" vertical="center"/>
    </xf>
    <xf numFmtId="38" fontId="4" fillId="0" borderId="1" xfId="2" applyFont="1" applyBorder="1" applyAlignment="1">
      <alignment horizontal="center" vertical="center"/>
    </xf>
    <xf numFmtId="38" fontId="4" fillId="0" borderId="11" xfId="2" applyFont="1" applyBorder="1" applyAlignment="1">
      <alignment horizontal="center" vertical="center"/>
    </xf>
    <xf numFmtId="38" fontId="4" fillId="0" borderId="4" xfId="2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38" fontId="4" fillId="0" borderId="45" xfId="2" applyFont="1" applyBorder="1" applyAlignment="1">
      <alignment horizontal="center" vertical="center"/>
    </xf>
    <xf numFmtId="38" fontId="4" fillId="0" borderId="46" xfId="2" applyFont="1" applyBorder="1" applyAlignment="1">
      <alignment horizontal="distributed" vertical="center" justifyLastLine="1"/>
    </xf>
    <xf numFmtId="38" fontId="4" fillId="0" borderId="44" xfId="2" applyFont="1" applyBorder="1" applyAlignment="1">
      <alignment horizontal="distributed" vertical="center" justifyLastLine="1"/>
    </xf>
    <xf numFmtId="38" fontId="4" fillId="0" borderId="45" xfId="2" applyFont="1" applyBorder="1" applyAlignment="1">
      <alignment horizontal="distributed" vertical="center" justifyLastLine="1"/>
    </xf>
    <xf numFmtId="38" fontId="4" fillId="0" borderId="1" xfId="2" applyFont="1" applyBorder="1" applyAlignment="1">
      <alignment horizontal="center" vertical="center" shrinkToFit="1"/>
    </xf>
    <xf numFmtId="38" fontId="4" fillId="0" borderId="4" xfId="2" applyFont="1" applyBorder="1" applyAlignment="1">
      <alignment horizontal="center" vertical="center" shrinkToFit="1"/>
    </xf>
    <xf numFmtId="38" fontId="4" fillId="0" borderId="1" xfId="2" applyFont="1" applyBorder="1" applyAlignment="1">
      <alignment horizontal="center" vertical="center" wrapText="1"/>
    </xf>
    <xf numFmtId="38" fontId="4" fillId="0" borderId="4" xfId="2" applyFont="1" applyBorder="1" applyAlignment="1">
      <alignment horizontal="center" vertical="center" wrapText="1"/>
    </xf>
    <xf numFmtId="38" fontId="7" fillId="0" borderId="1" xfId="2" applyFont="1" applyBorder="1" applyAlignment="1">
      <alignment horizontal="center" vertical="center" wrapText="1"/>
    </xf>
    <xf numFmtId="38" fontId="7" fillId="0" borderId="4" xfId="2" applyFont="1" applyBorder="1" applyAlignment="1">
      <alignment horizontal="center" vertical="center" wrapText="1"/>
    </xf>
    <xf numFmtId="0" fontId="4" fillId="0" borderId="46" xfId="4" applyFont="1" applyFill="1" applyBorder="1" applyAlignment="1">
      <alignment horizontal="distributed" vertical="center" justifyLastLine="1"/>
    </xf>
    <xf numFmtId="0" fontId="4" fillId="0" borderId="44" xfId="4" applyFont="1" applyFill="1" applyBorder="1" applyAlignment="1">
      <alignment horizontal="distributed" vertical="center" justifyLastLine="1"/>
    </xf>
    <xf numFmtId="0" fontId="4" fillId="0" borderId="45" xfId="4" applyFont="1" applyFill="1" applyBorder="1" applyAlignment="1">
      <alignment horizontal="distributed" vertical="center" justifyLastLine="1"/>
    </xf>
    <xf numFmtId="0" fontId="6" fillId="0" borderId="38" xfId="4" applyFont="1" applyFill="1" applyBorder="1" applyAlignment="1">
      <alignment horizontal="center" vertical="center"/>
    </xf>
    <xf numFmtId="0" fontId="6" fillId="0" borderId="33" xfId="4" applyFont="1" applyFill="1" applyBorder="1" applyAlignment="1">
      <alignment horizontal="center" vertical="center"/>
    </xf>
    <xf numFmtId="0" fontId="4" fillId="0" borderId="8" xfId="4" applyNumberFormat="1" applyFont="1" applyFill="1" applyBorder="1" applyAlignment="1">
      <alignment horizontal="distributed" vertical="center" justifyLastLine="1"/>
    </xf>
    <xf numFmtId="0" fontId="4" fillId="0" borderId="8" xfId="4" quotePrefix="1" applyNumberFormat="1" applyFont="1" applyFill="1" applyBorder="1" applyAlignment="1">
      <alignment horizontal="distributed" vertical="center" justifyLastLine="1"/>
    </xf>
    <xf numFmtId="0" fontId="4" fillId="0" borderId="8" xfId="4" applyFont="1" applyFill="1" applyBorder="1" applyAlignment="1">
      <alignment horizontal="distributed" vertical="center" justifyLastLine="1"/>
    </xf>
    <xf numFmtId="49" fontId="8" fillId="0" borderId="8" xfId="3" applyNumberFormat="1" applyFont="1" applyFill="1" applyBorder="1" applyAlignment="1">
      <alignment horizontal="center" vertical="center" shrinkToFit="1"/>
    </xf>
    <xf numFmtId="49" fontId="8" fillId="0" borderId="1" xfId="3" applyNumberFormat="1" applyFont="1" applyFill="1" applyBorder="1" applyAlignment="1">
      <alignment horizontal="center" vertical="center" shrinkToFit="1"/>
    </xf>
    <xf numFmtId="49" fontId="8" fillId="0" borderId="8" xfId="3" applyNumberFormat="1" applyFont="1" applyFill="1" applyBorder="1" applyAlignment="1">
      <alignment horizontal="distributed" vertical="center" justifyLastLine="1"/>
    </xf>
    <xf numFmtId="49" fontId="8" fillId="0" borderId="38" xfId="3" applyNumberFormat="1" applyFont="1" applyFill="1" applyBorder="1" applyAlignment="1">
      <alignment horizontal="distributed" vertical="center" justifyLastLine="1"/>
    </xf>
    <xf numFmtId="49" fontId="8" fillId="0" borderId="39" xfId="3" applyNumberFormat="1" applyFont="1" applyFill="1" applyBorder="1" applyAlignment="1">
      <alignment horizontal="distributed" vertical="center" justifyLastLine="1"/>
    </xf>
    <xf numFmtId="49" fontId="8" fillId="0" borderId="33" xfId="3" applyNumberFormat="1" applyFont="1" applyFill="1" applyBorder="1" applyAlignment="1">
      <alignment horizontal="distributed" vertical="center" justifyLastLine="1"/>
    </xf>
    <xf numFmtId="49" fontId="8" fillId="0" borderId="8" xfId="3" applyNumberFormat="1" applyFont="1" applyFill="1" applyBorder="1" applyAlignment="1">
      <alignment horizontal="center" vertical="center"/>
    </xf>
    <xf numFmtId="0" fontId="4" fillId="0" borderId="38" xfId="7" applyFont="1" applyBorder="1" applyAlignment="1">
      <alignment horizontal="distributed" vertical="center" justifyLastLine="1"/>
    </xf>
    <xf numFmtId="0" fontId="4" fillId="0" borderId="39" xfId="7" applyFont="1" applyBorder="1" applyAlignment="1">
      <alignment horizontal="distributed" vertical="center" justifyLastLine="1"/>
    </xf>
    <xf numFmtId="0" fontId="4" fillId="0" borderId="33" xfId="7" applyFont="1" applyBorder="1" applyAlignment="1">
      <alignment horizontal="distributed" vertical="center" justifyLastLine="1"/>
    </xf>
    <xf numFmtId="38" fontId="4" fillId="0" borderId="1" xfId="8" applyFont="1" applyBorder="1" applyAlignment="1">
      <alignment horizontal="distributed" vertical="center" justifyLastLine="1"/>
    </xf>
    <xf numFmtId="38" fontId="4" fillId="0" borderId="4" xfId="8" applyFont="1" applyBorder="1" applyAlignment="1">
      <alignment horizontal="distributed" vertical="center" justifyLastLine="1"/>
    </xf>
  </cellXfs>
  <cellStyles count="9">
    <cellStyle name="桁区切り 2" xfId="2"/>
    <cellStyle name="桁区切り 3" xfId="8"/>
    <cellStyle name="標準" xfId="0" builtinId="0"/>
    <cellStyle name="標準 2" xfId="1"/>
    <cellStyle name="標準 3" xfId="4"/>
    <cellStyle name="標準 4" xfId="5"/>
    <cellStyle name="標準 5" xfId="7"/>
    <cellStyle name="標準_JB16" xfId="3"/>
    <cellStyle name="標準_統計の人口労働の１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8582493636915593E-2"/>
          <c:y val="4.6632124352331605E-2"/>
          <c:w val="0.91525492588878166"/>
          <c:h val="0.8160621761658031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[1]Sheet2!$B$1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[1]Sheet2!$A$2:$A$21</c:f>
              <c:strCache>
                <c:ptCount val="20"/>
                <c:pt idx="0">
                  <c:v>大正 9年</c:v>
                </c:pt>
                <c:pt idx="1">
                  <c:v>大正14年</c:v>
                </c:pt>
                <c:pt idx="2">
                  <c:v>昭和 5年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 2年</c:v>
                </c:pt>
                <c:pt idx="15">
                  <c:v>平成 7年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</c:strCache>
            </c:strRef>
          </c:cat>
          <c:val>
            <c:numRef>
              <c:f>[1]Sheet2!$B$2:$B$21</c:f>
              <c:numCache>
                <c:formatCode>General</c:formatCode>
                <c:ptCount val="20"/>
                <c:pt idx="0">
                  <c:v>27726</c:v>
                </c:pt>
                <c:pt idx="1">
                  <c:v>27784</c:v>
                </c:pt>
                <c:pt idx="2">
                  <c:v>29099</c:v>
                </c:pt>
                <c:pt idx="3">
                  <c:v>30499</c:v>
                </c:pt>
                <c:pt idx="4">
                  <c:v>29420</c:v>
                </c:pt>
                <c:pt idx="5">
                  <c:v>35444</c:v>
                </c:pt>
                <c:pt idx="6">
                  <c:v>35822</c:v>
                </c:pt>
                <c:pt idx="7">
                  <c:v>34381</c:v>
                </c:pt>
                <c:pt idx="8">
                  <c:v>33413</c:v>
                </c:pt>
                <c:pt idx="9">
                  <c:v>33101</c:v>
                </c:pt>
                <c:pt idx="10">
                  <c:v>32642</c:v>
                </c:pt>
                <c:pt idx="11">
                  <c:v>34546</c:v>
                </c:pt>
                <c:pt idx="12">
                  <c:v>36525</c:v>
                </c:pt>
                <c:pt idx="13">
                  <c:v>38775</c:v>
                </c:pt>
                <c:pt idx="14">
                  <c:v>40152</c:v>
                </c:pt>
                <c:pt idx="15">
                  <c:v>41942</c:v>
                </c:pt>
                <c:pt idx="16">
                  <c:v>43972</c:v>
                </c:pt>
                <c:pt idx="17">
                  <c:v>44349</c:v>
                </c:pt>
                <c:pt idx="18">
                  <c:v>44235</c:v>
                </c:pt>
                <c:pt idx="19">
                  <c:v>43526</c:v>
                </c:pt>
              </c:numCache>
            </c:numRef>
          </c:val>
        </c:ser>
        <c:ser>
          <c:idx val="1"/>
          <c:order val="1"/>
          <c:tx>
            <c:strRef>
              <c:f>[1]Sheet2!$C$1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[1]Sheet2!$A$2:$A$21</c:f>
              <c:strCache>
                <c:ptCount val="20"/>
                <c:pt idx="0">
                  <c:v>大正 9年</c:v>
                </c:pt>
                <c:pt idx="1">
                  <c:v>大正14年</c:v>
                </c:pt>
                <c:pt idx="2">
                  <c:v>昭和 5年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 2年</c:v>
                </c:pt>
                <c:pt idx="15">
                  <c:v>平成 7年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</c:strCache>
            </c:strRef>
          </c:cat>
          <c:val>
            <c:numRef>
              <c:f>[1]Sheet2!$C$2:$C$21</c:f>
              <c:numCache>
                <c:formatCode>General</c:formatCode>
                <c:ptCount val="20"/>
                <c:pt idx="0">
                  <c:v>31294</c:v>
                </c:pt>
                <c:pt idx="1">
                  <c:v>30319</c:v>
                </c:pt>
                <c:pt idx="2">
                  <c:v>31171</c:v>
                </c:pt>
                <c:pt idx="3">
                  <c:v>33063</c:v>
                </c:pt>
                <c:pt idx="4">
                  <c:v>32240</c:v>
                </c:pt>
                <c:pt idx="5">
                  <c:v>39627</c:v>
                </c:pt>
                <c:pt idx="6">
                  <c:v>38228</c:v>
                </c:pt>
                <c:pt idx="7">
                  <c:v>37837</c:v>
                </c:pt>
                <c:pt idx="8">
                  <c:v>37373</c:v>
                </c:pt>
                <c:pt idx="9">
                  <c:v>36926</c:v>
                </c:pt>
                <c:pt idx="10">
                  <c:v>36155</c:v>
                </c:pt>
                <c:pt idx="11">
                  <c:v>37628</c:v>
                </c:pt>
                <c:pt idx="12">
                  <c:v>39458</c:v>
                </c:pt>
                <c:pt idx="13">
                  <c:v>41932</c:v>
                </c:pt>
                <c:pt idx="14">
                  <c:v>43220</c:v>
                </c:pt>
                <c:pt idx="15">
                  <c:v>44928</c:v>
                </c:pt>
                <c:pt idx="16">
                  <c:v>47201</c:v>
                </c:pt>
                <c:pt idx="17">
                  <c:v>47969</c:v>
                </c:pt>
                <c:pt idx="18">
                  <c:v>47665</c:v>
                </c:pt>
                <c:pt idx="19">
                  <c:v>46754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585472"/>
        <c:axId val="100587008"/>
        <c:axId val="0"/>
      </c:bar3DChart>
      <c:catAx>
        <c:axId val="100585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4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8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87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85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562419874711347"/>
          <c:y val="4.9222797927461141E-2"/>
          <c:w val="5.0847457627118647E-2"/>
          <c:h val="9.84455958549222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36</xdr:row>
      <xdr:rowOff>133350</xdr:rowOff>
    </xdr:from>
    <xdr:to>
      <xdr:col>8</xdr:col>
      <xdr:colOff>276225</xdr:colOff>
      <xdr:row>58</xdr:row>
      <xdr:rowOff>38100</xdr:rowOff>
    </xdr:to>
    <xdr:graphicFrame macro="">
      <xdr:nvGraphicFramePr>
        <xdr:cNvPr id="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561975</xdr:colOff>
      <xdr:row>37</xdr:row>
      <xdr:rowOff>47625</xdr:rowOff>
    </xdr:from>
    <xdr:to>
      <xdr:col>5</xdr:col>
      <xdr:colOff>333375</xdr:colOff>
      <xdr:row>38</xdr:row>
      <xdr:rowOff>133350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2686050" y="6172200"/>
          <a:ext cx="154305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国勢調査人口の推移</a:t>
          </a:r>
          <a:endParaRPr lang="ja-JP" altLang="en-US"/>
        </a:p>
      </xdr:txBody>
    </xdr:sp>
    <xdr:clientData/>
  </xdr:twoCellAnchor>
  <xdr:twoCellAnchor>
    <xdr:from>
      <xdr:col>1</xdr:col>
      <xdr:colOff>600075</xdr:colOff>
      <xdr:row>38</xdr:row>
      <xdr:rowOff>66675</xdr:rowOff>
    </xdr:from>
    <xdr:to>
      <xdr:col>1</xdr:col>
      <xdr:colOff>771525</xdr:colOff>
      <xdr:row>39</xdr:row>
      <xdr:rowOff>47625</xdr:rowOff>
    </xdr:to>
    <xdr:sp macro="" textlink="">
      <xdr:nvSpPr>
        <xdr:cNvPr id="4" name="Rectangle 7"/>
        <xdr:cNvSpPr>
          <a:spLocks noChangeArrowheads="1"/>
        </xdr:cNvSpPr>
      </xdr:nvSpPr>
      <xdr:spPr bwMode="auto">
        <a:xfrm>
          <a:off x="876300" y="63627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20225;&#30011;&#24773;&#22577;&#35506;/05&#24773;&#22577;&#25919;&#31574;&#35506;/&#32113;&#35336;/&#24120;&#29992;/&#32113;&#35336;&#24180;&#22577;/&#32113;&#35336;&#24180;&#22577;&#65288;&#65320;28&#65289;/28/2/B-1(&#2816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"/>
      <sheetName val="B-1-1"/>
      <sheetName val="B-1-2"/>
      <sheetName val="Sheet2"/>
      <sheetName val="Sheet1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男</v>
          </cell>
          <cell r="C1" t="str">
            <v>女</v>
          </cell>
        </row>
        <row r="2">
          <cell r="A2" t="str">
            <v>大正 9年</v>
          </cell>
          <cell r="B2">
            <v>27726</v>
          </cell>
          <cell r="C2">
            <v>31294</v>
          </cell>
        </row>
        <row r="3">
          <cell r="A3" t="str">
            <v>大正14年</v>
          </cell>
          <cell r="B3">
            <v>27784</v>
          </cell>
          <cell r="C3">
            <v>30319</v>
          </cell>
        </row>
        <row r="4">
          <cell r="A4" t="str">
            <v>昭和 5年</v>
          </cell>
          <cell r="B4">
            <v>29099</v>
          </cell>
          <cell r="C4">
            <v>31171</v>
          </cell>
        </row>
        <row r="5">
          <cell r="A5" t="str">
            <v>昭和10年</v>
          </cell>
          <cell r="B5">
            <v>30499</v>
          </cell>
          <cell r="C5">
            <v>33063</v>
          </cell>
        </row>
        <row r="6">
          <cell r="A6" t="str">
            <v>昭和15年</v>
          </cell>
          <cell r="B6">
            <v>29420</v>
          </cell>
          <cell r="C6">
            <v>32240</v>
          </cell>
        </row>
        <row r="7">
          <cell r="A7" t="str">
            <v>昭和22年</v>
          </cell>
          <cell r="B7">
            <v>35444</v>
          </cell>
          <cell r="C7">
            <v>39627</v>
          </cell>
        </row>
        <row r="8">
          <cell r="A8" t="str">
            <v>昭和25年</v>
          </cell>
          <cell r="B8">
            <v>35822</v>
          </cell>
          <cell r="C8">
            <v>38228</v>
          </cell>
        </row>
        <row r="9">
          <cell r="A9" t="str">
            <v>昭和30年</v>
          </cell>
          <cell r="B9">
            <v>34381</v>
          </cell>
          <cell r="C9">
            <v>37837</v>
          </cell>
        </row>
        <row r="10">
          <cell r="A10" t="str">
            <v>昭和35年</v>
          </cell>
          <cell r="B10">
            <v>33413</v>
          </cell>
          <cell r="C10">
            <v>37373</v>
          </cell>
        </row>
        <row r="11">
          <cell r="A11" t="str">
            <v>昭和40年</v>
          </cell>
          <cell r="B11">
            <v>33101</v>
          </cell>
          <cell r="C11">
            <v>36926</v>
          </cell>
        </row>
        <row r="12">
          <cell r="A12" t="str">
            <v>昭和45年</v>
          </cell>
          <cell r="B12">
            <v>32642</v>
          </cell>
          <cell r="C12">
            <v>36155</v>
          </cell>
        </row>
        <row r="13">
          <cell r="A13" t="str">
            <v>昭和50年</v>
          </cell>
          <cell r="B13">
            <v>34546</v>
          </cell>
          <cell r="C13">
            <v>37628</v>
          </cell>
        </row>
        <row r="14">
          <cell r="A14" t="str">
            <v>昭和55年</v>
          </cell>
          <cell r="B14">
            <v>36525</v>
          </cell>
          <cell r="C14">
            <v>39458</v>
          </cell>
        </row>
        <row r="15">
          <cell r="A15" t="str">
            <v>昭和60年</v>
          </cell>
          <cell r="B15">
            <v>38775</v>
          </cell>
          <cell r="C15">
            <v>41932</v>
          </cell>
        </row>
        <row r="16">
          <cell r="A16" t="str">
            <v>平成 2年</v>
          </cell>
          <cell r="B16">
            <v>40152</v>
          </cell>
          <cell r="C16">
            <v>43220</v>
          </cell>
        </row>
        <row r="17">
          <cell r="A17" t="str">
            <v>平成 7年</v>
          </cell>
          <cell r="B17">
            <v>41942</v>
          </cell>
          <cell r="C17">
            <v>44928</v>
          </cell>
        </row>
        <row r="18">
          <cell r="A18" t="str">
            <v>平成12年</v>
          </cell>
          <cell r="B18">
            <v>43972</v>
          </cell>
          <cell r="C18">
            <v>47201</v>
          </cell>
        </row>
        <row r="19">
          <cell r="A19" t="str">
            <v>平成17年</v>
          </cell>
          <cell r="B19">
            <v>44349</v>
          </cell>
          <cell r="C19">
            <v>47969</v>
          </cell>
        </row>
        <row r="20">
          <cell r="A20" t="str">
            <v>平成22年</v>
          </cell>
          <cell r="B20">
            <v>44235</v>
          </cell>
          <cell r="C20">
            <v>47665</v>
          </cell>
        </row>
        <row r="21">
          <cell r="A21" t="str">
            <v>平成27年</v>
          </cell>
          <cell r="B21">
            <v>43526</v>
          </cell>
          <cell r="C21">
            <v>46754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showGridLines="0" tabSelected="1" zoomScaleNormal="100" workbookViewId="0">
      <selection activeCell="E1" sqref="E1"/>
    </sheetView>
  </sheetViews>
  <sheetFormatPr defaultRowHeight="13.5"/>
  <cols>
    <col min="1" max="1" width="3.625" style="2" customWidth="1"/>
    <col min="2" max="2" width="10.625" style="2" customWidth="1"/>
    <col min="3" max="3" width="13.625" style="2" customWidth="1"/>
    <col min="4" max="5" width="11.625" style="2" customWidth="1"/>
    <col min="6" max="6" width="10.125" style="3" customWidth="1"/>
    <col min="7" max="7" width="10.125" style="4" customWidth="1"/>
    <col min="8" max="8" width="9.625" style="4" customWidth="1"/>
    <col min="9" max="256" width="9" style="2"/>
    <col min="257" max="257" width="3.625" style="2" customWidth="1"/>
    <col min="258" max="258" width="10.625" style="2" customWidth="1"/>
    <col min="259" max="259" width="13.625" style="2" customWidth="1"/>
    <col min="260" max="261" width="11.625" style="2" customWidth="1"/>
    <col min="262" max="263" width="10.125" style="2" customWidth="1"/>
    <col min="264" max="264" width="9.625" style="2" customWidth="1"/>
    <col min="265" max="512" width="9" style="2"/>
    <col min="513" max="513" width="3.625" style="2" customWidth="1"/>
    <col min="514" max="514" width="10.625" style="2" customWidth="1"/>
    <col min="515" max="515" width="13.625" style="2" customWidth="1"/>
    <col min="516" max="517" width="11.625" style="2" customWidth="1"/>
    <col min="518" max="519" width="10.125" style="2" customWidth="1"/>
    <col min="520" max="520" width="9.625" style="2" customWidth="1"/>
    <col min="521" max="768" width="9" style="2"/>
    <col min="769" max="769" width="3.625" style="2" customWidth="1"/>
    <col min="770" max="770" width="10.625" style="2" customWidth="1"/>
    <col min="771" max="771" width="13.625" style="2" customWidth="1"/>
    <col min="772" max="773" width="11.625" style="2" customWidth="1"/>
    <col min="774" max="775" width="10.125" style="2" customWidth="1"/>
    <col min="776" max="776" width="9.625" style="2" customWidth="1"/>
    <col min="777" max="1024" width="9" style="2"/>
    <col min="1025" max="1025" width="3.625" style="2" customWidth="1"/>
    <col min="1026" max="1026" width="10.625" style="2" customWidth="1"/>
    <col min="1027" max="1027" width="13.625" style="2" customWidth="1"/>
    <col min="1028" max="1029" width="11.625" style="2" customWidth="1"/>
    <col min="1030" max="1031" width="10.125" style="2" customWidth="1"/>
    <col min="1032" max="1032" width="9.625" style="2" customWidth="1"/>
    <col min="1033" max="1280" width="9" style="2"/>
    <col min="1281" max="1281" width="3.625" style="2" customWidth="1"/>
    <col min="1282" max="1282" width="10.625" style="2" customWidth="1"/>
    <col min="1283" max="1283" width="13.625" style="2" customWidth="1"/>
    <col min="1284" max="1285" width="11.625" style="2" customWidth="1"/>
    <col min="1286" max="1287" width="10.125" style="2" customWidth="1"/>
    <col min="1288" max="1288" width="9.625" style="2" customWidth="1"/>
    <col min="1289" max="1536" width="9" style="2"/>
    <col min="1537" max="1537" width="3.625" style="2" customWidth="1"/>
    <col min="1538" max="1538" width="10.625" style="2" customWidth="1"/>
    <col min="1539" max="1539" width="13.625" style="2" customWidth="1"/>
    <col min="1540" max="1541" width="11.625" style="2" customWidth="1"/>
    <col min="1542" max="1543" width="10.125" style="2" customWidth="1"/>
    <col min="1544" max="1544" width="9.625" style="2" customWidth="1"/>
    <col min="1545" max="1792" width="9" style="2"/>
    <col min="1793" max="1793" width="3.625" style="2" customWidth="1"/>
    <col min="1794" max="1794" width="10.625" style="2" customWidth="1"/>
    <col min="1795" max="1795" width="13.625" style="2" customWidth="1"/>
    <col min="1796" max="1797" width="11.625" style="2" customWidth="1"/>
    <col min="1798" max="1799" width="10.125" style="2" customWidth="1"/>
    <col min="1800" max="1800" width="9.625" style="2" customWidth="1"/>
    <col min="1801" max="2048" width="9" style="2"/>
    <col min="2049" max="2049" width="3.625" style="2" customWidth="1"/>
    <col min="2050" max="2050" width="10.625" style="2" customWidth="1"/>
    <col min="2051" max="2051" width="13.625" style="2" customWidth="1"/>
    <col min="2052" max="2053" width="11.625" style="2" customWidth="1"/>
    <col min="2054" max="2055" width="10.125" style="2" customWidth="1"/>
    <col min="2056" max="2056" width="9.625" style="2" customWidth="1"/>
    <col min="2057" max="2304" width="9" style="2"/>
    <col min="2305" max="2305" width="3.625" style="2" customWidth="1"/>
    <col min="2306" max="2306" width="10.625" style="2" customWidth="1"/>
    <col min="2307" max="2307" width="13.625" style="2" customWidth="1"/>
    <col min="2308" max="2309" width="11.625" style="2" customWidth="1"/>
    <col min="2310" max="2311" width="10.125" style="2" customWidth="1"/>
    <col min="2312" max="2312" width="9.625" style="2" customWidth="1"/>
    <col min="2313" max="2560" width="9" style="2"/>
    <col min="2561" max="2561" width="3.625" style="2" customWidth="1"/>
    <col min="2562" max="2562" width="10.625" style="2" customWidth="1"/>
    <col min="2563" max="2563" width="13.625" style="2" customWidth="1"/>
    <col min="2564" max="2565" width="11.625" style="2" customWidth="1"/>
    <col min="2566" max="2567" width="10.125" style="2" customWidth="1"/>
    <col min="2568" max="2568" width="9.625" style="2" customWidth="1"/>
    <col min="2569" max="2816" width="9" style="2"/>
    <col min="2817" max="2817" width="3.625" style="2" customWidth="1"/>
    <col min="2818" max="2818" width="10.625" style="2" customWidth="1"/>
    <col min="2819" max="2819" width="13.625" style="2" customWidth="1"/>
    <col min="2820" max="2821" width="11.625" style="2" customWidth="1"/>
    <col min="2822" max="2823" width="10.125" style="2" customWidth="1"/>
    <col min="2824" max="2824" width="9.625" style="2" customWidth="1"/>
    <col min="2825" max="3072" width="9" style="2"/>
    <col min="3073" max="3073" width="3.625" style="2" customWidth="1"/>
    <col min="3074" max="3074" width="10.625" style="2" customWidth="1"/>
    <col min="3075" max="3075" width="13.625" style="2" customWidth="1"/>
    <col min="3076" max="3077" width="11.625" style="2" customWidth="1"/>
    <col min="3078" max="3079" width="10.125" style="2" customWidth="1"/>
    <col min="3080" max="3080" width="9.625" style="2" customWidth="1"/>
    <col min="3081" max="3328" width="9" style="2"/>
    <col min="3329" max="3329" width="3.625" style="2" customWidth="1"/>
    <col min="3330" max="3330" width="10.625" style="2" customWidth="1"/>
    <col min="3331" max="3331" width="13.625" style="2" customWidth="1"/>
    <col min="3332" max="3333" width="11.625" style="2" customWidth="1"/>
    <col min="3334" max="3335" width="10.125" style="2" customWidth="1"/>
    <col min="3336" max="3336" width="9.625" style="2" customWidth="1"/>
    <col min="3337" max="3584" width="9" style="2"/>
    <col min="3585" max="3585" width="3.625" style="2" customWidth="1"/>
    <col min="3586" max="3586" width="10.625" style="2" customWidth="1"/>
    <col min="3587" max="3587" width="13.625" style="2" customWidth="1"/>
    <col min="3588" max="3589" width="11.625" style="2" customWidth="1"/>
    <col min="3590" max="3591" width="10.125" style="2" customWidth="1"/>
    <col min="3592" max="3592" width="9.625" style="2" customWidth="1"/>
    <col min="3593" max="3840" width="9" style="2"/>
    <col min="3841" max="3841" width="3.625" style="2" customWidth="1"/>
    <col min="3842" max="3842" width="10.625" style="2" customWidth="1"/>
    <col min="3843" max="3843" width="13.625" style="2" customWidth="1"/>
    <col min="3844" max="3845" width="11.625" style="2" customWidth="1"/>
    <col min="3846" max="3847" width="10.125" style="2" customWidth="1"/>
    <col min="3848" max="3848" width="9.625" style="2" customWidth="1"/>
    <col min="3849" max="4096" width="9" style="2"/>
    <col min="4097" max="4097" width="3.625" style="2" customWidth="1"/>
    <col min="4098" max="4098" width="10.625" style="2" customWidth="1"/>
    <col min="4099" max="4099" width="13.625" style="2" customWidth="1"/>
    <col min="4100" max="4101" width="11.625" style="2" customWidth="1"/>
    <col min="4102" max="4103" width="10.125" style="2" customWidth="1"/>
    <col min="4104" max="4104" width="9.625" style="2" customWidth="1"/>
    <col min="4105" max="4352" width="9" style="2"/>
    <col min="4353" max="4353" width="3.625" style="2" customWidth="1"/>
    <col min="4354" max="4354" width="10.625" style="2" customWidth="1"/>
    <col min="4355" max="4355" width="13.625" style="2" customWidth="1"/>
    <col min="4356" max="4357" width="11.625" style="2" customWidth="1"/>
    <col min="4358" max="4359" width="10.125" style="2" customWidth="1"/>
    <col min="4360" max="4360" width="9.625" style="2" customWidth="1"/>
    <col min="4361" max="4608" width="9" style="2"/>
    <col min="4609" max="4609" width="3.625" style="2" customWidth="1"/>
    <col min="4610" max="4610" width="10.625" style="2" customWidth="1"/>
    <col min="4611" max="4611" width="13.625" style="2" customWidth="1"/>
    <col min="4612" max="4613" width="11.625" style="2" customWidth="1"/>
    <col min="4614" max="4615" width="10.125" style="2" customWidth="1"/>
    <col min="4616" max="4616" width="9.625" style="2" customWidth="1"/>
    <col min="4617" max="4864" width="9" style="2"/>
    <col min="4865" max="4865" width="3.625" style="2" customWidth="1"/>
    <col min="4866" max="4866" width="10.625" style="2" customWidth="1"/>
    <col min="4867" max="4867" width="13.625" style="2" customWidth="1"/>
    <col min="4868" max="4869" width="11.625" style="2" customWidth="1"/>
    <col min="4870" max="4871" width="10.125" style="2" customWidth="1"/>
    <col min="4872" max="4872" width="9.625" style="2" customWidth="1"/>
    <col min="4873" max="5120" width="9" style="2"/>
    <col min="5121" max="5121" width="3.625" style="2" customWidth="1"/>
    <col min="5122" max="5122" width="10.625" style="2" customWidth="1"/>
    <col min="5123" max="5123" width="13.625" style="2" customWidth="1"/>
    <col min="5124" max="5125" width="11.625" style="2" customWidth="1"/>
    <col min="5126" max="5127" width="10.125" style="2" customWidth="1"/>
    <col min="5128" max="5128" width="9.625" style="2" customWidth="1"/>
    <col min="5129" max="5376" width="9" style="2"/>
    <col min="5377" max="5377" width="3.625" style="2" customWidth="1"/>
    <col min="5378" max="5378" width="10.625" style="2" customWidth="1"/>
    <col min="5379" max="5379" width="13.625" style="2" customWidth="1"/>
    <col min="5380" max="5381" width="11.625" style="2" customWidth="1"/>
    <col min="5382" max="5383" width="10.125" style="2" customWidth="1"/>
    <col min="5384" max="5384" width="9.625" style="2" customWidth="1"/>
    <col min="5385" max="5632" width="9" style="2"/>
    <col min="5633" max="5633" width="3.625" style="2" customWidth="1"/>
    <col min="5634" max="5634" width="10.625" style="2" customWidth="1"/>
    <col min="5635" max="5635" width="13.625" style="2" customWidth="1"/>
    <col min="5636" max="5637" width="11.625" style="2" customWidth="1"/>
    <col min="5638" max="5639" width="10.125" style="2" customWidth="1"/>
    <col min="5640" max="5640" width="9.625" style="2" customWidth="1"/>
    <col min="5641" max="5888" width="9" style="2"/>
    <col min="5889" max="5889" width="3.625" style="2" customWidth="1"/>
    <col min="5890" max="5890" width="10.625" style="2" customWidth="1"/>
    <col min="5891" max="5891" width="13.625" style="2" customWidth="1"/>
    <col min="5892" max="5893" width="11.625" style="2" customWidth="1"/>
    <col min="5894" max="5895" width="10.125" style="2" customWidth="1"/>
    <col min="5896" max="5896" width="9.625" style="2" customWidth="1"/>
    <col min="5897" max="6144" width="9" style="2"/>
    <col min="6145" max="6145" width="3.625" style="2" customWidth="1"/>
    <col min="6146" max="6146" width="10.625" style="2" customWidth="1"/>
    <col min="6147" max="6147" width="13.625" style="2" customWidth="1"/>
    <col min="6148" max="6149" width="11.625" style="2" customWidth="1"/>
    <col min="6150" max="6151" width="10.125" style="2" customWidth="1"/>
    <col min="6152" max="6152" width="9.625" style="2" customWidth="1"/>
    <col min="6153" max="6400" width="9" style="2"/>
    <col min="6401" max="6401" width="3.625" style="2" customWidth="1"/>
    <col min="6402" max="6402" width="10.625" style="2" customWidth="1"/>
    <col min="6403" max="6403" width="13.625" style="2" customWidth="1"/>
    <col min="6404" max="6405" width="11.625" style="2" customWidth="1"/>
    <col min="6406" max="6407" width="10.125" style="2" customWidth="1"/>
    <col min="6408" max="6408" width="9.625" style="2" customWidth="1"/>
    <col min="6409" max="6656" width="9" style="2"/>
    <col min="6657" max="6657" width="3.625" style="2" customWidth="1"/>
    <col min="6658" max="6658" width="10.625" style="2" customWidth="1"/>
    <col min="6659" max="6659" width="13.625" style="2" customWidth="1"/>
    <col min="6660" max="6661" width="11.625" style="2" customWidth="1"/>
    <col min="6662" max="6663" width="10.125" style="2" customWidth="1"/>
    <col min="6664" max="6664" width="9.625" style="2" customWidth="1"/>
    <col min="6665" max="6912" width="9" style="2"/>
    <col min="6913" max="6913" width="3.625" style="2" customWidth="1"/>
    <col min="6914" max="6914" width="10.625" style="2" customWidth="1"/>
    <col min="6915" max="6915" width="13.625" style="2" customWidth="1"/>
    <col min="6916" max="6917" width="11.625" style="2" customWidth="1"/>
    <col min="6918" max="6919" width="10.125" style="2" customWidth="1"/>
    <col min="6920" max="6920" width="9.625" style="2" customWidth="1"/>
    <col min="6921" max="7168" width="9" style="2"/>
    <col min="7169" max="7169" width="3.625" style="2" customWidth="1"/>
    <col min="7170" max="7170" width="10.625" style="2" customWidth="1"/>
    <col min="7171" max="7171" width="13.625" style="2" customWidth="1"/>
    <col min="7172" max="7173" width="11.625" style="2" customWidth="1"/>
    <col min="7174" max="7175" width="10.125" style="2" customWidth="1"/>
    <col min="7176" max="7176" width="9.625" style="2" customWidth="1"/>
    <col min="7177" max="7424" width="9" style="2"/>
    <col min="7425" max="7425" width="3.625" style="2" customWidth="1"/>
    <col min="7426" max="7426" width="10.625" style="2" customWidth="1"/>
    <col min="7427" max="7427" width="13.625" style="2" customWidth="1"/>
    <col min="7428" max="7429" width="11.625" style="2" customWidth="1"/>
    <col min="7430" max="7431" width="10.125" style="2" customWidth="1"/>
    <col min="7432" max="7432" width="9.625" style="2" customWidth="1"/>
    <col min="7433" max="7680" width="9" style="2"/>
    <col min="7681" max="7681" width="3.625" style="2" customWidth="1"/>
    <col min="7682" max="7682" width="10.625" style="2" customWidth="1"/>
    <col min="7683" max="7683" width="13.625" style="2" customWidth="1"/>
    <col min="7684" max="7685" width="11.625" style="2" customWidth="1"/>
    <col min="7686" max="7687" width="10.125" style="2" customWidth="1"/>
    <col min="7688" max="7688" width="9.625" style="2" customWidth="1"/>
    <col min="7689" max="7936" width="9" style="2"/>
    <col min="7937" max="7937" width="3.625" style="2" customWidth="1"/>
    <col min="7938" max="7938" width="10.625" style="2" customWidth="1"/>
    <col min="7939" max="7939" width="13.625" style="2" customWidth="1"/>
    <col min="7940" max="7941" width="11.625" style="2" customWidth="1"/>
    <col min="7942" max="7943" width="10.125" style="2" customWidth="1"/>
    <col min="7944" max="7944" width="9.625" style="2" customWidth="1"/>
    <col min="7945" max="8192" width="9" style="2"/>
    <col min="8193" max="8193" width="3.625" style="2" customWidth="1"/>
    <col min="8194" max="8194" width="10.625" style="2" customWidth="1"/>
    <col min="8195" max="8195" width="13.625" style="2" customWidth="1"/>
    <col min="8196" max="8197" width="11.625" style="2" customWidth="1"/>
    <col min="8198" max="8199" width="10.125" style="2" customWidth="1"/>
    <col min="8200" max="8200" width="9.625" style="2" customWidth="1"/>
    <col min="8201" max="8448" width="9" style="2"/>
    <col min="8449" max="8449" width="3.625" style="2" customWidth="1"/>
    <col min="8450" max="8450" width="10.625" style="2" customWidth="1"/>
    <col min="8451" max="8451" width="13.625" style="2" customWidth="1"/>
    <col min="8452" max="8453" width="11.625" style="2" customWidth="1"/>
    <col min="8454" max="8455" width="10.125" style="2" customWidth="1"/>
    <col min="8456" max="8456" width="9.625" style="2" customWidth="1"/>
    <col min="8457" max="8704" width="9" style="2"/>
    <col min="8705" max="8705" width="3.625" style="2" customWidth="1"/>
    <col min="8706" max="8706" width="10.625" style="2" customWidth="1"/>
    <col min="8707" max="8707" width="13.625" style="2" customWidth="1"/>
    <col min="8708" max="8709" width="11.625" style="2" customWidth="1"/>
    <col min="8710" max="8711" width="10.125" style="2" customWidth="1"/>
    <col min="8712" max="8712" width="9.625" style="2" customWidth="1"/>
    <col min="8713" max="8960" width="9" style="2"/>
    <col min="8961" max="8961" width="3.625" style="2" customWidth="1"/>
    <col min="8962" max="8962" width="10.625" style="2" customWidth="1"/>
    <col min="8963" max="8963" width="13.625" style="2" customWidth="1"/>
    <col min="8964" max="8965" width="11.625" style="2" customWidth="1"/>
    <col min="8966" max="8967" width="10.125" style="2" customWidth="1"/>
    <col min="8968" max="8968" width="9.625" style="2" customWidth="1"/>
    <col min="8969" max="9216" width="9" style="2"/>
    <col min="9217" max="9217" width="3.625" style="2" customWidth="1"/>
    <col min="9218" max="9218" width="10.625" style="2" customWidth="1"/>
    <col min="9219" max="9219" width="13.625" style="2" customWidth="1"/>
    <col min="9220" max="9221" width="11.625" style="2" customWidth="1"/>
    <col min="9222" max="9223" width="10.125" style="2" customWidth="1"/>
    <col min="9224" max="9224" width="9.625" style="2" customWidth="1"/>
    <col min="9225" max="9472" width="9" style="2"/>
    <col min="9473" max="9473" width="3.625" style="2" customWidth="1"/>
    <col min="9474" max="9474" width="10.625" style="2" customWidth="1"/>
    <col min="9475" max="9475" width="13.625" style="2" customWidth="1"/>
    <col min="9476" max="9477" width="11.625" style="2" customWidth="1"/>
    <col min="9478" max="9479" width="10.125" style="2" customWidth="1"/>
    <col min="9480" max="9480" width="9.625" style="2" customWidth="1"/>
    <col min="9481" max="9728" width="9" style="2"/>
    <col min="9729" max="9729" width="3.625" style="2" customWidth="1"/>
    <col min="9730" max="9730" width="10.625" style="2" customWidth="1"/>
    <col min="9731" max="9731" width="13.625" style="2" customWidth="1"/>
    <col min="9732" max="9733" width="11.625" style="2" customWidth="1"/>
    <col min="9734" max="9735" width="10.125" style="2" customWidth="1"/>
    <col min="9736" max="9736" width="9.625" style="2" customWidth="1"/>
    <col min="9737" max="9984" width="9" style="2"/>
    <col min="9985" max="9985" width="3.625" style="2" customWidth="1"/>
    <col min="9986" max="9986" width="10.625" style="2" customWidth="1"/>
    <col min="9987" max="9987" width="13.625" style="2" customWidth="1"/>
    <col min="9988" max="9989" width="11.625" style="2" customWidth="1"/>
    <col min="9990" max="9991" width="10.125" style="2" customWidth="1"/>
    <col min="9992" max="9992" width="9.625" style="2" customWidth="1"/>
    <col min="9993" max="10240" width="9" style="2"/>
    <col min="10241" max="10241" width="3.625" style="2" customWidth="1"/>
    <col min="10242" max="10242" width="10.625" style="2" customWidth="1"/>
    <col min="10243" max="10243" width="13.625" style="2" customWidth="1"/>
    <col min="10244" max="10245" width="11.625" style="2" customWidth="1"/>
    <col min="10246" max="10247" width="10.125" style="2" customWidth="1"/>
    <col min="10248" max="10248" width="9.625" style="2" customWidth="1"/>
    <col min="10249" max="10496" width="9" style="2"/>
    <col min="10497" max="10497" width="3.625" style="2" customWidth="1"/>
    <col min="10498" max="10498" width="10.625" style="2" customWidth="1"/>
    <col min="10499" max="10499" width="13.625" style="2" customWidth="1"/>
    <col min="10500" max="10501" width="11.625" style="2" customWidth="1"/>
    <col min="10502" max="10503" width="10.125" style="2" customWidth="1"/>
    <col min="10504" max="10504" width="9.625" style="2" customWidth="1"/>
    <col min="10505" max="10752" width="9" style="2"/>
    <col min="10753" max="10753" width="3.625" style="2" customWidth="1"/>
    <col min="10754" max="10754" width="10.625" style="2" customWidth="1"/>
    <col min="10755" max="10755" width="13.625" style="2" customWidth="1"/>
    <col min="10756" max="10757" width="11.625" style="2" customWidth="1"/>
    <col min="10758" max="10759" width="10.125" style="2" customWidth="1"/>
    <col min="10760" max="10760" width="9.625" style="2" customWidth="1"/>
    <col min="10761" max="11008" width="9" style="2"/>
    <col min="11009" max="11009" width="3.625" style="2" customWidth="1"/>
    <col min="11010" max="11010" width="10.625" style="2" customWidth="1"/>
    <col min="11011" max="11011" width="13.625" style="2" customWidth="1"/>
    <col min="11012" max="11013" width="11.625" style="2" customWidth="1"/>
    <col min="11014" max="11015" width="10.125" style="2" customWidth="1"/>
    <col min="11016" max="11016" width="9.625" style="2" customWidth="1"/>
    <col min="11017" max="11264" width="9" style="2"/>
    <col min="11265" max="11265" width="3.625" style="2" customWidth="1"/>
    <col min="11266" max="11266" width="10.625" style="2" customWidth="1"/>
    <col min="11267" max="11267" width="13.625" style="2" customWidth="1"/>
    <col min="11268" max="11269" width="11.625" style="2" customWidth="1"/>
    <col min="11270" max="11271" width="10.125" style="2" customWidth="1"/>
    <col min="11272" max="11272" width="9.625" style="2" customWidth="1"/>
    <col min="11273" max="11520" width="9" style="2"/>
    <col min="11521" max="11521" width="3.625" style="2" customWidth="1"/>
    <col min="11522" max="11522" width="10.625" style="2" customWidth="1"/>
    <col min="11523" max="11523" width="13.625" style="2" customWidth="1"/>
    <col min="11524" max="11525" width="11.625" style="2" customWidth="1"/>
    <col min="11526" max="11527" width="10.125" style="2" customWidth="1"/>
    <col min="11528" max="11528" width="9.625" style="2" customWidth="1"/>
    <col min="11529" max="11776" width="9" style="2"/>
    <col min="11777" max="11777" width="3.625" style="2" customWidth="1"/>
    <col min="11778" max="11778" width="10.625" style="2" customWidth="1"/>
    <col min="11779" max="11779" width="13.625" style="2" customWidth="1"/>
    <col min="11780" max="11781" width="11.625" style="2" customWidth="1"/>
    <col min="11782" max="11783" width="10.125" style="2" customWidth="1"/>
    <col min="11784" max="11784" width="9.625" style="2" customWidth="1"/>
    <col min="11785" max="12032" width="9" style="2"/>
    <col min="12033" max="12033" width="3.625" style="2" customWidth="1"/>
    <col min="12034" max="12034" width="10.625" style="2" customWidth="1"/>
    <col min="12035" max="12035" width="13.625" style="2" customWidth="1"/>
    <col min="12036" max="12037" width="11.625" style="2" customWidth="1"/>
    <col min="12038" max="12039" width="10.125" style="2" customWidth="1"/>
    <col min="12040" max="12040" width="9.625" style="2" customWidth="1"/>
    <col min="12041" max="12288" width="9" style="2"/>
    <col min="12289" max="12289" width="3.625" style="2" customWidth="1"/>
    <col min="12290" max="12290" width="10.625" style="2" customWidth="1"/>
    <col min="12291" max="12291" width="13.625" style="2" customWidth="1"/>
    <col min="12292" max="12293" width="11.625" style="2" customWidth="1"/>
    <col min="12294" max="12295" width="10.125" style="2" customWidth="1"/>
    <col min="12296" max="12296" width="9.625" style="2" customWidth="1"/>
    <col min="12297" max="12544" width="9" style="2"/>
    <col min="12545" max="12545" width="3.625" style="2" customWidth="1"/>
    <col min="12546" max="12546" width="10.625" style="2" customWidth="1"/>
    <col min="12547" max="12547" width="13.625" style="2" customWidth="1"/>
    <col min="12548" max="12549" width="11.625" style="2" customWidth="1"/>
    <col min="12550" max="12551" width="10.125" style="2" customWidth="1"/>
    <col min="12552" max="12552" width="9.625" style="2" customWidth="1"/>
    <col min="12553" max="12800" width="9" style="2"/>
    <col min="12801" max="12801" width="3.625" style="2" customWidth="1"/>
    <col min="12802" max="12802" width="10.625" style="2" customWidth="1"/>
    <col min="12803" max="12803" width="13.625" style="2" customWidth="1"/>
    <col min="12804" max="12805" width="11.625" style="2" customWidth="1"/>
    <col min="12806" max="12807" width="10.125" style="2" customWidth="1"/>
    <col min="12808" max="12808" width="9.625" style="2" customWidth="1"/>
    <col min="12809" max="13056" width="9" style="2"/>
    <col min="13057" max="13057" width="3.625" style="2" customWidth="1"/>
    <col min="13058" max="13058" width="10.625" style="2" customWidth="1"/>
    <col min="13059" max="13059" width="13.625" style="2" customWidth="1"/>
    <col min="13060" max="13061" width="11.625" style="2" customWidth="1"/>
    <col min="13062" max="13063" width="10.125" style="2" customWidth="1"/>
    <col min="13064" max="13064" width="9.625" style="2" customWidth="1"/>
    <col min="13065" max="13312" width="9" style="2"/>
    <col min="13313" max="13313" width="3.625" style="2" customWidth="1"/>
    <col min="13314" max="13314" width="10.625" style="2" customWidth="1"/>
    <col min="13315" max="13315" width="13.625" style="2" customWidth="1"/>
    <col min="13316" max="13317" width="11.625" style="2" customWidth="1"/>
    <col min="13318" max="13319" width="10.125" style="2" customWidth="1"/>
    <col min="13320" max="13320" width="9.625" style="2" customWidth="1"/>
    <col min="13321" max="13568" width="9" style="2"/>
    <col min="13569" max="13569" width="3.625" style="2" customWidth="1"/>
    <col min="13570" max="13570" width="10.625" style="2" customWidth="1"/>
    <col min="13571" max="13571" width="13.625" style="2" customWidth="1"/>
    <col min="13572" max="13573" width="11.625" style="2" customWidth="1"/>
    <col min="13574" max="13575" width="10.125" style="2" customWidth="1"/>
    <col min="13576" max="13576" width="9.625" style="2" customWidth="1"/>
    <col min="13577" max="13824" width="9" style="2"/>
    <col min="13825" max="13825" width="3.625" style="2" customWidth="1"/>
    <col min="13826" max="13826" width="10.625" style="2" customWidth="1"/>
    <col min="13827" max="13827" width="13.625" style="2" customWidth="1"/>
    <col min="13828" max="13829" width="11.625" style="2" customWidth="1"/>
    <col min="13830" max="13831" width="10.125" style="2" customWidth="1"/>
    <col min="13832" max="13832" width="9.625" style="2" customWidth="1"/>
    <col min="13833" max="14080" width="9" style="2"/>
    <col min="14081" max="14081" width="3.625" style="2" customWidth="1"/>
    <col min="14082" max="14082" width="10.625" style="2" customWidth="1"/>
    <col min="14083" max="14083" width="13.625" style="2" customWidth="1"/>
    <col min="14084" max="14085" width="11.625" style="2" customWidth="1"/>
    <col min="14086" max="14087" width="10.125" style="2" customWidth="1"/>
    <col min="14088" max="14088" width="9.625" style="2" customWidth="1"/>
    <col min="14089" max="14336" width="9" style="2"/>
    <col min="14337" max="14337" width="3.625" style="2" customWidth="1"/>
    <col min="14338" max="14338" width="10.625" style="2" customWidth="1"/>
    <col min="14339" max="14339" width="13.625" style="2" customWidth="1"/>
    <col min="14340" max="14341" width="11.625" style="2" customWidth="1"/>
    <col min="14342" max="14343" width="10.125" style="2" customWidth="1"/>
    <col min="14344" max="14344" width="9.625" style="2" customWidth="1"/>
    <col min="14345" max="14592" width="9" style="2"/>
    <col min="14593" max="14593" width="3.625" style="2" customWidth="1"/>
    <col min="14594" max="14594" width="10.625" style="2" customWidth="1"/>
    <col min="14595" max="14595" width="13.625" style="2" customWidth="1"/>
    <col min="14596" max="14597" width="11.625" style="2" customWidth="1"/>
    <col min="14598" max="14599" width="10.125" style="2" customWidth="1"/>
    <col min="14600" max="14600" width="9.625" style="2" customWidth="1"/>
    <col min="14601" max="14848" width="9" style="2"/>
    <col min="14849" max="14849" width="3.625" style="2" customWidth="1"/>
    <col min="14850" max="14850" width="10.625" style="2" customWidth="1"/>
    <col min="14851" max="14851" width="13.625" style="2" customWidth="1"/>
    <col min="14852" max="14853" width="11.625" style="2" customWidth="1"/>
    <col min="14854" max="14855" width="10.125" style="2" customWidth="1"/>
    <col min="14856" max="14856" width="9.625" style="2" customWidth="1"/>
    <col min="14857" max="15104" width="9" style="2"/>
    <col min="15105" max="15105" width="3.625" style="2" customWidth="1"/>
    <col min="15106" max="15106" width="10.625" style="2" customWidth="1"/>
    <col min="15107" max="15107" width="13.625" style="2" customWidth="1"/>
    <col min="15108" max="15109" width="11.625" style="2" customWidth="1"/>
    <col min="15110" max="15111" width="10.125" style="2" customWidth="1"/>
    <col min="15112" max="15112" width="9.625" style="2" customWidth="1"/>
    <col min="15113" max="15360" width="9" style="2"/>
    <col min="15361" max="15361" width="3.625" style="2" customWidth="1"/>
    <col min="15362" max="15362" width="10.625" style="2" customWidth="1"/>
    <col min="15363" max="15363" width="13.625" style="2" customWidth="1"/>
    <col min="15364" max="15365" width="11.625" style="2" customWidth="1"/>
    <col min="15366" max="15367" width="10.125" style="2" customWidth="1"/>
    <col min="15368" max="15368" width="9.625" style="2" customWidth="1"/>
    <col min="15369" max="15616" width="9" style="2"/>
    <col min="15617" max="15617" width="3.625" style="2" customWidth="1"/>
    <col min="15618" max="15618" width="10.625" style="2" customWidth="1"/>
    <col min="15619" max="15619" width="13.625" style="2" customWidth="1"/>
    <col min="15620" max="15621" width="11.625" style="2" customWidth="1"/>
    <col min="15622" max="15623" width="10.125" style="2" customWidth="1"/>
    <col min="15624" max="15624" width="9.625" style="2" customWidth="1"/>
    <col min="15625" max="15872" width="9" style="2"/>
    <col min="15873" max="15873" width="3.625" style="2" customWidth="1"/>
    <col min="15874" max="15874" width="10.625" style="2" customWidth="1"/>
    <col min="15875" max="15875" width="13.625" style="2" customWidth="1"/>
    <col min="15876" max="15877" width="11.625" style="2" customWidth="1"/>
    <col min="15878" max="15879" width="10.125" style="2" customWidth="1"/>
    <col min="15880" max="15880" width="9.625" style="2" customWidth="1"/>
    <col min="15881" max="16128" width="9" style="2"/>
    <col min="16129" max="16129" width="3.625" style="2" customWidth="1"/>
    <col min="16130" max="16130" width="10.625" style="2" customWidth="1"/>
    <col min="16131" max="16131" width="13.625" style="2" customWidth="1"/>
    <col min="16132" max="16133" width="11.625" style="2" customWidth="1"/>
    <col min="16134" max="16135" width="10.125" style="2" customWidth="1"/>
    <col min="16136" max="16136" width="9.625" style="2" customWidth="1"/>
    <col min="16137" max="16384" width="9" style="2"/>
  </cols>
  <sheetData>
    <row r="1" spans="1:8" ht="30" customHeight="1">
      <c r="A1" s="1" t="s">
        <v>0</v>
      </c>
    </row>
    <row r="2" spans="1:8" ht="18" customHeight="1">
      <c r="B2" s="5" t="s">
        <v>1</v>
      </c>
    </row>
    <row r="3" spans="1:8" s="4" customFormat="1" ht="20.25" customHeight="1">
      <c r="B3" s="772" t="s">
        <v>2</v>
      </c>
      <c r="C3" s="774" t="s">
        <v>3</v>
      </c>
      <c r="D3" s="6" t="s">
        <v>4</v>
      </c>
      <c r="E3" s="7" t="s">
        <v>5</v>
      </c>
      <c r="F3" s="8" t="s">
        <v>6</v>
      </c>
      <c r="G3" s="9" t="s">
        <v>7</v>
      </c>
      <c r="H3" s="772" t="s">
        <v>8</v>
      </c>
    </row>
    <row r="4" spans="1:8" s="4" customFormat="1" ht="12" customHeight="1">
      <c r="B4" s="773"/>
      <c r="C4" s="775"/>
      <c r="D4" s="10" t="s">
        <v>9</v>
      </c>
      <c r="E4" s="11" t="s">
        <v>9</v>
      </c>
      <c r="F4" s="12" t="s">
        <v>9</v>
      </c>
      <c r="G4" s="12" t="s">
        <v>10</v>
      </c>
      <c r="H4" s="773"/>
    </row>
    <row r="5" spans="1:8" s="4" customFormat="1" ht="12" customHeight="1">
      <c r="B5" s="13" t="s">
        <v>11</v>
      </c>
      <c r="C5" s="14">
        <f>SUM(C6:C9)</f>
        <v>59020</v>
      </c>
      <c r="D5" s="15">
        <f>SUM(D6:D9)</f>
        <v>27726</v>
      </c>
      <c r="E5" s="16">
        <f>SUM(E6:E9)</f>
        <v>31294</v>
      </c>
      <c r="F5" s="17" t="s">
        <v>12</v>
      </c>
      <c r="G5" s="18" t="s">
        <v>12</v>
      </c>
      <c r="H5" s="19">
        <v>64.7</v>
      </c>
    </row>
    <row r="6" spans="1:8" s="4" customFormat="1" ht="12" hidden="1" customHeight="1">
      <c r="B6" s="20" t="s">
        <v>13</v>
      </c>
      <c r="C6" s="21">
        <f>SUM(D6:E6)</f>
        <v>19244</v>
      </c>
      <c r="D6" s="22">
        <v>8872</v>
      </c>
      <c r="E6" s="23">
        <v>10372</v>
      </c>
      <c r="F6" s="24" t="s">
        <v>12</v>
      </c>
      <c r="G6" s="25" t="s">
        <v>12</v>
      </c>
      <c r="H6" s="26">
        <v>81.5</v>
      </c>
    </row>
    <row r="7" spans="1:8" s="4" customFormat="1" ht="12" hidden="1" customHeight="1">
      <c r="B7" s="20" t="s">
        <v>14</v>
      </c>
      <c r="C7" s="21">
        <f>SUM(D7:E7)</f>
        <v>18251</v>
      </c>
      <c r="D7" s="22">
        <v>8671</v>
      </c>
      <c r="E7" s="23">
        <v>9580</v>
      </c>
      <c r="F7" s="24" t="s">
        <v>12</v>
      </c>
      <c r="G7" s="25" t="s">
        <v>12</v>
      </c>
      <c r="H7" s="26">
        <v>57.5</v>
      </c>
    </row>
    <row r="8" spans="1:8" s="4" customFormat="1" ht="12" hidden="1" customHeight="1">
      <c r="B8" s="20" t="s">
        <v>15</v>
      </c>
      <c r="C8" s="21">
        <f>SUM(D8:E8)</f>
        <v>11477</v>
      </c>
      <c r="D8" s="22">
        <v>5292</v>
      </c>
      <c r="E8" s="23">
        <v>6185</v>
      </c>
      <c r="F8" s="24" t="s">
        <v>12</v>
      </c>
      <c r="G8" s="25" t="s">
        <v>12</v>
      </c>
      <c r="H8" s="26">
        <v>49.8</v>
      </c>
    </row>
    <row r="9" spans="1:8" s="4" customFormat="1" ht="12" hidden="1" customHeight="1">
      <c r="B9" s="27" t="s">
        <v>16</v>
      </c>
      <c r="C9" s="28">
        <f>SUM(D9:E9)</f>
        <v>10048</v>
      </c>
      <c r="D9" s="29">
        <v>4891</v>
      </c>
      <c r="E9" s="30">
        <v>5157</v>
      </c>
      <c r="F9" s="31" t="s">
        <v>12</v>
      </c>
      <c r="G9" s="32" t="s">
        <v>12</v>
      </c>
      <c r="H9" s="33">
        <v>78.7</v>
      </c>
    </row>
    <row r="10" spans="1:8" s="4" customFormat="1" ht="12" customHeight="1">
      <c r="B10" s="13" t="s">
        <v>17</v>
      </c>
      <c r="C10" s="14">
        <f>SUM(C11:C14)</f>
        <v>58103</v>
      </c>
      <c r="D10" s="15">
        <f>SUM(D11:D14)</f>
        <v>27784</v>
      </c>
      <c r="E10" s="16">
        <f>SUM(E11:E14)</f>
        <v>30319</v>
      </c>
      <c r="F10" s="34">
        <f>+C10-C5</f>
        <v>-917</v>
      </c>
      <c r="G10" s="35">
        <f>ROUND(C10/C5*100-100,1)</f>
        <v>-1.6</v>
      </c>
      <c r="H10" s="19">
        <v>63.7</v>
      </c>
    </row>
    <row r="11" spans="1:8" s="4" customFormat="1" ht="12" hidden="1" customHeight="1">
      <c r="B11" s="20" t="s">
        <v>13</v>
      </c>
      <c r="C11" s="21">
        <v>19345</v>
      </c>
      <c r="D11" s="22">
        <v>9058</v>
      </c>
      <c r="E11" s="23">
        <v>10287</v>
      </c>
      <c r="F11" s="36">
        <f>+C11-C6</f>
        <v>101</v>
      </c>
      <c r="G11" s="37">
        <f>ROUND(C11/C6*100-100,1)</f>
        <v>0.5</v>
      </c>
      <c r="H11" s="26">
        <v>81.900000000000006</v>
      </c>
    </row>
    <row r="12" spans="1:8" s="4" customFormat="1" ht="12" hidden="1" customHeight="1">
      <c r="B12" s="20" t="s">
        <v>14</v>
      </c>
      <c r="C12" s="21">
        <v>17976</v>
      </c>
      <c r="D12" s="22">
        <v>8620</v>
      </c>
      <c r="E12" s="23">
        <v>9356</v>
      </c>
      <c r="F12" s="36">
        <f>+C12-C7</f>
        <v>-275</v>
      </c>
      <c r="G12" s="37">
        <f>ROUND(C12/C7*100-100,1)</f>
        <v>-1.5</v>
      </c>
      <c r="H12" s="26">
        <v>56.7</v>
      </c>
    </row>
    <row r="13" spans="1:8" s="4" customFormat="1" ht="12" hidden="1" customHeight="1">
      <c r="B13" s="20" t="s">
        <v>15</v>
      </c>
      <c r="C13" s="21">
        <v>10847</v>
      </c>
      <c r="D13" s="22">
        <v>5244</v>
      </c>
      <c r="E13" s="23">
        <v>5603</v>
      </c>
      <c r="F13" s="36">
        <f>+C13-C8</f>
        <v>-630</v>
      </c>
      <c r="G13" s="37">
        <f>ROUND(C13/C8*100-100,1)</f>
        <v>-5.5</v>
      </c>
      <c r="H13" s="26">
        <v>47.1</v>
      </c>
    </row>
    <row r="14" spans="1:8" s="4" customFormat="1" ht="12" hidden="1" customHeight="1">
      <c r="B14" s="27" t="s">
        <v>16</v>
      </c>
      <c r="C14" s="28">
        <v>9935</v>
      </c>
      <c r="D14" s="29">
        <v>4862</v>
      </c>
      <c r="E14" s="30">
        <v>5073</v>
      </c>
      <c r="F14" s="38">
        <f>+C14-C9</f>
        <v>-113</v>
      </c>
      <c r="G14" s="39">
        <f>ROUND(C14/C9*100-100,1)</f>
        <v>-1.1000000000000001</v>
      </c>
      <c r="H14" s="33">
        <v>77.8</v>
      </c>
    </row>
    <row r="15" spans="1:8" s="4" customFormat="1" ht="12" customHeight="1">
      <c r="B15" s="40" t="s">
        <v>18</v>
      </c>
      <c r="C15" s="41">
        <f>SUM(C16:C19)</f>
        <v>60270</v>
      </c>
      <c r="D15" s="42">
        <f>SUM(D16:D19)</f>
        <v>29099</v>
      </c>
      <c r="E15" s="43">
        <f>SUM(E16:E19)</f>
        <v>31171</v>
      </c>
      <c r="F15" s="44">
        <f t="shared" ref="F15:F64" si="0">+C15-C10</f>
        <v>2167</v>
      </c>
      <c r="G15" s="45">
        <f t="shared" ref="G15:G64" si="1">ROUND(C15/C10*100-100,1)</f>
        <v>3.7</v>
      </c>
      <c r="H15" s="46">
        <v>66.099999999999994</v>
      </c>
    </row>
    <row r="16" spans="1:8" s="4" customFormat="1" ht="12" hidden="1" customHeight="1">
      <c r="B16" s="47" t="s">
        <v>13</v>
      </c>
      <c r="C16" s="21">
        <v>19744</v>
      </c>
      <c r="D16" s="22">
        <v>9273</v>
      </c>
      <c r="E16" s="23">
        <v>10471</v>
      </c>
      <c r="F16" s="36">
        <f t="shared" si="0"/>
        <v>399</v>
      </c>
      <c r="G16" s="37">
        <f t="shared" si="1"/>
        <v>2.1</v>
      </c>
      <c r="H16" s="26">
        <v>83.6</v>
      </c>
    </row>
    <row r="17" spans="2:8" s="4" customFormat="1" ht="12" hidden="1" customHeight="1">
      <c r="B17" s="47" t="s">
        <v>14</v>
      </c>
      <c r="C17" s="21">
        <v>18809</v>
      </c>
      <c r="D17" s="22">
        <v>9150</v>
      </c>
      <c r="E17" s="23">
        <v>9659</v>
      </c>
      <c r="F17" s="36">
        <f t="shared" si="0"/>
        <v>833</v>
      </c>
      <c r="G17" s="37">
        <f t="shared" si="1"/>
        <v>4.5999999999999996</v>
      </c>
      <c r="H17" s="26">
        <v>59.3</v>
      </c>
    </row>
    <row r="18" spans="2:8" s="4" customFormat="1" ht="12" hidden="1" customHeight="1">
      <c r="B18" s="47" t="s">
        <v>15</v>
      </c>
      <c r="C18" s="21">
        <v>11507</v>
      </c>
      <c r="D18" s="22">
        <v>5577</v>
      </c>
      <c r="E18" s="23">
        <v>5930</v>
      </c>
      <c r="F18" s="36">
        <f t="shared" si="0"/>
        <v>660</v>
      </c>
      <c r="G18" s="37">
        <f t="shared" si="1"/>
        <v>6.1</v>
      </c>
      <c r="H18" s="26">
        <v>49.9</v>
      </c>
    </row>
    <row r="19" spans="2:8" s="4" customFormat="1" ht="12" hidden="1" customHeight="1">
      <c r="B19" s="48" t="s">
        <v>16</v>
      </c>
      <c r="C19" s="28">
        <v>10210</v>
      </c>
      <c r="D19" s="29">
        <v>5099</v>
      </c>
      <c r="E19" s="30">
        <v>5111</v>
      </c>
      <c r="F19" s="38">
        <f t="shared" si="0"/>
        <v>275</v>
      </c>
      <c r="G19" s="39">
        <f t="shared" si="1"/>
        <v>2.8</v>
      </c>
      <c r="H19" s="33">
        <v>79.900000000000006</v>
      </c>
    </row>
    <row r="20" spans="2:8" s="49" customFormat="1" ht="12" customHeight="1">
      <c r="B20" s="40" t="s">
        <v>19</v>
      </c>
      <c r="C20" s="41">
        <f>SUM(C21:C24)</f>
        <v>63562</v>
      </c>
      <c r="D20" s="42">
        <f>SUM(D21:D24)</f>
        <v>30499</v>
      </c>
      <c r="E20" s="43">
        <f>SUM(E21:E24)</f>
        <v>33063</v>
      </c>
      <c r="F20" s="44">
        <f t="shared" si="0"/>
        <v>3292</v>
      </c>
      <c r="G20" s="45">
        <f t="shared" si="1"/>
        <v>5.5</v>
      </c>
      <c r="H20" s="46">
        <v>69.7</v>
      </c>
    </row>
    <row r="21" spans="2:8" s="4" customFormat="1" ht="12" customHeight="1">
      <c r="B21" s="20" t="s">
        <v>13</v>
      </c>
      <c r="C21" s="21">
        <v>19142</v>
      </c>
      <c r="D21" s="22">
        <v>9025</v>
      </c>
      <c r="E21" s="23">
        <v>10117</v>
      </c>
      <c r="F21" s="36">
        <f t="shared" si="0"/>
        <v>-602</v>
      </c>
      <c r="G21" s="37">
        <f t="shared" si="1"/>
        <v>-3</v>
      </c>
      <c r="H21" s="26">
        <v>81</v>
      </c>
    </row>
    <row r="22" spans="2:8" s="4" customFormat="1" ht="12" customHeight="1">
      <c r="B22" s="20" t="s">
        <v>14</v>
      </c>
      <c r="C22" s="21">
        <v>19884</v>
      </c>
      <c r="D22" s="22">
        <v>9696</v>
      </c>
      <c r="E22" s="23">
        <v>10188</v>
      </c>
      <c r="F22" s="36">
        <f t="shared" si="0"/>
        <v>1075</v>
      </c>
      <c r="G22" s="37">
        <f t="shared" si="1"/>
        <v>5.7</v>
      </c>
      <c r="H22" s="26">
        <v>62.7</v>
      </c>
    </row>
    <row r="23" spans="2:8" s="4" customFormat="1" ht="12" customHeight="1">
      <c r="B23" s="20" t="s">
        <v>15</v>
      </c>
      <c r="C23" s="21">
        <v>14718</v>
      </c>
      <c r="D23" s="22">
        <v>6914</v>
      </c>
      <c r="E23" s="23">
        <v>7804</v>
      </c>
      <c r="F23" s="36">
        <f t="shared" si="0"/>
        <v>3211</v>
      </c>
      <c r="G23" s="37">
        <f t="shared" si="1"/>
        <v>27.9</v>
      </c>
      <c r="H23" s="26">
        <v>63.8</v>
      </c>
    </row>
    <row r="24" spans="2:8" s="4" customFormat="1" ht="12" customHeight="1">
      <c r="B24" s="27" t="s">
        <v>16</v>
      </c>
      <c r="C24" s="28">
        <v>9818</v>
      </c>
      <c r="D24" s="29">
        <v>4864</v>
      </c>
      <c r="E24" s="30">
        <v>4954</v>
      </c>
      <c r="F24" s="38">
        <f t="shared" si="0"/>
        <v>-392</v>
      </c>
      <c r="G24" s="39">
        <f t="shared" si="1"/>
        <v>-3.8</v>
      </c>
      <c r="H24" s="33">
        <v>76.900000000000006</v>
      </c>
    </row>
    <row r="25" spans="2:8" s="49" customFormat="1" ht="12" customHeight="1">
      <c r="B25" s="40" t="s">
        <v>20</v>
      </c>
      <c r="C25" s="41">
        <f>SUM(C26:C29)</f>
        <v>61660</v>
      </c>
      <c r="D25" s="42">
        <f>SUM(D26:D29)</f>
        <v>29420</v>
      </c>
      <c r="E25" s="43">
        <f>SUM(E26:E29)</f>
        <v>32240</v>
      </c>
      <c r="F25" s="44">
        <f t="shared" si="0"/>
        <v>-1902</v>
      </c>
      <c r="G25" s="45">
        <f t="shared" si="1"/>
        <v>-3</v>
      </c>
      <c r="H25" s="46">
        <v>67.599999999999994</v>
      </c>
    </row>
    <row r="26" spans="2:8" s="4" customFormat="1" ht="12" customHeight="1">
      <c r="B26" s="47" t="s">
        <v>13</v>
      </c>
      <c r="C26" s="21">
        <v>18264</v>
      </c>
      <c r="D26" s="22">
        <v>8537</v>
      </c>
      <c r="E26" s="23">
        <v>9727</v>
      </c>
      <c r="F26" s="36">
        <f t="shared" si="0"/>
        <v>-878</v>
      </c>
      <c r="G26" s="37">
        <f t="shared" si="1"/>
        <v>-4.5999999999999996</v>
      </c>
      <c r="H26" s="26">
        <v>77.3</v>
      </c>
    </row>
    <row r="27" spans="2:8" s="4" customFormat="1" ht="12" customHeight="1">
      <c r="B27" s="47" t="s">
        <v>14</v>
      </c>
      <c r="C27" s="21">
        <v>19699</v>
      </c>
      <c r="D27" s="22">
        <v>9498</v>
      </c>
      <c r="E27" s="23">
        <v>10201</v>
      </c>
      <c r="F27" s="36">
        <f t="shared" si="0"/>
        <v>-185</v>
      </c>
      <c r="G27" s="37">
        <f t="shared" si="1"/>
        <v>-0.9</v>
      </c>
      <c r="H27" s="26">
        <v>62.1</v>
      </c>
    </row>
    <row r="28" spans="2:8" s="4" customFormat="1" ht="12" customHeight="1">
      <c r="B28" s="47" t="s">
        <v>15</v>
      </c>
      <c r="C28" s="21">
        <v>13908</v>
      </c>
      <c r="D28" s="22">
        <v>6563</v>
      </c>
      <c r="E28" s="23">
        <v>7345</v>
      </c>
      <c r="F28" s="36">
        <f t="shared" si="0"/>
        <v>-810</v>
      </c>
      <c r="G28" s="37">
        <f t="shared" si="1"/>
        <v>-5.5</v>
      </c>
      <c r="H28" s="26">
        <v>60.3</v>
      </c>
    </row>
    <row r="29" spans="2:8" s="4" customFormat="1" ht="12" customHeight="1">
      <c r="B29" s="48" t="s">
        <v>16</v>
      </c>
      <c r="C29" s="28">
        <v>9789</v>
      </c>
      <c r="D29" s="29">
        <v>4822</v>
      </c>
      <c r="E29" s="30">
        <v>4967</v>
      </c>
      <c r="F29" s="38">
        <f t="shared" si="0"/>
        <v>-29</v>
      </c>
      <c r="G29" s="39">
        <f t="shared" si="1"/>
        <v>-0.3</v>
      </c>
      <c r="H29" s="33">
        <v>76.599999999999994</v>
      </c>
    </row>
    <row r="30" spans="2:8" s="49" customFormat="1" ht="12" customHeight="1">
      <c r="B30" s="40" t="s">
        <v>21</v>
      </c>
      <c r="C30" s="41">
        <f>SUM(C31:C34)</f>
        <v>75071</v>
      </c>
      <c r="D30" s="42">
        <f>SUM(D31:D34)</f>
        <v>35444</v>
      </c>
      <c r="E30" s="43">
        <f>SUM(E31:E34)</f>
        <v>39627</v>
      </c>
      <c r="F30" s="44">
        <f t="shared" si="0"/>
        <v>13411</v>
      </c>
      <c r="G30" s="45">
        <f t="shared" si="1"/>
        <v>21.7</v>
      </c>
      <c r="H30" s="46">
        <v>82.3</v>
      </c>
    </row>
    <row r="31" spans="2:8" s="4" customFormat="1" ht="12" customHeight="1">
      <c r="B31" s="47" t="s">
        <v>13</v>
      </c>
      <c r="C31" s="21">
        <v>24838</v>
      </c>
      <c r="D31" s="22">
        <v>11511</v>
      </c>
      <c r="E31" s="23">
        <v>13327</v>
      </c>
      <c r="F31" s="36">
        <f t="shared" si="0"/>
        <v>6574</v>
      </c>
      <c r="G31" s="37">
        <f t="shared" si="1"/>
        <v>36</v>
      </c>
      <c r="H31" s="26">
        <v>105.2</v>
      </c>
    </row>
    <row r="32" spans="2:8" s="4" customFormat="1" ht="12" customHeight="1">
      <c r="B32" s="47" t="s">
        <v>14</v>
      </c>
      <c r="C32" s="21">
        <v>23383</v>
      </c>
      <c r="D32" s="22">
        <v>11092</v>
      </c>
      <c r="E32" s="23">
        <v>12291</v>
      </c>
      <c r="F32" s="36">
        <f t="shared" si="0"/>
        <v>3684</v>
      </c>
      <c r="G32" s="37">
        <f t="shared" si="1"/>
        <v>18.7</v>
      </c>
      <c r="H32" s="26">
        <v>73.7</v>
      </c>
    </row>
    <row r="33" spans="2:8" s="4" customFormat="1" ht="12" customHeight="1">
      <c r="B33" s="47" t="s">
        <v>15</v>
      </c>
      <c r="C33" s="21">
        <v>15523</v>
      </c>
      <c r="D33" s="22">
        <v>7389</v>
      </c>
      <c r="E33" s="23">
        <v>8134</v>
      </c>
      <c r="F33" s="36">
        <f t="shared" si="0"/>
        <v>1615</v>
      </c>
      <c r="G33" s="37">
        <f t="shared" si="1"/>
        <v>11.6</v>
      </c>
      <c r="H33" s="26">
        <v>67.3</v>
      </c>
    </row>
    <row r="34" spans="2:8" s="4" customFormat="1" ht="12" customHeight="1">
      <c r="B34" s="48" t="s">
        <v>16</v>
      </c>
      <c r="C34" s="28">
        <v>11327</v>
      </c>
      <c r="D34" s="29">
        <v>5452</v>
      </c>
      <c r="E34" s="30">
        <v>5875</v>
      </c>
      <c r="F34" s="38">
        <f t="shared" si="0"/>
        <v>1538</v>
      </c>
      <c r="G34" s="39">
        <f t="shared" si="1"/>
        <v>15.7</v>
      </c>
      <c r="H34" s="33">
        <v>88.7</v>
      </c>
    </row>
    <row r="35" spans="2:8" s="49" customFormat="1" ht="12" customHeight="1">
      <c r="B35" s="40" t="s">
        <v>22</v>
      </c>
      <c r="C35" s="41">
        <f>SUM(C36:C39)</f>
        <v>74050</v>
      </c>
      <c r="D35" s="42">
        <f>SUM(D36:D39)</f>
        <v>35822</v>
      </c>
      <c r="E35" s="43">
        <f>SUM(E36:E39)</f>
        <v>38228</v>
      </c>
      <c r="F35" s="44">
        <f t="shared" si="0"/>
        <v>-1021</v>
      </c>
      <c r="G35" s="45">
        <f t="shared" si="1"/>
        <v>-1.4</v>
      </c>
      <c r="H35" s="46">
        <v>81.2</v>
      </c>
    </row>
    <row r="36" spans="2:8" s="4" customFormat="1" ht="12" customHeight="1">
      <c r="B36" s="47" t="s">
        <v>13</v>
      </c>
      <c r="C36" s="21">
        <v>24869</v>
      </c>
      <c r="D36" s="22">
        <v>11797</v>
      </c>
      <c r="E36" s="23">
        <v>13072</v>
      </c>
      <c r="F36" s="36">
        <f t="shared" si="0"/>
        <v>31</v>
      </c>
      <c r="G36" s="37">
        <f t="shared" si="1"/>
        <v>0.1</v>
      </c>
      <c r="H36" s="26">
        <v>105.3</v>
      </c>
    </row>
    <row r="37" spans="2:8" s="4" customFormat="1" ht="12" customHeight="1">
      <c r="B37" s="47" t="s">
        <v>14</v>
      </c>
      <c r="C37" s="21">
        <v>23092</v>
      </c>
      <c r="D37" s="22">
        <v>11250</v>
      </c>
      <c r="E37" s="23">
        <v>11842</v>
      </c>
      <c r="F37" s="36">
        <f t="shared" si="0"/>
        <v>-291</v>
      </c>
      <c r="G37" s="37">
        <f t="shared" si="1"/>
        <v>-1.2</v>
      </c>
      <c r="H37" s="26">
        <v>72.8</v>
      </c>
    </row>
    <row r="38" spans="2:8" s="4" customFormat="1" ht="12" customHeight="1">
      <c r="B38" s="47" t="s">
        <v>15</v>
      </c>
      <c r="C38" s="21">
        <v>14756</v>
      </c>
      <c r="D38" s="22">
        <v>7205</v>
      </c>
      <c r="E38" s="23">
        <v>7551</v>
      </c>
      <c r="F38" s="36">
        <f t="shared" si="0"/>
        <v>-767</v>
      </c>
      <c r="G38" s="37">
        <f t="shared" si="1"/>
        <v>-4.9000000000000004</v>
      </c>
      <c r="H38" s="26">
        <v>64</v>
      </c>
    </row>
    <row r="39" spans="2:8" s="4" customFormat="1" ht="12" customHeight="1">
      <c r="B39" s="48" t="s">
        <v>16</v>
      </c>
      <c r="C39" s="28">
        <v>11333</v>
      </c>
      <c r="D39" s="29">
        <v>5570</v>
      </c>
      <c r="E39" s="30">
        <v>5763</v>
      </c>
      <c r="F39" s="38">
        <f t="shared" si="0"/>
        <v>6</v>
      </c>
      <c r="G39" s="39">
        <f t="shared" si="1"/>
        <v>0.1</v>
      </c>
      <c r="H39" s="33">
        <v>88.7</v>
      </c>
    </row>
    <row r="40" spans="2:8" s="49" customFormat="1" ht="12" customHeight="1">
      <c r="B40" s="40" t="s">
        <v>23</v>
      </c>
      <c r="C40" s="41">
        <f>SUM(C41:C44)</f>
        <v>72218</v>
      </c>
      <c r="D40" s="42">
        <f>SUM(D41:D44)</f>
        <v>34381</v>
      </c>
      <c r="E40" s="43">
        <f>SUM(E41:E44)</f>
        <v>37837</v>
      </c>
      <c r="F40" s="44">
        <f t="shared" si="0"/>
        <v>-1832</v>
      </c>
      <c r="G40" s="45">
        <f t="shared" si="1"/>
        <v>-2.5</v>
      </c>
      <c r="H40" s="46">
        <v>79.2</v>
      </c>
    </row>
    <row r="41" spans="2:8" s="4" customFormat="1" ht="12" customHeight="1">
      <c r="B41" s="47" t="s">
        <v>13</v>
      </c>
      <c r="C41" s="21">
        <v>23711</v>
      </c>
      <c r="D41" s="22">
        <v>11108</v>
      </c>
      <c r="E41" s="23">
        <v>12603</v>
      </c>
      <c r="F41" s="36">
        <f t="shared" si="0"/>
        <v>-1158</v>
      </c>
      <c r="G41" s="37">
        <f t="shared" si="1"/>
        <v>-4.7</v>
      </c>
      <c r="H41" s="26">
        <v>100.4</v>
      </c>
    </row>
    <row r="42" spans="2:8" s="4" customFormat="1" ht="12" customHeight="1">
      <c r="B42" s="47" t="s">
        <v>14</v>
      </c>
      <c r="C42" s="21">
        <v>22760</v>
      </c>
      <c r="D42" s="22">
        <v>10900</v>
      </c>
      <c r="E42" s="23">
        <v>11860</v>
      </c>
      <c r="F42" s="36">
        <f t="shared" si="0"/>
        <v>-332</v>
      </c>
      <c r="G42" s="37">
        <f t="shared" si="1"/>
        <v>-1.4</v>
      </c>
      <c r="H42" s="26">
        <v>71.7</v>
      </c>
    </row>
    <row r="43" spans="2:8" s="4" customFormat="1" ht="12" customHeight="1">
      <c r="B43" s="47" t="s">
        <v>15</v>
      </c>
      <c r="C43" s="21">
        <v>14639</v>
      </c>
      <c r="D43" s="22">
        <v>7030</v>
      </c>
      <c r="E43" s="23">
        <v>7609</v>
      </c>
      <c r="F43" s="36">
        <f t="shared" si="0"/>
        <v>-117</v>
      </c>
      <c r="G43" s="37">
        <f t="shared" si="1"/>
        <v>-0.8</v>
      </c>
      <c r="H43" s="26">
        <v>63.5</v>
      </c>
    </row>
    <row r="44" spans="2:8" s="4" customFormat="1" ht="12" customHeight="1">
      <c r="B44" s="48" t="s">
        <v>16</v>
      </c>
      <c r="C44" s="28">
        <v>11108</v>
      </c>
      <c r="D44" s="29">
        <v>5343</v>
      </c>
      <c r="E44" s="30">
        <v>5765</v>
      </c>
      <c r="F44" s="38">
        <f t="shared" si="0"/>
        <v>-225</v>
      </c>
      <c r="G44" s="39">
        <f t="shared" si="1"/>
        <v>-2</v>
      </c>
      <c r="H44" s="33">
        <v>87</v>
      </c>
    </row>
    <row r="45" spans="2:8" s="49" customFormat="1" ht="12" customHeight="1">
      <c r="B45" s="40" t="s">
        <v>24</v>
      </c>
      <c r="C45" s="41">
        <f>SUM(C46:C49)</f>
        <v>70783</v>
      </c>
      <c r="D45" s="42">
        <f>SUM(D46:D49)</f>
        <v>33413</v>
      </c>
      <c r="E45" s="43">
        <f>SUM(E46:E49)</f>
        <v>37373</v>
      </c>
      <c r="F45" s="44">
        <f t="shared" si="0"/>
        <v>-1435</v>
      </c>
      <c r="G45" s="45">
        <f t="shared" si="1"/>
        <v>-2</v>
      </c>
      <c r="H45" s="46">
        <v>77.599999999999994</v>
      </c>
    </row>
    <row r="46" spans="2:8" s="4" customFormat="1" ht="12" customHeight="1">
      <c r="B46" s="47" t="s">
        <v>13</v>
      </c>
      <c r="C46" s="21">
        <v>22530</v>
      </c>
      <c r="D46" s="22">
        <v>10532</v>
      </c>
      <c r="E46" s="23">
        <v>11998</v>
      </c>
      <c r="F46" s="36">
        <f t="shared" si="0"/>
        <v>-1181</v>
      </c>
      <c r="G46" s="37">
        <f t="shared" si="1"/>
        <v>-5</v>
      </c>
      <c r="H46" s="26">
        <v>95.4</v>
      </c>
    </row>
    <row r="47" spans="2:8" s="4" customFormat="1" ht="12" customHeight="1">
      <c r="B47" s="47" t="s">
        <v>14</v>
      </c>
      <c r="C47" s="21">
        <v>23021</v>
      </c>
      <c r="D47" s="22">
        <v>10852</v>
      </c>
      <c r="E47" s="23">
        <v>12169</v>
      </c>
      <c r="F47" s="36">
        <f t="shared" si="0"/>
        <v>261</v>
      </c>
      <c r="G47" s="37">
        <f t="shared" si="1"/>
        <v>1.1000000000000001</v>
      </c>
      <c r="H47" s="26">
        <v>72.599999999999994</v>
      </c>
    </row>
    <row r="48" spans="2:8" s="4" customFormat="1" ht="12" customHeight="1">
      <c r="B48" s="47" t="s">
        <v>15</v>
      </c>
      <c r="C48" s="21">
        <v>14520</v>
      </c>
      <c r="D48" s="22">
        <v>6907</v>
      </c>
      <c r="E48" s="23">
        <v>7613</v>
      </c>
      <c r="F48" s="36">
        <f t="shared" si="0"/>
        <v>-119</v>
      </c>
      <c r="G48" s="37">
        <f t="shared" si="1"/>
        <v>-0.8</v>
      </c>
      <c r="H48" s="26">
        <v>63</v>
      </c>
    </row>
    <row r="49" spans="2:8" s="4" customFormat="1" ht="12" customHeight="1">
      <c r="B49" s="48" t="s">
        <v>16</v>
      </c>
      <c r="C49" s="28">
        <v>10712</v>
      </c>
      <c r="D49" s="29">
        <v>5122</v>
      </c>
      <c r="E49" s="30">
        <v>5593</v>
      </c>
      <c r="F49" s="38">
        <f t="shared" si="0"/>
        <v>-396</v>
      </c>
      <c r="G49" s="39">
        <f t="shared" si="1"/>
        <v>-3.6</v>
      </c>
      <c r="H49" s="33">
        <v>83.9</v>
      </c>
    </row>
    <row r="50" spans="2:8" s="49" customFormat="1" ht="12" customHeight="1">
      <c r="B50" s="40" t="s">
        <v>25</v>
      </c>
      <c r="C50" s="41">
        <f>SUM(C51:C54)</f>
        <v>70027</v>
      </c>
      <c r="D50" s="42">
        <f>SUM(D51:D54)</f>
        <v>33101</v>
      </c>
      <c r="E50" s="43">
        <f>SUM(E51:E54)</f>
        <v>36926</v>
      </c>
      <c r="F50" s="44">
        <f t="shared" si="0"/>
        <v>-756</v>
      </c>
      <c r="G50" s="45">
        <f t="shared" si="1"/>
        <v>-1.1000000000000001</v>
      </c>
      <c r="H50" s="46">
        <v>76.8</v>
      </c>
    </row>
    <row r="51" spans="2:8" s="4" customFormat="1" ht="12" customHeight="1">
      <c r="B51" s="47" t="s">
        <v>13</v>
      </c>
      <c r="C51" s="21">
        <v>22135</v>
      </c>
      <c r="D51" s="22">
        <v>10371</v>
      </c>
      <c r="E51" s="23">
        <v>11764</v>
      </c>
      <c r="F51" s="36">
        <f t="shared" si="0"/>
        <v>-395</v>
      </c>
      <c r="G51" s="37">
        <f t="shared" si="1"/>
        <v>-1.8</v>
      </c>
      <c r="H51" s="26">
        <v>93.7</v>
      </c>
    </row>
    <row r="52" spans="2:8" s="4" customFormat="1" ht="12" customHeight="1">
      <c r="B52" s="47" t="s">
        <v>14</v>
      </c>
      <c r="C52" s="21">
        <v>23067</v>
      </c>
      <c r="D52" s="22">
        <v>10821</v>
      </c>
      <c r="E52" s="23">
        <v>12246</v>
      </c>
      <c r="F52" s="36">
        <f t="shared" si="0"/>
        <v>46</v>
      </c>
      <c r="G52" s="37">
        <f t="shared" si="1"/>
        <v>0.2</v>
      </c>
      <c r="H52" s="26">
        <v>72.7</v>
      </c>
    </row>
    <row r="53" spans="2:8" s="4" customFormat="1" ht="12" customHeight="1">
      <c r="B53" s="47" t="s">
        <v>15</v>
      </c>
      <c r="C53" s="21">
        <v>14536</v>
      </c>
      <c r="D53" s="22">
        <v>6967</v>
      </c>
      <c r="E53" s="23">
        <v>7569</v>
      </c>
      <c r="F53" s="36">
        <f t="shared" si="0"/>
        <v>16</v>
      </c>
      <c r="G53" s="37">
        <f t="shared" si="1"/>
        <v>0.1</v>
      </c>
      <c r="H53" s="26">
        <v>63.1</v>
      </c>
    </row>
    <row r="54" spans="2:8" s="4" customFormat="1" ht="12" customHeight="1">
      <c r="B54" s="48" t="s">
        <v>16</v>
      </c>
      <c r="C54" s="28">
        <v>10289</v>
      </c>
      <c r="D54" s="29">
        <v>4942</v>
      </c>
      <c r="E54" s="30">
        <v>5347</v>
      </c>
      <c r="F54" s="38">
        <f t="shared" si="0"/>
        <v>-423</v>
      </c>
      <c r="G54" s="39">
        <f t="shared" si="1"/>
        <v>-3.9</v>
      </c>
      <c r="H54" s="33">
        <v>80.599999999999994</v>
      </c>
    </row>
    <row r="55" spans="2:8" s="49" customFormat="1" ht="12" customHeight="1">
      <c r="B55" s="40" t="s">
        <v>26</v>
      </c>
      <c r="C55" s="41">
        <f>SUM(C56:C59)</f>
        <v>68797</v>
      </c>
      <c r="D55" s="42">
        <f>SUM(D56:D59)</f>
        <v>32642</v>
      </c>
      <c r="E55" s="43">
        <f>SUM(E56:E59)</f>
        <v>36155</v>
      </c>
      <c r="F55" s="44">
        <f t="shared" si="0"/>
        <v>-1230</v>
      </c>
      <c r="G55" s="45">
        <f t="shared" si="1"/>
        <v>-1.8</v>
      </c>
      <c r="H55" s="46">
        <v>75.5</v>
      </c>
    </row>
    <row r="56" spans="2:8" s="4" customFormat="1" ht="12" customHeight="1">
      <c r="B56" s="47" t="s">
        <v>13</v>
      </c>
      <c r="C56" s="21">
        <v>21244</v>
      </c>
      <c r="D56" s="22">
        <v>9950</v>
      </c>
      <c r="E56" s="23">
        <v>11294</v>
      </c>
      <c r="F56" s="36">
        <f t="shared" si="0"/>
        <v>-891</v>
      </c>
      <c r="G56" s="37">
        <f t="shared" si="1"/>
        <v>-4</v>
      </c>
      <c r="H56" s="26">
        <v>89.9</v>
      </c>
    </row>
    <row r="57" spans="2:8" s="4" customFormat="1" ht="12" customHeight="1">
      <c r="B57" s="47" t="s">
        <v>14</v>
      </c>
      <c r="C57" s="21">
        <v>22687</v>
      </c>
      <c r="D57" s="22">
        <v>10762</v>
      </c>
      <c r="E57" s="23">
        <v>11925</v>
      </c>
      <c r="F57" s="36">
        <f t="shared" si="0"/>
        <v>-380</v>
      </c>
      <c r="G57" s="37">
        <f t="shared" si="1"/>
        <v>-1.6</v>
      </c>
      <c r="H57" s="26">
        <v>71.5</v>
      </c>
    </row>
    <row r="58" spans="2:8" s="4" customFormat="1" ht="12" customHeight="1">
      <c r="B58" s="47" t="s">
        <v>15</v>
      </c>
      <c r="C58" s="21">
        <v>14824</v>
      </c>
      <c r="D58" s="22">
        <v>7091</v>
      </c>
      <c r="E58" s="23">
        <v>7733</v>
      </c>
      <c r="F58" s="36">
        <f t="shared" si="0"/>
        <v>288</v>
      </c>
      <c r="G58" s="37">
        <f t="shared" si="1"/>
        <v>2</v>
      </c>
      <c r="H58" s="26">
        <v>64.3</v>
      </c>
    </row>
    <row r="59" spans="2:8" s="4" customFormat="1" ht="12" customHeight="1">
      <c r="B59" s="48" t="s">
        <v>16</v>
      </c>
      <c r="C59" s="28">
        <v>10042</v>
      </c>
      <c r="D59" s="29">
        <v>4839</v>
      </c>
      <c r="E59" s="30">
        <v>5203</v>
      </c>
      <c r="F59" s="38">
        <f t="shared" si="0"/>
        <v>-247</v>
      </c>
      <c r="G59" s="39">
        <f t="shared" si="1"/>
        <v>-2.4</v>
      </c>
      <c r="H59" s="33">
        <v>78.599999999999994</v>
      </c>
    </row>
    <row r="60" spans="2:8" s="49" customFormat="1" ht="12" customHeight="1">
      <c r="B60" s="40" t="s">
        <v>27</v>
      </c>
      <c r="C60" s="50">
        <f>SUM(C61:C64)</f>
        <v>72174</v>
      </c>
      <c r="D60" s="51">
        <f>SUM(D61:D64)</f>
        <v>34546</v>
      </c>
      <c r="E60" s="52">
        <f>SUM(E61:E64)</f>
        <v>37628</v>
      </c>
      <c r="F60" s="44">
        <f>+C60-C55</f>
        <v>3377</v>
      </c>
      <c r="G60" s="45">
        <f t="shared" si="1"/>
        <v>4.9000000000000004</v>
      </c>
      <c r="H60" s="46">
        <v>79.2</v>
      </c>
    </row>
    <row r="61" spans="2:8" s="4" customFormat="1" ht="12" customHeight="1">
      <c r="B61" s="47" t="s">
        <v>13</v>
      </c>
      <c r="C61" s="53">
        <v>21602</v>
      </c>
      <c r="D61" s="54">
        <v>10249</v>
      </c>
      <c r="E61" s="55">
        <v>11353</v>
      </c>
      <c r="F61" s="36">
        <f t="shared" si="0"/>
        <v>358</v>
      </c>
      <c r="G61" s="37">
        <f t="shared" si="1"/>
        <v>1.7</v>
      </c>
      <c r="H61" s="26">
        <v>91.5</v>
      </c>
    </row>
    <row r="62" spans="2:8" s="4" customFormat="1" ht="12" customHeight="1">
      <c r="B62" s="47" t="s">
        <v>14</v>
      </c>
      <c r="C62" s="53">
        <v>23416</v>
      </c>
      <c r="D62" s="54">
        <v>11208</v>
      </c>
      <c r="E62" s="55">
        <v>12208</v>
      </c>
      <c r="F62" s="36">
        <f t="shared" si="0"/>
        <v>729</v>
      </c>
      <c r="G62" s="37">
        <f t="shared" si="1"/>
        <v>3.2</v>
      </c>
      <c r="H62" s="26">
        <v>73.8</v>
      </c>
    </row>
    <row r="63" spans="2:8" s="4" customFormat="1" ht="12" customHeight="1">
      <c r="B63" s="47" t="s">
        <v>15</v>
      </c>
      <c r="C63" s="53">
        <v>16619</v>
      </c>
      <c r="D63" s="54">
        <v>8001</v>
      </c>
      <c r="E63" s="55">
        <v>8618</v>
      </c>
      <c r="F63" s="36">
        <f t="shared" si="0"/>
        <v>1795</v>
      </c>
      <c r="G63" s="37">
        <f t="shared" si="1"/>
        <v>12.1</v>
      </c>
      <c r="H63" s="26">
        <v>72.099999999999994</v>
      </c>
    </row>
    <row r="64" spans="2:8" s="4" customFormat="1" ht="12" customHeight="1">
      <c r="B64" s="48" t="s">
        <v>16</v>
      </c>
      <c r="C64" s="56">
        <v>10537</v>
      </c>
      <c r="D64" s="29">
        <v>5088</v>
      </c>
      <c r="E64" s="30">
        <v>5449</v>
      </c>
      <c r="F64" s="38">
        <f t="shared" si="0"/>
        <v>495</v>
      </c>
      <c r="G64" s="39">
        <f t="shared" si="1"/>
        <v>4.9000000000000004</v>
      </c>
      <c r="H64" s="33">
        <v>82.5</v>
      </c>
    </row>
    <row r="65" spans="2:8" s="49" customFormat="1" ht="12" customHeight="1">
      <c r="B65" s="40" t="s">
        <v>28</v>
      </c>
      <c r="C65" s="50">
        <f>SUM(C66:C69)</f>
        <v>75983</v>
      </c>
      <c r="D65" s="51">
        <f>SUM(D66:D69)</f>
        <v>36525</v>
      </c>
      <c r="E65" s="52">
        <f>SUM(E66:E69)</f>
        <v>39458</v>
      </c>
      <c r="F65" s="44">
        <v>3809</v>
      </c>
      <c r="G65" s="45">
        <v>5.3</v>
      </c>
      <c r="H65" s="46">
        <v>83.3</v>
      </c>
    </row>
    <row r="66" spans="2:8" s="4" customFormat="1" ht="12" customHeight="1">
      <c r="B66" s="47" t="s">
        <v>13</v>
      </c>
      <c r="C66" s="53">
        <v>22030</v>
      </c>
      <c r="D66" s="54">
        <v>10444</v>
      </c>
      <c r="E66" s="55">
        <v>11586</v>
      </c>
      <c r="F66" s="36">
        <v>428</v>
      </c>
      <c r="G66" s="37">
        <v>2</v>
      </c>
      <c r="H66" s="26">
        <v>93.3</v>
      </c>
    </row>
    <row r="67" spans="2:8" s="4" customFormat="1" ht="12" customHeight="1">
      <c r="B67" s="47" t="s">
        <v>14</v>
      </c>
      <c r="C67" s="53">
        <v>24807</v>
      </c>
      <c r="D67" s="54">
        <v>12022</v>
      </c>
      <c r="E67" s="55">
        <v>12785</v>
      </c>
      <c r="F67" s="36">
        <v>1391</v>
      </c>
      <c r="G67" s="37">
        <v>5.9</v>
      </c>
      <c r="H67" s="26">
        <v>78.2</v>
      </c>
    </row>
    <row r="68" spans="2:8" s="4" customFormat="1" ht="12" customHeight="1">
      <c r="B68" s="47" t="s">
        <v>15</v>
      </c>
      <c r="C68" s="53">
        <v>18180</v>
      </c>
      <c r="D68" s="54">
        <v>8730</v>
      </c>
      <c r="E68" s="55">
        <v>9450</v>
      </c>
      <c r="F68" s="36">
        <v>1561</v>
      </c>
      <c r="G68" s="37">
        <v>9.4</v>
      </c>
      <c r="H68" s="26">
        <v>78.900000000000006</v>
      </c>
    </row>
    <row r="69" spans="2:8" s="4" customFormat="1" ht="12" customHeight="1">
      <c r="B69" s="48" t="s">
        <v>16</v>
      </c>
      <c r="C69" s="56">
        <v>10966</v>
      </c>
      <c r="D69" s="29">
        <v>5329</v>
      </c>
      <c r="E69" s="30">
        <v>5637</v>
      </c>
      <c r="F69" s="38">
        <v>429</v>
      </c>
      <c r="G69" s="39">
        <v>4.0999999999999996</v>
      </c>
      <c r="H69" s="33">
        <v>85.9</v>
      </c>
    </row>
    <row r="70" spans="2:8">
      <c r="B70" s="57" t="s">
        <v>29</v>
      </c>
      <c r="C70" s="41">
        <f>SUM(C71:C74)</f>
        <v>80707</v>
      </c>
      <c r="D70" s="42">
        <f>SUM(D71:D74)</f>
        <v>38775</v>
      </c>
      <c r="E70" s="43">
        <f>SUM(E71:E74)</f>
        <v>41932</v>
      </c>
      <c r="F70" s="58">
        <f>+C70-'B-1-1'!C65</f>
        <v>4724</v>
      </c>
      <c r="G70" s="59">
        <v>6.2</v>
      </c>
      <c r="H70" s="60">
        <v>88.5</v>
      </c>
    </row>
    <row r="71" spans="2:8">
      <c r="B71" s="47" t="s">
        <v>13</v>
      </c>
      <c r="C71" s="53">
        <v>23077</v>
      </c>
      <c r="D71" s="54">
        <v>11024</v>
      </c>
      <c r="E71" s="55">
        <v>12053</v>
      </c>
      <c r="F71" s="36">
        <f>+C71-'B-1-1'!C66</f>
        <v>1047</v>
      </c>
      <c r="G71" s="37">
        <v>4.8</v>
      </c>
      <c r="H71" s="26">
        <v>97.7</v>
      </c>
    </row>
    <row r="72" spans="2:8">
      <c r="B72" s="47" t="s">
        <v>14</v>
      </c>
      <c r="C72" s="53">
        <v>27077</v>
      </c>
      <c r="D72" s="54">
        <v>13134</v>
      </c>
      <c r="E72" s="55">
        <v>13943</v>
      </c>
      <c r="F72" s="36">
        <f>+C72-'B-1-1'!C67</f>
        <v>2270</v>
      </c>
      <c r="G72" s="37">
        <v>9.1999999999999993</v>
      </c>
      <c r="H72" s="26">
        <v>85.3</v>
      </c>
    </row>
    <row r="73" spans="2:8">
      <c r="B73" s="47" t="s">
        <v>15</v>
      </c>
      <c r="C73" s="53">
        <v>19323</v>
      </c>
      <c r="D73" s="54">
        <v>9259</v>
      </c>
      <c r="E73" s="55">
        <v>10064</v>
      </c>
      <c r="F73" s="36">
        <f>+C73-'B-1-1'!C68</f>
        <v>1143</v>
      </c>
      <c r="G73" s="37">
        <v>6.3</v>
      </c>
      <c r="H73" s="26">
        <v>83.8</v>
      </c>
    </row>
    <row r="74" spans="2:8">
      <c r="B74" s="48" t="s">
        <v>16</v>
      </c>
      <c r="C74" s="56">
        <v>11230</v>
      </c>
      <c r="D74" s="29">
        <v>5358</v>
      </c>
      <c r="E74" s="30">
        <v>5872</v>
      </c>
      <c r="F74" s="38">
        <f>+C74-'B-1-1'!C69</f>
        <v>264</v>
      </c>
      <c r="G74" s="39">
        <v>2.4</v>
      </c>
      <c r="H74" s="33">
        <v>87.9</v>
      </c>
    </row>
  </sheetData>
  <mergeCells count="3">
    <mergeCell ref="B3:B4"/>
    <mergeCell ref="C3:C4"/>
    <mergeCell ref="H3:H4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&amp;R2.人      口</oddHeader>
    <oddFooter>&amp;C-10-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2"/>
  <sheetViews>
    <sheetView showGridLines="0" zoomScaleNormal="100" workbookViewId="0">
      <selection activeCell="E1" sqref="E1"/>
    </sheetView>
  </sheetViews>
  <sheetFormatPr defaultRowHeight="13.5"/>
  <cols>
    <col min="1" max="1" width="3.625" style="2" customWidth="1"/>
    <col min="2" max="3" width="10.625" style="4" customWidth="1"/>
    <col min="4" max="7" width="8.625" style="4" customWidth="1"/>
    <col min="8" max="8" width="8.625" style="3" customWidth="1"/>
    <col min="9" max="10" width="7.625" style="4" customWidth="1"/>
    <col min="11" max="256" width="9" style="2"/>
    <col min="257" max="257" width="3.625" style="2" customWidth="1"/>
    <col min="258" max="259" width="10.625" style="2" customWidth="1"/>
    <col min="260" max="264" width="8.625" style="2" customWidth="1"/>
    <col min="265" max="266" width="7.625" style="2" customWidth="1"/>
    <col min="267" max="512" width="9" style="2"/>
    <col min="513" max="513" width="3.625" style="2" customWidth="1"/>
    <col min="514" max="515" width="10.625" style="2" customWidth="1"/>
    <col min="516" max="520" width="8.625" style="2" customWidth="1"/>
    <col min="521" max="522" width="7.625" style="2" customWidth="1"/>
    <col min="523" max="768" width="9" style="2"/>
    <col min="769" max="769" width="3.625" style="2" customWidth="1"/>
    <col min="770" max="771" width="10.625" style="2" customWidth="1"/>
    <col min="772" max="776" width="8.625" style="2" customWidth="1"/>
    <col min="777" max="778" width="7.625" style="2" customWidth="1"/>
    <col min="779" max="1024" width="9" style="2"/>
    <col min="1025" max="1025" width="3.625" style="2" customWidth="1"/>
    <col min="1026" max="1027" width="10.625" style="2" customWidth="1"/>
    <col min="1028" max="1032" width="8.625" style="2" customWidth="1"/>
    <col min="1033" max="1034" width="7.625" style="2" customWidth="1"/>
    <col min="1035" max="1280" width="9" style="2"/>
    <col min="1281" max="1281" width="3.625" style="2" customWidth="1"/>
    <col min="1282" max="1283" width="10.625" style="2" customWidth="1"/>
    <col min="1284" max="1288" width="8.625" style="2" customWidth="1"/>
    <col min="1289" max="1290" width="7.625" style="2" customWidth="1"/>
    <col min="1291" max="1536" width="9" style="2"/>
    <col min="1537" max="1537" width="3.625" style="2" customWidth="1"/>
    <col min="1538" max="1539" width="10.625" style="2" customWidth="1"/>
    <col min="1540" max="1544" width="8.625" style="2" customWidth="1"/>
    <col min="1545" max="1546" width="7.625" style="2" customWidth="1"/>
    <col min="1547" max="1792" width="9" style="2"/>
    <col min="1793" max="1793" width="3.625" style="2" customWidth="1"/>
    <col min="1794" max="1795" width="10.625" style="2" customWidth="1"/>
    <col min="1796" max="1800" width="8.625" style="2" customWidth="1"/>
    <col min="1801" max="1802" width="7.625" style="2" customWidth="1"/>
    <col min="1803" max="2048" width="9" style="2"/>
    <col min="2049" max="2049" width="3.625" style="2" customWidth="1"/>
    <col min="2050" max="2051" width="10.625" style="2" customWidth="1"/>
    <col min="2052" max="2056" width="8.625" style="2" customWidth="1"/>
    <col min="2057" max="2058" width="7.625" style="2" customWidth="1"/>
    <col min="2059" max="2304" width="9" style="2"/>
    <col min="2305" max="2305" width="3.625" style="2" customWidth="1"/>
    <col min="2306" max="2307" width="10.625" style="2" customWidth="1"/>
    <col min="2308" max="2312" width="8.625" style="2" customWidth="1"/>
    <col min="2313" max="2314" width="7.625" style="2" customWidth="1"/>
    <col min="2315" max="2560" width="9" style="2"/>
    <col min="2561" max="2561" width="3.625" style="2" customWidth="1"/>
    <col min="2562" max="2563" width="10.625" style="2" customWidth="1"/>
    <col min="2564" max="2568" width="8.625" style="2" customWidth="1"/>
    <col min="2569" max="2570" width="7.625" style="2" customWidth="1"/>
    <col min="2571" max="2816" width="9" style="2"/>
    <col min="2817" max="2817" width="3.625" style="2" customWidth="1"/>
    <col min="2818" max="2819" width="10.625" style="2" customWidth="1"/>
    <col min="2820" max="2824" width="8.625" style="2" customWidth="1"/>
    <col min="2825" max="2826" width="7.625" style="2" customWidth="1"/>
    <col min="2827" max="3072" width="9" style="2"/>
    <col min="3073" max="3073" width="3.625" style="2" customWidth="1"/>
    <col min="3074" max="3075" width="10.625" style="2" customWidth="1"/>
    <col min="3076" max="3080" width="8.625" style="2" customWidth="1"/>
    <col min="3081" max="3082" width="7.625" style="2" customWidth="1"/>
    <col min="3083" max="3328" width="9" style="2"/>
    <col min="3329" max="3329" width="3.625" style="2" customWidth="1"/>
    <col min="3330" max="3331" width="10.625" style="2" customWidth="1"/>
    <col min="3332" max="3336" width="8.625" style="2" customWidth="1"/>
    <col min="3337" max="3338" width="7.625" style="2" customWidth="1"/>
    <col min="3339" max="3584" width="9" style="2"/>
    <col min="3585" max="3585" width="3.625" style="2" customWidth="1"/>
    <col min="3586" max="3587" width="10.625" style="2" customWidth="1"/>
    <col min="3588" max="3592" width="8.625" style="2" customWidth="1"/>
    <col min="3593" max="3594" width="7.625" style="2" customWidth="1"/>
    <col min="3595" max="3840" width="9" style="2"/>
    <col min="3841" max="3841" width="3.625" style="2" customWidth="1"/>
    <col min="3842" max="3843" width="10.625" style="2" customWidth="1"/>
    <col min="3844" max="3848" width="8.625" style="2" customWidth="1"/>
    <col min="3849" max="3850" width="7.625" style="2" customWidth="1"/>
    <col min="3851" max="4096" width="9" style="2"/>
    <col min="4097" max="4097" width="3.625" style="2" customWidth="1"/>
    <col min="4098" max="4099" width="10.625" style="2" customWidth="1"/>
    <col min="4100" max="4104" width="8.625" style="2" customWidth="1"/>
    <col min="4105" max="4106" width="7.625" style="2" customWidth="1"/>
    <col min="4107" max="4352" width="9" style="2"/>
    <col min="4353" max="4353" width="3.625" style="2" customWidth="1"/>
    <col min="4354" max="4355" width="10.625" style="2" customWidth="1"/>
    <col min="4356" max="4360" width="8.625" style="2" customWidth="1"/>
    <col min="4361" max="4362" width="7.625" style="2" customWidth="1"/>
    <col min="4363" max="4608" width="9" style="2"/>
    <col min="4609" max="4609" width="3.625" style="2" customWidth="1"/>
    <col min="4610" max="4611" width="10.625" style="2" customWidth="1"/>
    <col min="4612" max="4616" width="8.625" style="2" customWidth="1"/>
    <col min="4617" max="4618" width="7.625" style="2" customWidth="1"/>
    <col min="4619" max="4864" width="9" style="2"/>
    <col min="4865" max="4865" width="3.625" style="2" customWidth="1"/>
    <col min="4866" max="4867" width="10.625" style="2" customWidth="1"/>
    <col min="4868" max="4872" width="8.625" style="2" customWidth="1"/>
    <col min="4873" max="4874" width="7.625" style="2" customWidth="1"/>
    <col min="4875" max="5120" width="9" style="2"/>
    <col min="5121" max="5121" width="3.625" style="2" customWidth="1"/>
    <col min="5122" max="5123" width="10.625" style="2" customWidth="1"/>
    <col min="5124" max="5128" width="8.625" style="2" customWidth="1"/>
    <col min="5129" max="5130" width="7.625" style="2" customWidth="1"/>
    <col min="5131" max="5376" width="9" style="2"/>
    <col min="5377" max="5377" width="3.625" style="2" customWidth="1"/>
    <col min="5378" max="5379" width="10.625" style="2" customWidth="1"/>
    <col min="5380" max="5384" width="8.625" style="2" customWidth="1"/>
    <col min="5385" max="5386" width="7.625" style="2" customWidth="1"/>
    <col min="5387" max="5632" width="9" style="2"/>
    <col min="5633" max="5633" width="3.625" style="2" customWidth="1"/>
    <col min="5634" max="5635" width="10.625" style="2" customWidth="1"/>
    <col min="5636" max="5640" width="8.625" style="2" customWidth="1"/>
    <col min="5641" max="5642" width="7.625" style="2" customWidth="1"/>
    <col min="5643" max="5888" width="9" style="2"/>
    <col min="5889" max="5889" width="3.625" style="2" customWidth="1"/>
    <col min="5890" max="5891" width="10.625" style="2" customWidth="1"/>
    <col min="5892" max="5896" width="8.625" style="2" customWidth="1"/>
    <col min="5897" max="5898" width="7.625" style="2" customWidth="1"/>
    <col min="5899" max="6144" width="9" style="2"/>
    <col min="6145" max="6145" width="3.625" style="2" customWidth="1"/>
    <col min="6146" max="6147" width="10.625" style="2" customWidth="1"/>
    <col min="6148" max="6152" width="8.625" style="2" customWidth="1"/>
    <col min="6153" max="6154" width="7.625" style="2" customWidth="1"/>
    <col min="6155" max="6400" width="9" style="2"/>
    <col min="6401" max="6401" width="3.625" style="2" customWidth="1"/>
    <col min="6402" max="6403" width="10.625" style="2" customWidth="1"/>
    <col min="6404" max="6408" width="8.625" style="2" customWidth="1"/>
    <col min="6409" max="6410" width="7.625" style="2" customWidth="1"/>
    <col min="6411" max="6656" width="9" style="2"/>
    <col min="6657" max="6657" width="3.625" style="2" customWidth="1"/>
    <col min="6658" max="6659" width="10.625" style="2" customWidth="1"/>
    <col min="6660" max="6664" width="8.625" style="2" customWidth="1"/>
    <col min="6665" max="6666" width="7.625" style="2" customWidth="1"/>
    <col min="6667" max="6912" width="9" style="2"/>
    <col min="6913" max="6913" width="3.625" style="2" customWidth="1"/>
    <col min="6914" max="6915" width="10.625" style="2" customWidth="1"/>
    <col min="6916" max="6920" width="8.625" style="2" customWidth="1"/>
    <col min="6921" max="6922" width="7.625" style="2" customWidth="1"/>
    <col min="6923" max="7168" width="9" style="2"/>
    <col min="7169" max="7169" width="3.625" style="2" customWidth="1"/>
    <col min="7170" max="7171" width="10.625" style="2" customWidth="1"/>
    <col min="7172" max="7176" width="8.625" style="2" customWidth="1"/>
    <col min="7177" max="7178" width="7.625" style="2" customWidth="1"/>
    <col min="7179" max="7424" width="9" style="2"/>
    <col min="7425" max="7425" width="3.625" style="2" customWidth="1"/>
    <col min="7426" max="7427" width="10.625" style="2" customWidth="1"/>
    <col min="7428" max="7432" width="8.625" style="2" customWidth="1"/>
    <col min="7433" max="7434" width="7.625" style="2" customWidth="1"/>
    <col min="7435" max="7680" width="9" style="2"/>
    <col min="7681" max="7681" width="3.625" style="2" customWidth="1"/>
    <col min="7682" max="7683" width="10.625" style="2" customWidth="1"/>
    <col min="7684" max="7688" width="8.625" style="2" customWidth="1"/>
    <col min="7689" max="7690" width="7.625" style="2" customWidth="1"/>
    <col min="7691" max="7936" width="9" style="2"/>
    <col min="7937" max="7937" width="3.625" style="2" customWidth="1"/>
    <col min="7938" max="7939" width="10.625" style="2" customWidth="1"/>
    <col min="7940" max="7944" width="8.625" style="2" customWidth="1"/>
    <col min="7945" max="7946" width="7.625" style="2" customWidth="1"/>
    <col min="7947" max="8192" width="9" style="2"/>
    <col min="8193" max="8193" width="3.625" style="2" customWidth="1"/>
    <col min="8194" max="8195" width="10.625" style="2" customWidth="1"/>
    <col min="8196" max="8200" width="8.625" style="2" customWidth="1"/>
    <col min="8201" max="8202" width="7.625" style="2" customWidth="1"/>
    <col min="8203" max="8448" width="9" style="2"/>
    <col min="8449" max="8449" width="3.625" style="2" customWidth="1"/>
    <col min="8450" max="8451" width="10.625" style="2" customWidth="1"/>
    <col min="8452" max="8456" width="8.625" style="2" customWidth="1"/>
    <col min="8457" max="8458" width="7.625" style="2" customWidth="1"/>
    <col min="8459" max="8704" width="9" style="2"/>
    <col min="8705" max="8705" width="3.625" style="2" customWidth="1"/>
    <col min="8706" max="8707" width="10.625" style="2" customWidth="1"/>
    <col min="8708" max="8712" width="8.625" style="2" customWidth="1"/>
    <col min="8713" max="8714" width="7.625" style="2" customWidth="1"/>
    <col min="8715" max="8960" width="9" style="2"/>
    <col min="8961" max="8961" width="3.625" style="2" customWidth="1"/>
    <col min="8962" max="8963" width="10.625" style="2" customWidth="1"/>
    <col min="8964" max="8968" width="8.625" style="2" customWidth="1"/>
    <col min="8969" max="8970" width="7.625" style="2" customWidth="1"/>
    <col min="8971" max="9216" width="9" style="2"/>
    <col min="9217" max="9217" width="3.625" style="2" customWidth="1"/>
    <col min="9218" max="9219" width="10.625" style="2" customWidth="1"/>
    <col min="9220" max="9224" width="8.625" style="2" customWidth="1"/>
    <col min="9225" max="9226" width="7.625" style="2" customWidth="1"/>
    <col min="9227" max="9472" width="9" style="2"/>
    <col min="9473" max="9473" width="3.625" style="2" customWidth="1"/>
    <col min="9474" max="9475" width="10.625" style="2" customWidth="1"/>
    <col min="9476" max="9480" width="8.625" style="2" customWidth="1"/>
    <col min="9481" max="9482" width="7.625" style="2" customWidth="1"/>
    <col min="9483" max="9728" width="9" style="2"/>
    <col min="9729" max="9729" width="3.625" style="2" customWidth="1"/>
    <col min="9730" max="9731" width="10.625" style="2" customWidth="1"/>
    <col min="9732" max="9736" width="8.625" style="2" customWidth="1"/>
    <col min="9737" max="9738" width="7.625" style="2" customWidth="1"/>
    <col min="9739" max="9984" width="9" style="2"/>
    <col min="9985" max="9985" width="3.625" style="2" customWidth="1"/>
    <col min="9986" max="9987" width="10.625" style="2" customWidth="1"/>
    <col min="9988" max="9992" width="8.625" style="2" customWidth="1"/>
    <col min="9993" max="9994" width="7.625" style="2" customWidth="1"/>
    <col min="9995" max="10240" width="9" style="2"/>
    <col min="10241" max="10241" width="3.625" style="2" customWidth="1"/>
    <col min="10242" max="10243" width="10.625" style="2" customWidth="1"/>
    <col min="10244" max="10248" width="8.625" style="2" customWidth="1"/>
    <col min="10249" max="10250" width="7.625" style="2" customWidth="1"/>
    <col min="10251" max="10496" width="9" style="2"/>
    <col min="10497" max="10497" width="3.625" style="2" customWidth="1"/>
    <col min="10498" max="10499" width="10.625" style="2" customWidth="1"/>
    <col min="10500" max="10504" width="8.625" style="2" customWidth="1"/>
    <col min="10505" max="10506" width="7.625" style="2" customWidth="1"/>
    <col min="10507" max="10752" width="9" style="2"/>
    <col min="10753" max="10753" width="3.625" style="2" customWidth="1"/>
    <col min="10754" max="10755" width="10.625" style="2" customWidth="1"/>
    <col min="10756" max="10760" width="8.625" style="2" customWidth="1"/>
    <col min="10761" max="10762" width="7.625" style="2" customWidth="1"/>
    <col min="10763" max="11008" width="9" style="2"/>
    <col min="11009" max="11009" width="3.625" style="2" customWidth="1"/>
    <col min="11010" max="11011" width="10.625" style="2" customWidth="1"/>
    <col min="11012" max="11016" width="8.625" style="2" customWidth="1"/>
    <col min="11017" max="11018" width="7.625" style="2" customWidth="1"/>
    <col min="11019" max="11264" width="9" style="2"/>
    <col min="11265" max="11265" width="3.625" style="2" customWidth="1"/>
    <col min="11266" max="11267" width="10.625" style="2" customWidth="1"/>
    <col min="11268" max="11272" width="8.625" style="2" customWidth="1"/>
    <col min="11273" max="11274" width="7.625" style="2" customWidth="1"/>
    <col min="11275" max="11520" width="9" style="2"/>
    <col min="11521" max="11521" width="3.625" style="2" customWidth="1"/>
    <col min="11522" max="11523" width="10.625" style="2" customWidth="1"/>
    <col min="11524" max="11528" width="8.625" style="2" customWidth="1"/>
    <col min="11529" max="11530" width="7.625" style="2" customWidth="1"/>
    <col min="11531" max="11776" width="9" style="2"/>
    <col min="11777" max="11777" width="3.625" style="2" customWidth="1"/>
    <col min="11778" max="11779" width="10.625" style="2" customWidth="1"/>
    <col min="11780" max="11784" width="8.625" style="2" customWidth="1"/>
    <col min="11785" max="11786" width="7.625" style="2" customWidth="1"/>
    <col min="11787" max="12032" width="9" style="2"/>
    <col min="12033" max="12033" width="3.625" style="2" customWidth="1"/>
    <col min="12034" max="12035" width="10.625" style="2" customWidth="1"/>
    <col min="12036" max="12040" width="8.625" style="2" customWidth="1"/>
    <col min="12041" max="12042" width="7.625" style="2" customWidth="1"/>
    <col min="12043" max="12288" width="9" style="2"/>
    <col min="12289" max="12289" width="3.625" style="2" customWidth="1"/>
    <col min="12290" max="12291" width="10.625" style="2" customWidth="1"/>
    <col min="12292" max="12296" width="8.625" style="2" customWidth="1"/>
    <col min="12297" max="12298" width="7.625" style="2" customWidth="1"/>
    <col min="12299" max="12544" width="9" style="2"/>
    <col min="12545" max="12545" width="3.625" style="2" customWidth="1"/>
    <col min="12546" max="12547" width="10.625" style="2" customWidth="1"/>
    <col min="12548" max="12552" width="8.625" style="2" customWidth="1"/>
    <col min="12553" max="12554" width="7.625" style="2" customWidth="1"/>
    <col min="12555" max="12800" width="9" style="2"/>
    <col min="12801" max="12801" width="3.625" style="2" customWidth="1"/>
    <col min="12802" max="12803" width="10.625" style="2" customWidth="1"/>
    <col min="12804" max="12808" width="8.625" style="2" customWidth="1"/>
    <col min="12809" max="12810" width="7.625" style="2" customWidth="1"/>
    <col min="12811" max="13056" width="9" style="2"/>
    <col min="13057" max="13057" width="3.625" style="2" customWidth="1"/>
    <col min="13058" max="13059" width="10.625" style="2" customWidth="1"/>
    <col min="13060" max="13064" width="8.625" style="2" customWidth="1"/>
    <col min="13065" max="13066" width="7.625" style="2" customWidth="1"/>
    <col min="13067" max="13312" width="9" style="2"/>
    <col min="13313" max="13313" width="3.625" style="2" customWidth="1"/>
    <col min="13314" max="13315" width="10.625" style="2" customWidth="1"/>
    <col min="13316" max="13320" width="8.625" style="2" customWidth="1"/>
    <col min="13321" max="13322" width="7.625" style="2" customWidth="1"/>
    <col min="13323" max="13568" width="9" style="2"/>
    <col min="13569" max="13569" width="3.625" style="2" customWidth="1"/>
    <col min="13570" max="13571" width="10.625" style="2" customWidth="1"/>
    <col min="13572" max="13576" width="8.625" style="2" customWidth="1"/>
    <col min="13577" max="13578" width="7.625" style="2" customWidth="1"/>
    <col min="13579" max="13824" width="9" style="2"/>
    <col min="13825" max="13825" width="3.625" style="2" customWidth="1"/>
    <col min="13826" max="13827" width="10.625" style="2" customWidth="1"/>
    <col min="13828" max="13832" width="8.625" style="2" customWidth="1"/>
    <col min="13833" max="13834" width="7.625" style="2" customWidth="1"/>
    <col min="13835" max="14080" width="9" style="2"/>
    <col min="14081" max="14081" width="3.625" style="2" customWidth="1"/>
    <col min="14082" max="14083" width="10.625" style="2" customWidth="1"/>
    <col min="14084" max="14088" width="8.625" style="2" customWidth="1"/>
    <col min="14089" max="14090" width="7.625" style="2" customWidth="1"/>
    <col min="14091" max="14336" width="9" style="2"/>
    <col min="14337" max="14337" width="3.625" style="2" customWidth="1"/>
    <col min="14338" max="14339" width="10.625" style="2" customWidth="1"/>
    <col min="14340" max="14344" width="8.625" style="2" customWidth="1"/>
    <col min="14345" max="14346" width="7.625" style="2" customWidth="1"/>
    <col min="14347" max="14592" width="9" style="2"/>
    <col min="14593" max="14593" width="3.625" style="2" customWidth="1"/>
    <col min="14594" max="14595" width="10.625" style="2" customWidth="1"/>
    <col min="14596" max="14600" width="8.625" style="2" customWidth="1"/>
    <col min="14601" max="14602" width="7.625" style="2" customWidth="1"/>
    <col min="14603" max="14848" width="9" style="2"/>
    <col min="14849" max="14849" width="3.625" style="2" customWidth="1"/>
    <col min="14850" max="14851" width="10.625" style="2" customWidth="1"/>
    <col min="14852" max="14856" width="8.625" style="2" customWidth="1"/>
    <col min="14857" max="14858" width="7.625" style="2" customWidth="1"/>
    <col min="14859" max="15104" width="9" style="2"/>
    <col min="15105" max="15105" width="3.625" style="2" customWidth="1"/>
    <col min="15106" max="15107" width="10.625" style="2" customWidth="1"/>
    <col min="15108" max="15112" width="8.625" style="2" customWidth="1"/>
    <col min="15113" max="15114" width="7.625" style="2" customWidth="1"/>
    <col min="15115" max="15360" width="9" style="2"/>
    <col min="15361" max="15361" width="3.625" style="2" customWidth="1"/>
    <col min="15362" max="15363" width="10.625" style="2" customWidth="1"/>
    <col min="15364" max="15368" width="8.625" style="2" customWidth="1"/>
    <col min="15369" max="15370" width="7.625" style="2" customWidth="1"/>
    <col min="15371" max="15616" width="9" style="2"/>
    <col min="15617" max="15617" width="3.625" style="2" customWidth="1"/>
    <col min="15618" max="15619" width="10.625" style="2" customWidth="1"/>
    <col min="15620" max="15624" width="8.625" style="2" customWidth="1"/>
    <col min="15625" max="15626" width="7.625" style="2" customWidth="1"/>
    <col min="15627" max="15872" width="9" style="2"/>
    <col min="15873" max="15873" width="3.625" style="2" customWidth="1"/>
    <col min="15874" max="15875" width="10.625" style="2" customWidth="1"/>
    <col min="15876" max="15880" width="8.625" style="2" customWidth="1"/>
    <col min="15881" max="15882" width="7.625" style="2" customWidth="1"/>
    <col min="15883" max="16128" width="9" style="2"/>
    <col min="16129" max="16129" width="3.625" style="2" customWidth="1"/>
    <col min="16130" max="16131" width="10.625" style="2" customWidth="1"/>
    <col min="16132" max="16136" width="8.625" style="2" customWidth="1"/>
    <col min="16137" max="16138" width="7.625" style="2" customWidth="1"/>
    <col min="16139" max="16384" width="9" style="2"/>
  </cols>
  <sheetData>
    <row r="1" spans="1:10" ht="30" customHeight="1">
      <c r="A1" s="1" t="s">
        <v>652</v>
      </c>
    </row>
    <row r="2" spans="1:10" ht="18" customHeight="1">
      <c r="B2" s="5" t="s">
        <v>643</v>
      </c>
      <c r="C2" s="5"/>
    </row>
    <row r="3" spans="1:10" ht="18" customHeight="1">
      <c r="B3" s="772" t="s">
        <v>2</v>
      </c>
      <c r="C3" s="772" t="s">
        <v>653</v>
      </c>
      <c r="D3" s="821" t="s">
        <v>654</v>
      </c>
      <c r="E3" s="822"/>
      <c r="F3" s="823"/>
      <c r="G3" s="9" t="s">
        <v>655</v>
      </c>
      <c r="H3" s="824" t="s">
        <v>6</v>
      </c>
      <c r="I3" s="9" t="s">
        <v>7</v>
      </c>
      <c r="J3" s="772" t="s">
        <v>8</v>
      </c>
    </row>
    <row r="4" spans="1:10" ht="15" customHeight="1">
      <c r="B4" s="773"/>
      <c r="C4" s="773"/>
      <c r="D4" s="433" t="s">
        <v>3</v>
      </c>
      <c r="E4" s="434" t="s">
        <v>4</v>
      </c>
      <c r="F4" s="435" t="s">
        <v>5</v>
      </c>
      <c r="G4" s="436" t="s">
        <v>656</v>
      </c>
      <c r="H4" s="825"/>
      <c r="I4" s="436" t="s">
        <v>656</v>
      </c>
      <c r="J4" s="773"/>
    </row>
    <row r="5" spans="1:10" ht="12" hidden="1" customHeight="1">
      <c r="B5" s="40" t="s">
        <v>17</v>
      </c>
      <c r="C5" s="437">
        <f>SUM(C6:C9)</f>
        <v>59020</v>
      </c>
      <c r="D5" s="50">
        <f>SUM(D6:D9)</f>
        <v>0</v>
      </c>
      <c r="E5" s="51">
        <f>SUM(E6:E9)</f>
        <v>0</v>
      </c>
      <c r="F5" s="52">
        <f>SUM(F6:F9)</f>
        <v>0</v>
      </c>
      <c r="G5" s="438"/>
      <c r="H5" s="439"/>
      <c r="I5" s="440"/>
      <c r="J5" s="46">
        <f>ROUND(D5/$D$85*100,1)</f>
        <v>0</v>
      </c>
    </row>
    <row r="6" spans="1:10" ht="12" hidden="1" customHeight="1">
      <c r="B6" s="20" t="s">
        <v>13</v>
      </c>
      <c r="C6" s="21">
        <v>19244</v>
      </c>
      <c r="D6" s="441"/>
      <c r="E6" s="442"/>
      <c r="F6" s="443"/>
      <c r="G6" s="438"/>
      <c r="H6" s="444"/>
      <c r="I6" s="438"/>
      <c r="J6" s="26">
        <f>ROUND(D6/$D$86*100,1)</f>
        <v>0</v>
      </c>
    </row>
    <row r="7" spans="1:10" ht="12" hidden="1" customHeight="1">
      <c r="B7" s="20" t="s">
        <v>14</v>
      </c>
      <c r="C7" s="21">
        <v>18251</v>
      </c>
      <c r="D7" s="441"/>
      <c r="E7" s="442"/>
      <c r="F7" s="443"/>
      <c r="G7" s="438"/>
      <c r="H7" s="444"/>
      <c r="I7" s="438"/>
      <c r="J7" s="26">
        <f>ROUND(D7/$D$87*100,1)</f>
        <v>0</v>
      </c>
    </row>
    <row r="8" spans="1:10" ht="12" hidden="1" customHeight="1">
      <c r="B8" s="20" t="s">
        <v>657</v>
      </c>
      <c r="C8" s="21">
        <v>11477</v>
      </c>
      <c r="D8" s="441"/>
      <c r="E8" s="442"/>
      <c r="F8" s="443"/>
      <c r="G8" s="438"/>
      <c r="H8" s="444"/>
      <c r="I8" s="438"/>
      <c r="J8" s="26">
        <f>ROUND(D8/$D$88*100,1)</f>
        <v>0</v>
      </c>
    </row>
    <row r="9" spans="1:10" ht="12" hidden="1" customHeight="1">
      <c r="B9" s="20" t="s">
        <v>16</v>
      </c>
      <c r="C9" s="28">
        <v>10048</v>
      </c>
      <c r="D9" s="441"/>
      <c r="E9" s="442"/>
      <c r="F9" s="443"/>
      <c r="G9" s="438"/>
      <c r="H9" s="445"/>
      <c r="I9" s="446"/>
      <c r="J9" s="33">
        <f>ROUND(D9/$D$89*100,1)</f>
        <v>0</v>
      </c>
    </row>
    <row r="10" spans="1:10" s="447" customFormat="1" ht="12" hidden="1" customHeight="1">
      <c r="B10" s="40" t="s">
        <v>17</v>
      </c>
      <c r="C10" s="437">
        <f>SUM(C11:C14)</f>
        <v>58103</v>
      </c>
      <c r="D10" s="50">
        <f>SUM(D11:D14)</f>
        <v>0</v>
      </c>
      <c r="E10" s="51">
        <f>SUM(E11:E14)</f>
        <v>0</v>
      </c>
      <c r="F10" s="52">
        <f>SUM(F11:F14)</f>
        <v>0</v>
      </c>
      <c r="G10" s="50"/>
      <c r="H10" s="44">
        <f>+D10-D5</f>
        <v>0</v>
      </c>
      <c r="I10" s="45" t="e">
        <f>ROUND(D10/D5*100-100,1)</f>
        <v>#DIV/0!</v>
      </c>
      <c r="J10" s="46">
        <f>ROUND(D10/$D$85*100,1)</f>
        <v>0</v>
      </c>
    </row>
    <row r="11" spans="1:10" ht="12" hidden="1" customHeight="1">
      <c r="B11" s="20" t="s">
        <v>13</v>
      </c>
      <c r="C11" s="21">
        <v>19345</v>
      </c>
      <c r="D11" s="21"/>
      <c r="E11" s="54"/>
      <c r="F11" s="55"/>
      <c r="G11" s="53"/>
      <c r="H11" s="36">
        <f>+D11-D6</f>
        <v>0</v>
      </c>
      <c r="I11" s="37" t="e">
        <f>ROUND(D11/D6*100-100,1)</f>
        <v>#DIV/0!</v>
      </c>
      <c r="J11" s="26">
        <f>ROUND(D11/$D$86*100,1)</f>
        <v>0</v>
      </c>
    </row>
    <row r="12" spans="1:10" ht="12" hidden="1" customHeight="1">
      <c r="B12" s="20" t="s">
        <v>14</v>
      </c>
      <c r="C12" s="21">
        <v>17976</v>
      </c>
      <c r="D12" s="21"/>
      <c r="E12" s="54"/>
      <c r="F12" s="55"/>
      <c r="G12" s="53"/>
      <c r="H12" s="36">
        <f>+D12-D7</f>
        <v>0</v>
      </c>
      <c r="I12" s="37" t="e">
        <f>ROUND(D12/D7*100-100,1)</f>
        <v>#DIV/0!</v>
      </c>
      <c r="J12" s="26">
        <f>ROUND(D12/$D$87*100,1)</f>
        <v>0</v>
      </c>
    </row>
    <row r="13" spans="1:10" ht="12" hidden="1" customHeight="1">
      <c r="B13" s="20" t="s">
        <v>657</v>
      </c>
      <c r="C13" s="21">
        <v>10847</v>
      </c>
      <c r="D13" s="21"/>
      <c r="E13" s="54"/>
      <c r="F13" s="55"/>
      <c r="G13" s="53"/>
      <c r="H13" s="36">
        <f>+D13-D8</f>
        <v>0</v>
      </c>
      <c r="I13" s="37" t="e">
        <f>ROUND(D13/D8*100-100,1)</f>
        <v>#DIV/0!</v>
      </c>
      <c r="J13" s="26">
        <f>ROUND(D13/$D$88*100,1)</f>
        <v>0</v>
      </c>
    </row>
    <row r="14" spans="1:10" ht="12" hidden="1" customHeight="1">
      <c r="B14" s="20" t="s">
        <v>16</v>
      </c>
      <c r="C14" s="28">
        <v>9935</v>
      </c>
      <c r="D14" s="28"/>
      <c r="E14" s="29"/>
      <c r="F14" s="30"/>
      <c r="G14" s="28"/>
      <c r="H14" s="38">
        <f>+D14-D9</f>
        <v>0</v>
      </c>
      <c r="I14" s="39" t="e">
        <f>ROUND(D14/D9*100-100,1)</f>
        <v>#DIV/0!</v>
      </c>
      <c r="J14" s="33">
        <f>ROUND(D14/$D$89*100,1)</f>
        <v>0</v>
      </c>
    </row>
    <row r="15" spans="1:10" s="447" customFormat="1" ht="12" hidden="1" customHeight="1">
      <c r="B15" s="40" t="s">
        <v>18</v>
      </c>
      <c r="C15" s="448">
        <f>SUM(C16:C19)</f>
        <v>60270</v>
      </c>
      <c r="D15" s="50">
        <f>SUM(D16:D19)</f>
        <v>0</v>
      </c>
      <c r="E15" s="51">
        <f>SUM(E16:E19)</f>
        <v>0</v>
      </c>
      <c r="F15" s="52">
        <f>SUM(F16:F19)</f>
        <v>0</v>
      </c>
      <c r="G15" s="50"/>
      <c r="H15" s="44">
        <f t="shared" ref="H15:H78" si="0">+D15-D10</f>
        <v>0</v>
      </c>
      <c r="I15" s="45" t="e">
        <f t="shared" ref="I15:I44" si="1">ROUND(D15/D10*100-100,1)</f>
        <v>#DIV/0!</v>
      </c>
      <c r="J15" s="46">
        <f>ROUND(D15/$D$85*100,1)</f>
        <v>0</v>
      </c>
    </row>
    <row r="16" spans="1:10" ht="12" hidden="1" customHeight="1">
      <c r="B16" s="20" t="s">
        <v>13</v>
      </c>
      <c r="C16" s="21">
        <v>19744</v>
      </c>
      <c r="D16" s="21"/>
      <c r="E16" s="54"/>
      <c r="F16" s="55"/>
      <c r="G16" s="53"/>
      <c r="H16" s="36">
        <f t="shared" si="0"/>
        <v>0</v>
      </c>
      <c r="I16" s="37" t="e">
        <f t="shared" si="1"/>
        <v>#DIV/0!</v>
      </c>
      <c r="J16" s="26">
        <f>ROUND(D16/$D$86*100,1)</f>
        <v>0</v>
      </c>
    </row>
    <row r="17" spans="2:10" ht="12" hidden="1" customHeight="1">
      <c r="B17" s="20" t="s">
        <v>14</v>
      </c>
      <c r="C17" s="21">
        <v>18809</v>
      </c>
      <c r="D17" s="21"/>
      <c r="E17" s="54"/>
      <c r="F17" s="55"/>
      <c r="G17" s="53"/>
      <c r="H17" s="36">
        <f t="shared" si="0"/>
        <v>0</v>
      </c>
      <c r="I17" s="37" t="e">
        <f t="shared" si="1"/>
        <v>#DIV/0!</v>
      </c>
      <c r="J17" s="26">
        <f>ROUND(D17/$D$87*100,1)</f>
        <v>0</v>
      </c>
    </row>
    <row r="18" spans="2:10" ht="12" hidden="1" customHeight="1">
      <c r="B18" s="20" t="s">
        <v>657</v>
      </c>
      <c r="C18" s="21">
        <v>11507</v>
      </c>
      <c r="D18" s="21"/>
      <c r="E18" s="54"/>
      <c r="F18" s="55"/>
      <c r="G18" s="53"/>
      <c r="H18" s="36">
        <f t="shared" si="0"/>
        <v>0</v>
      </c>
      <c r="I18" s="37" t="e">
        <f t="shared" si="1"/>
        <v>#DIV/0!</v>
      </c>
      <c r="J18" s="26">
        <f>ROUND(D18/$D$88*100,1)</f>
        <v>0</v>
      </c>
    </row>
    <row r="19" spans="2:10" ht="12" hidden="1" customHeight="1">
      <c r="B19" s="27" t="s">
        <v>16</v>
      </c>
      <c r="C19" s="28">
        <v>10210</v>
      </c>
      <c r="D19" s="28"/>
      <c r="E19" s="29"/>
      <c r="F19" s="30"/>
      <c r="G19" s="28"/>
      <c r="H19" s="38">
        <f t="shared" si="0"/>
        <v>0</v>
      </c>
      <c r="I19" s="39" t="e">
        <f t="shared" si="1"/>
        <v>#DIV/0!</v>
      </c>
      <c r="J19" s="33">
        <f>ROUND(D19/$D$89*100,1)</f>
        <v>0</v>
      </c>
    </row>
    <row r="20" spans="2:10" s="447" customFormat="1" ht="12" hidden="1" customHeight="1">
      <c r="B20" s="40" t="s">
        <v>19</v>
      </c>
      <c r="C20" s="448">
        <f>SUM(C21:C24)</f>
        <v>63562</v>
      </c>
      <c r="D20" s="50">
        <f>SUM(D21:D24)</f>
        <v>0</v>
      </c>
      <c r="E20" s="51">
        <f>SUM(E21:E24)</f>
        <v>0</v>
      </c>
      <c r="F20" s="52">
        <f>SUM(F21:F24)</f>
        <v>0</v>
      </c>
      <c r="G20" s="50"/>
      <c r="H20" s="44">
        <f t="shared" si="0"/>
        <v>0</v>
      </c>
      <c r="I20" s="45" t="e">
        <f t="shared" si="1"/>
        <v>#DIV/0!</v>
      </c>
      <c r="J20" s="46">
        <f>ROUND(D20/$D$85*100,1)</f>
        <v>0</v>
      </c>
    </row>
    <row r="21" spans="2:10" ht="12" hidden="1" customHeight="1">
      <c r="B21" s="20" t="s">
        <v>13</v>
      </c>
      <c r="C21" s="21">
        <v>19142</v>
      </c>
      <c r="D21" s="21"/>
      <c r="E21" s="54"/>
      <c r="F21" s="55"/>
      <c r="G21" s="53"/>
      <c r="H21" s="36">
        <f t="shared" si="0"/>
        <v>0</v>
      </c>
      <c r="I21" s="37" t="e">
        <f t="shared" si="1"/>
        <v>#DIV/0!</v>
      </c>
      <c r="J21" s="26">
        <f>ROUND(D21/$D$86*100,1)</f>
        <v>0</v>
      </c>
    </row>
    <row r="22" spans="2:10" ht="12" hidden="1" customHeight="1">
      <c r="B22" s="20" t="s">
        <v>14</v>
      </c>
      <c r="C22" s="21">
        <v>19884</v>
      </c>
      <c r="D22" s="21"/>
      <c r="E22" s="54"/>
      <c r="F22" s="55"/>
      <c r="G22" s="53"/>
      <c r="H22" s="36">
        <f t="shared" si="0"/>
        <v>0</v>
      </c>
      <c r="I22" s="37" t="e">
        <f t="shared" si="1"/>
        <v>#DIV/0!</v>
      </c>
      <c r="J22" s="26">
        <f>ROUND(D22/$D$87*100,1)</f>
        <v>0</v>
      </c>
    </row>
    <row r="23" spans="2:10" ht="12" hidden="1" customHeight="1">
      <c r="B23" s="20" t="s">
        <v>657</v>
      </c>
      <c r="C23" s="21">
        <v>14718</v>
      </c>
      <c r="D23" s="21"/>
      <c r="E23" s="54"/>
      <c r="F23" s="55"/>
      <c r="G23" s="53"/>
      <c r="H23" s="36">
        <f t="shared" si="0"/>
        <v>0</v>
      </c>
      <c r="I23" s="37" t="e">
        <f t="shared" si="1"/>
        <v>#DIV/0!</v>
      </c>
      <c r="J23" s="26">
        <f>ROUND(D23/$D$88*100,1)</f>
        <v>0</v>
      </c>
    </row>
    <row r="24" spans="2:10" ht="12" hidden="1" customHeight="1">
      <c r="B24" s="27" t="s">
        <v>16</v>
      </c>
      <c r="C24" s="28">
        <v>9818</v>
      </c>
      <c r="D24" s="28"/>
      <c r="E24" s="29"/>
      <c r="F24" s="30"/>
      <c r="G24" s="28"/>
      <c r="H24" s="38">
        <f t="shared" si="0"/>
        <v>0</v>
      </c>
      <c r="I24" s="39" t="e">
        <f t="shared" si="1"/>
        <v>#DIV/0!</v>
      </c>
      <c r="J24" s="33">
        <f>ROUND(D24/$D$89*100,1)</f>
        <v>0</v>
      </c>
    </row>
    <row r="25" spans="2:10" s="447" customFormat="1" ht="12" hidden="1" customHeight="1">
      <c r="B25" s="40" t="s">
        <v>20</v>
      </c>
      <c r="C25" s="448">
        <f>SUM(C26:C29)</f>
        <v>61660</v>
      </c>
      <c r="D25" s="50">
        <f>SUM(D26:D29)</f>
        <v>0</v>
      </c>
      <c r="E25" s="51">
        <f>SUM(E26:E29)</f>
        <v>0</v>
      </c>
      <c r="F25" s="52">
        <f>SUM(F26:F29)</f>
        <v>0</v>
      </c>
      <c r="G25" s="50"/>
      <c r="H25" s="44">
        <f t="shared" si="0"/>
        <v>0</v>
      </c>
      <c r="I25" s="45" t="e">
        <f t="shared" si="1"/>
        <v>#DIV/0!</v>
      </c>
      <c r="J25" s="46">
        <f>ROUND(D25/$D$85*100,1)</f>
        <v>0</v>
      </c>
    </row>
    <row r="26" spans="2:10" ht="12" hidden="1" customHeight="1">
      <c r="B26" s="20" t="s">
        <v>13</v>
      </c>
      <c r="C26" s="21">
        <v>18264</v>
      </c>
      <c r="D26" s="21"/>
      <c r="E26" s="54"/>
      <c r="F26" s="55"/>
      <c r="G26" s="53"/>
      <c r="H26" s="36">
        <f t="shared" si="0"/>
        <v>0</v>
      </c>
      <c r="I26" s="37" t="e">
        <f t="shared" si="1"/>
        <v>#DIV/0!</v>
      </c>
      <c r="J26" s="26">
        <f>ROUND(D26/$D$86*100,1)</f>
        <v>0</v>
      </c>
    </row>
    <row r="27" spans="2:10" ht="12" hidden="1" customHeight="1">
      <c r="B27" s="20" t="s">
        <v>14</v>
      </c>
      <c r="C27" s="21">
        <v>19699</v>
      </c>
      <c r="D27" s="21"/>
      <c r="E27" s="54"/>
      <c r="F27" s="55"/>
      <c r="G27" s="53"/>
      <c r="H27" s="36">
        <f t="shared" si="0"/>
        <v>0</v>
      </c>
      <c r="I27" s="37" t="e">
        <f t="shared" si="1"/>
        <v>#DIV/0!</v>
      </c>
      <c r="J27" s="26">
        <f>ROUND(D27/$D$87*100,1)</f>
        <v>0</v>
      </c>
    </row>
    <row r="28" spans="2:10" ht="12" hidden="1" customHeight="1">
      <c r="B28" s="20" t="s">
        <v>657</v>
      </c>
      <c r="C28" s="21">
        <v>13908</v>
      </c>
      <c r="D28" s="21"/>
      <c r="E28" s="54"/>
      <c r="F28" s="55"/>
      <c r="G28" s="53"/>
      <c r="H28" s="36">
        <f t="shared" si="0"/>
        <v>0</v>
      </c>
      <c r="I28" s="37" t="e">
        <f t="shared" si="1"/>
        <v>#DIV/0!</v>
      </c>
      <c r="J28" s="26">
        <f>ROUND(D28/$D$88*100,1)</f>
        <v>0</v>
      </c>
    </row>
    <row r="29" spans="2:10" ht="12" hidden="1" customHeight="1">
      <c r="B29" s="27" t="s">
        <v>16</v>
      </c>
      <c r="C29" s="28">
        <v>9789</v>
      </c>
      <c r="D29" s="28"/>
      <c r="E29" s="29"/>
      <c r="F29" s="30"/>
      <c r="G29" s="28"/>
      <c r="H29" s="38">
        <f t="shared" si="0"/>
        <v>0</v>
      </c>
      <c r="I29" s="39" t="e">
        <f t="shared" si="1"/>
        <v>#DIV/0!</v>
      </c>
      <c r="J29" s="33">
        <f>ROUND(D29/$D$89*100,1)</f>
        <v>0</v>
      </c>
    </row>
    <row r="30" spans="2:10" s="447" customFormat="1" ht="12" hidden="1" customHeight="1">
      <c r="B30" s="40" t="s">
        <v>21</v>
      </c>
      <c r="C30" s="448">
        <f>SUM(C31:C34)</f>
        <v>75071</v>
      </c>
      <c r="D30" s="50">
        <f>SUM(D31:D34)</f>
        <v>0</v>
      </c>
      <c r="E30" s="51">
        <f>SUM(E31:E34)</f>
        <v>0</v>
      </c>
      <c r="F30" s="52">
        <f>SUM(F31:F34)</f>
        <v>0</v>
      </c>
      <c r="G30" s="50"/>
      <c r="H30" s="44">
        <f t="shared" si="0"/>
        <v>0</v>
      </c>
      <c r="I30" s="45" t="e">
        <f t="shared" si="1"/>
        <v>#DIV/0!</v>
      </c>
      <c r="J30" s="46">
        <f>ROUND(D30/$D$85*100,1)</f>
        <v>0</v>
      </c>
    </row>
    <row r="31" spans="2:10" ht="12" hidden="1" customHeight="1">
      <c r="B31" s="20" t="s">
        <v>13</v>
      </c>
      <c r="C31" s="21">
        <v>24838</v>
      </c>
      <c r="D31" s="21"/>
      <c r="E31" s="54"/>
      <c r="F31" s="55"/>
      <c r="G31" s="53"/>
      <c r="H31" s="36">
        <f t="shared" si="0"/>
        <v>0</v>
      </c>
      <c r="I31" s="37" t="e">
        <f t="shared" si="1"/>
        <v>#DIV/0!</v>
      </c>
      <c r="J31" s="26">
        <f>ROUND(D31/$D$86*100,1)</f>
        <v>0</v>
      </c>
    </row>
    <row r="32" spans="2:10" ht="12" hidden="1" customHeight="1">
      <c r="B32" s="20" t="s">
        <v>14</v>
      </c>
      <c r="C32" s="21">
        <v>23383</v>
      </c>
      <c r="D32" s="21"/>
      <c r="E32" s="54"/>
      <c r="F32" s="55"/>
      <c r="G32" s="53"/>
      <c r="H32" s="36">
        <f t="shared" si="0"/>
        <v>0</v>
      </c>
      <c r="I32" s="37" t="e">
        <f t="shared" si="1"/>
        <v>#DIV/0!</v>
      </c>
      <c r="J32" s="26">
        <f>ROUND(D32/$D$87*100,1)</f>
        <v>0</v>
      </c>
    </row>
    <row r="33" spans="2:10" ht="12" hidden="1" customHeight="1">
      <c r="B33" s="20" t="s">
        <v>657</v>
      </c>
      <c r="C33" s="21">
        <v>15523</v>
      </c>
      <c r="D33" s="21"/>
      <c r="E33" s="54"/>
      <c r="F33" s="55"/>
      <c r="G33" s="53"/>
      <c r="H33" s="36">
        <f t="shared" si="0"/>
        <v>0</v>
      </c>
      <c r="I33" s="37" t="e">
        <f t="shared" si="1"/>
        <v>#DIV/0!</v>
      </c>
      <c r="J33" s="26">
        <f>ROUND(D33/$D$88*100,1)</f>
        <v>0</v>
      </c>
    </row>
    <row r="34" spans="2:10" ht="12" hidden="1" customHeight="1">
      <c r="B34" s="27" t="s">
        <v>16</v>
      </c>
      <c r="C34" s="28">
        <v>11327</v>
      </c>
      <c r="D34" s="28"/>
      <c r="E34" s="29"/>
      <c r="F34" s="30"/>
      <c r="G34" s="28"/>
      <c r="H34" s="38">
        <f t="shared" si="0"/>
        <v>0</v>
      </c>
      <c r="I34" s="39" t="e">
        <f t="shared" si="1"/>
        <v>#DIV/0!</v>
      </c>
      <c r="J34" s="33">
        <f>ROUND(D34/$D$89*100,1)</f>
        <v>0</v>
      </c>
    </row>
    <row r="35" spans="2:10" s="447" customFormat="1" ht="12" hidden="1" customHeight="1">
      <c r="B35" s="40" t="s">
        <v>22</v>
      </c>
      <c r="C35" s="448">
        <f>SUM(C36:C39)</f>
        <v>74050</v>
      </c>
      <c r="D35" s="50">
        <f>SUM(D36:D39)</f>
        <v>0</v>
      </c>
      <c r="E35" s="51">
        <f>SUM(E36:E39)</f>
        <v>0</v>
      </c>
      <c r="F35" s="52">
        <f>SUM(F36:F39)</f>
        <v>0</v>
      </c>
      <c r="G35" s="50"/>
      <c r="H35" s="44">
        <f t="shared" si="0"/>
        <v>0</v>
      </c>
      <c r="I35" s="45" t="e">
        <f t="shared" si="1"/>
        <v>#DIV/0!</v>
      </c>
      <c r="J35" s="46">
        <f>ROUND(D35/$D$85*100,1)</f>
        <v>0</v>
      </c>
    </row>
    <row r="36" spans="2:10" ht="12" hidden="1" customHeight="1">
      <c r="B36" s="20" t="s">
        <v>13</v>
      </c>
      <c r="C36" s="21">
        <v>24869</v>
      </c>
      <c r="D36" s="21"/>
      <c r="E36" s="54"/>
      <c r="F36" s="55"/>
      <c r="G36" s="53"/>
      <c r="H36" s="36">
        <f t="shared" si="0"/>
        <v>0</v>
      </c>
      <c r="I36" s="37" t="e">
        <f t="shared" si="1"/>
        <v>#DIV/0!</v>
      </c>
      <c r="J36" s="26">
        <f>ROUND(D36/$D$86*100,1)</f>
        <v>0</v>
      </c>
    </row>
    <row r="37" spans="2:10" ht="12" hidden="1" customHeight="1">
      <c r="B37" s="20" t="s">
        <v>14</v>
      </c>
      <c r="C37" s="21">
        <v>23092</v>
      </c>
      <c r="D37" s="21"/>
      <c r="E37" s="54"/>
      <c r="F37" s="55"/>
      <c r="G37" s="53"/>
      <c r="H37" s="36">
        <f t="shared" si="0"/>
        <v>0</v>
      </c>
      <c r="I37" s="37" t="e">
        <f t="shared" si="1"/>
        <v>#DIV/0!</v>
      </c>
      <c r="J37" s="26">
        <f>ROUND(D37/$D$87*100,1)</f>
        <v>0</v>
      </c>
    </row>
    <row r="38" spans="2:10" ht="12" hidden="1" customHeight="1">
      <c r="B38" s="20" t="s">
        <v>657</v>
      </c>
      <c r="C38" s="21">
        <v>14756</v>
      </c>
      <c r="D38" s="21"/>
      <c r="E38" s="54"/>
      <c r="F38" s="55"/>
      <c r="G38" s="53"/>
      <c r="H38" s="36">
        <f t="shared" si="0"/>
        <v>0</v>
      </c>
      <c r="I38" s="37" t="e">
        <f t="shared" si="1"/>
        <v>#DIV/0!</v>
      </c>
      <c r="J38" s="26">
        <f>ROUND(D38/$D$88*100,1)</f>
        <v>0</v>
      </c>
    </row>
    <row r="39" spans="2:10" ht="12" hidden="1" customHeight="1">
      <c r="B39" s="27" t="s">
        <v>16</v>
      </c>
      <c r="C39" s="28">
        <v>11333</v>
      </c>
      <c r="D39" s="28"/>
      <c r="E39" s="29"/>
      <c r="F39" s="30"/>
      <c r="G39" s="28"/>
      <c r="H39" s="38">
        <f t="shared" si="0"/>
        <v>0</v>
      </c>
      <c r="I39" s="39" t="e">
        <f t="shared" si="1"/>
        <v>#DIV/0!</v>
      </c>
      <c r="J39" s="33">
        <f>ROUND(D39/$D$89*100,1)</f>
        <v>0</v>
      </c>
    </row>
    <row r="40" spans="2:10" s="447" customFormat="1" ht="12" hidden="1" customHeight="1">
      <c r="B40" s="40" t="s">
        <v>23</v>
      </c>
      <c r="C40" s="448">
        <f>SUM(C41:C44)</f>
        <v>72218</v>
      </c>
      <c r="D40" s="50">
        <f>SUM(D41:D44)</f>
        <v>0</v>
      </c>
      <c r="E40" s="51">
        <f>SUM(E41:E44)</f>
        <v>0</v>
      </c>
      <c r="F40" s="52">
        <f>SUM(F41:F44)</f>
        <v>0</v>
      </c>
      <c r="G40" s="50"/>
      <c r="H40" s="44">
        <f t="shared" si="0"/>
        <v>0</v>
      </c>
      <c r="I40" s="45" t="e">
        <f t="shared" si="1"/>
        <v>#DIV/0!</v>
      </c>
      <c r="J40" s="46">
        <f>ROUND(D40/$D$85*100,1)</f>
        <v>0</v>
      </c>
    </row>
    <row r="41" spans="2:10" ht="12" hidden="1" customHeight="1">
      <c r="B41" s="20" t="s">
        <v>13</v>
      </c>
      <c r="C41" s="21">
        <v>23711</v>
      </c>
      <c r="D41" s="21"/>
      <c r="E41" s="54"/>
      <c r="F41" s="55"/>
      <c r="G41" s="53"/>
      <c r="H41" s="36">
        <f t="shared" si="0"/>
        <v>0</v>
      </c>
      <c r="I41" s="37" t="e">
        <f t="shared" si="1"/>
        <v>#DIV/0!</v>
      </c>
      <c r="J41" s="26">
        <f>ROUND(D41/$D$86*100,1)</f>
        <v>0</v>
      </c>
    </row>
    <row r="42" spans="2:10" ht="12" hidden="1" customHeight="1">
      <c r="B42" s="20" t="s">
        <v>14</v>
      </c>
      <c r="C42" s="21">
        <v>22760</v>
      </c>
      <c r="D42" s="21"/>
      <c r="E42" s="54"/>
      <c r="F42" s="55"/>
      <c r="G42" s="53"/>
      <c r="H42" s="36">
        <f t="shared" si="0"/>
        <v>0</v>
      </c>
      <c r="I42" s="37" t="e">
        <f t="shared" si="1"/>
        <v>#DIV/0!</v>
      </c>
      <c r="J42" s="26">
        <f>ROUND(D42/$D$87*100,1)</f>
        <v>0</v>
      </c>
    </row>
    <row r="43" spans="2:10" ht="12" hidden="1" customHeight="1">
      <c r="B43" s="20" t="s">
        <v>657</v>
      </c>
      <c r="C43" s="21">
        <v>14639</v>
      </c>
      <c r="D43" s="21"/>
      <c r="E43" s="54"/>
      <c r="F43" s="55"/>
      <c r="G43" s="53"/>
      <c r="H43" s="36">
        <f t="shared" si="0"/>
        <v>0</v>
      </c>
      <c r="I43" s="37" t="e">
        <f t="shared" si="1"/>
        <v>#DIV/0!</v>
      </c>
      <c r="J43" s="26">
        <f>ROUND(D43/$D$88*100,1)</f>
        <v>0</v>
      </c>
    </row>
    <row r="44" spans="2:10" ht="12" hidden="1" customHeight="1">
      <c r="B44" s="27" t="s">
        <v>16</v>
      </c>
      <c r="C44" s="28">
        <v>11108</v>
      </c>
      <c r="D44" s="28"/>
      <c r="E44" s="29"/>
      <c r="F44" s="30"/>
      <c r="G44" s="28"/>
      <c r="H44" s="38">
        <f t="shared" si="0"/>
        <v>0</v>
      </c>
      <c r="I44" s="39" t="e">
        <f t="shared" si="1"/>
        <v>#DIV/0!</v>
      </c>
      <c r="J44" s="33">
        <f>ROUND(D44/$D$89*100,1)</f>
        <v>0</v>
      </c>
    </row>
    <row r="45" spans="2:10" s="447" customFormat="1" ht="13.5" hidden="1" customHeight="1">
      <c r="B45" s="57" t="s">
        <v>24</v>
      </c>
      <c r="C45" s="448">
        <f>SUM(C46:C49)</f>
        <v>70783</v>
      </c>
      <c r="D45" s="50">
        <f>SUM(D46:D49)</f>
        <v>5177</v>
      </c>
      <c r="E45" s="51">
        <f>SUM(E46:E49)</f>
        <v>2202</v>
      </c>
      <c r="F45" s="52">
        <f>SUM(F46:F49)</f>
        <v>2975</v>
      </c>
      <c r="G45" s="449">
        <f t="shared" ref="G45:G104" si="2">ROUND(D45/C45*100,1)</f>
        <v>7.3</v>
      </c>
      <c r="H45" s="44">
        <f t="shared" si="0"/>
        <v>5177</v>
      </c>
      <c r="I45" s="450" t="s">
        <v>12</v>
      </c>
      <c r="J45" s="46">
        <f>ROUND(D45/$D$85*100,1)</f>
        <v>30.2</v>
      </c>
    </row>
    <row r="46" spans="2:10" ht="13.5" hidden="1" customHeight="1">
      <c r="B46" s="20" t="s">
        <v>13</v>
      </c>
      <c r="C46" s="21">
        <v>22530</v>
      </c>
      <c r="D46" s="21">
        <f>+E46+F46</f>
        <v>1879</v>
      </c>
      <c r="E46" s="54">
        <v>735</v>
      </c>
      <c r="F46" s="55">
        <v>1144</v>
      </c>
      <c r="G46" s="451">
        <f t="shared" si="2"/>
        <v>8.3000000000000007</v>
      </c>
      <c r="H46" s="36">
        <f t="shared" si="0"/>
        <v>1879</v>
      </c>
      <c r="I46" s="25" t="s">
        <v>12</v>
      </c>
      <c r="J46" s="26">
        <f>ROUND(D46/$D$86*100,1)</f>
        <v>37.299999999999997</v>
      </c>
    </row>
    <row r="47" spans="2:10" ht="13.5" hidden="1" customHeight="1">
      <c r="B47" s="20" t="s">
        <v>14</v>
      </c>
      <c r="C47" s="21">
        <v>23021</v>
      </c>
      <c r="D47" s="21">
        <f>+E47+F47</f>
        <v>1578</v>
      </c>
      <c r="E47" s="54">
        <v>719</v>
      </c>
      <c r="F47" s="55">
        <v>859</v>
      </c>
      <c r="G47" s="451">
        <f t="shared" si="2"/>
        <v>6.9</v>
      </c>
      <c r="H47" s="36">
        <f t="shared" si="0"/>
        <v>1578</v>
      </c>
      <c r="I47" s="25" t="s">
        <v>12</v>
      </c>
      <c r="J47" s="26">
        <f>ROUND(D47/$D$87*100,1)</f>
        <v>28.3</v>
      </c>
    </row>
    <row r="48" spans="2:10" ht="13.5" hidden="1" customHeight="1">
      <c r="B48" s="20" t="s">
        <v>657</v>
      </c>
      <c r="C48" s="21">
        <v>14520</v>
      </c>
      <c r="D48" s="21">
        <f>+E48+F48</f>
        <v>929</v>
      </c>
      <c r="E48" s="54">
        <v>412</v>
      </c>
      <c r="F48" s="55">
        <v>517</v>
      </c>
      <c r="G48" s="451">
        <f t="shared" si="2"/>
        <v>6.4</v>
      </c>
      <c r="H48" s="36">
        <f t="shared" si="0"/>
        <v>929</v>
      </c>
      <c r="I48" s="25" t="s">
        <v>12</v>
      </c>
      <c r="J48" s="26">
        <f>ROUND(D48/$D$88*100,1)</f>
        <v>23.7</v>
      </c>
    </row>
    <row r="49" spans="2:10" ht="13.5" hidden="1" customHeight="1">
      <c r="B49" s="20" t="s">
        <v>16</v>
      </c>
      <c r="C49" s="28">
        <v>10712</v>
      </c>
      <c r="D49" s="28">
        <f>+E49+F49</f>
        <v>791</v>
      </c>
      <c r="E49" s="29">
        <v>336</v>
      </c>
      <c r="F49" s="30">
        <v>455</v>
      </c>
      <c r="G49" s="452">
        <f t="shared" si="2"/>
        <v>7.4</v>
      </c>
      <c r="H49" s="38">
        <f t="shared" si="0"/>
        <v>791</v>
      </c>
      <c r="I49" s="32" t="s">
        <v>12</v>
      </c>
      <c r="J49" s="33">
        <f>ROUND(D49/$D$89*100,1)</f>
        <v>30.1</v>
      </c>
    </row>
    <row r="50" spans="2:10" s="447" customFormat="1" ht="13.5" hidden="1" customHeight="1">
      <c r="B50" s="40" t="s">
        <v>25</v>
      </c>
      <c r="C50" s="448">
        <f>SUM(C51:C54)</f>
        <v>70027</v>
      </c>
      <c r="D50" s="50">
        <f>SUM(D51:D54)</f>
        <v>5646</v>
      </c>
      <c r="E50" s="51">
        <f>SUM(E51:E54)</f>
        <v>2479</v>
      </c>
      <c r="F50" s="52">
        <f>SUM(F51:F54)</f>
        <v>3167</v>
      </c>
      <c r="G50" s="449">
        <f t="shared" si="2"/>
        <v>8.1</v>
      </c>
      <c r="H50" s="44">
        <f t="shared" si="0"/>
        <v>469</v>
      </c>
      <c r="I50" s="45">
        <f t="shared" ref="I50:I104" si="3">ROUND(D50/D45*100-100,1)</f>
        <v>9.1</v>
      </c>
      <c r="J50" s="46">
        <f>ROUND(D50/$D$85*100,1)</f>
        <v>32.9</v>
      </c>
    </row>
    <row r="51" spans="2:10" ht="13.5" hidden="1" customHeight="1">
      <c r="B51" s="20" t="s">
        <v>13</v>
      </c>
      <c r="C51" s="21">
        <v>22135</v>
      </c>
      <c r="D51" s="21">
        <f>+E51+F51</f>
        <v>1994</v>
      </c>
      <c r="E51" s="54">
        <v>789</v>
      </c>
      <c r="F51" s="55">
        <v>1205</v>
      </c>
      <c r="G51" s="451">
        <f t="shared" si="2"/>
        <v>9</v>
      </c>
      <c r="H51" s="36">
        <f t="shared" si="0"/>
        <v>115</v>
      </c>
      <c r="I51" s="37">
        <f t="shared" si="3"/>
        <v>6.1</v>
      </c>
      <c r="J51" s="26">
        <f>ROUND(D51/$D$86*100,1)</f>
        <v>39.6</v>
      </c>
    </row>
    <row r="52" spans="2:10" ht="13.5" hidden="1" customHeight="1">
      <c r="B52" s="20" t="s">
        <v>14</v>
      </c>
      <c r="C52" s="21">
        <v>23067</v>
      </c>
      <c r="D52" s="21">
        <f>+E52+F52</f>
        <v>1744</v>
      </c>
      <c r="E52" s="54">
        <v>824</v>
      </c>
      <c r="F52" s="55">
        <v>920</v>
      </c>
      <c r="G52" s="451">
        <f t="shared" si="2"/>
        <v>7.6</v>
      </c>
      <c r="H52" s="36">
        <f t="shared" si="0"/>
        <v>166</v>
      </c>
      <c r="I52" s="37">
        <f t="shared" si="3"/>
        <v>10.5</v>
      </c>
      <c r="J52" s="26">
        <f>ROUND(D52/$D$87*100,1)</f>
        <v>31.3</v>
      </c>
    </row>
    <row r="53" spans="2:10" ht="13.5" hidden="1" customHeight="1">
      <c r="B53" s="20" t="s">
        <v>657</v>
      </c>
      <c r="C53" s="21">
        <v>14536</v>
      </c>
      <c r="D53" s="21">
        <f>+E53+F53</f>
        <v>1053</v>
      </c>
      <c r="E53" s="54">
        <v>472</v>
      </c>
      <c r="F53" s="55">
        <v>581</v>
      </c>
      <c r="G53" s="451">
        <f t="shared" si="2"/>
        <v>7.2</v>
      </c>
      <c r="H53" s="36">
        <f t="shared" si="0"/>
        <v>124</v>
      </c>
      <c r="I53" s="37">
        <f t="shared" si="3"/>
        <v>13.3</v>
      </c>
      <c r="J53" s="26">
        <f>ROUND(D53/$D$88*100,1)</f>
        <v>26.9</v>
      </c>
    </row>
    <row r="54" spans="2:10" ht="13.5" hidden="1" customHeight="1">
      <c r="B54" s="27" t="s">
        <v>16</v>
      </c>
      <c r="C54" s="28">
        <v>10289</v>
      </c>
      <c r="D54" s="28">
        <f>+E54+F54</f>
        <v>855</v>
      </c>
      <c r="E54" s="29">
        <v>394</v>
      </c>
      <c r="F54" s="30">
        <v>461</v>
      </c>
      <c r="G54" s="452">
        <f t="shared" si="2"/>
        <v>8.3000000000000007</v>
      </c>
      <c r="H54" s="38">
        <f t="shared" si="0"/>
        <v>64</v>
      </c>
      <c r="I54" s="39">
        <f t="shared" si="3"/>
        <v>8.1</v>
      </c>
      <c r="J54" s="33">
        <f>ROUND(D54/$D$89*100,1)</f>
        <v>32.6</v>
      </c>
    </row>
    <row r="55" spans="2:10" s="447" customFormat="1" ht="13.5" customHeight="1">
      <c r="B55" s="57" t="s">
        <v>26</v>
      </c>
      <c r="C55" s="448">
        <f>SUM(C56:C59)</f>
        <v>68797</v>
      </c>
      <c r="D55" s="50">
        <f>SUM(D56:D59)</f>
        <v>6492</v>
      </c>
      <c r="E55" s="51">
        <f>SUM(E56:E59)</f>
        <v>2892</v>
      </c>
      <c r="F55" s="52">
        <f>SUM(F56:F59)</f>
        <v>3600</v>
      </c>
      <c r="G55" s="449">
        <f t="shared" si="2"/>
        <v>9.4</v>
      </c>
      <c r="H55" s="44">
        <f t="shared" si="0"/>
        <v>846</v>
      </c>
      <c r="I55" s="45">
        <f t="shared" si="3"/>
        <v>15</v>
      </c>
      <c r="J55" s="46">
        <f>ROUND(D55/$D$85*100,1)</f>
        <v>37.9</v>
      </c>
    </row>
    <row r="56" spans="2:10" ht="13.5" customHeight="1">
      <c r="B56" s="20" t="s">
        <v>13</v>
      </c>
      <c r="C56" s="21">
        <v>21244</v>
      </c>
      <c r="D56" s="21">
        <f>+E56+F56</f>
        <v>2175</v>
      </c>
      <c r="E56" s="54">
        <v>895</v>
      </c>
      <c r="F56" s="55">
        <v>1280</v>
      </c>
      <c r="G56" s="451">
        <f t="shared" si="2"/>
        <v>10.199999999999999</v>
      </c>
      <c r="H56" s="36">
        <f t="shared" si="0"/>
        <v>181</v>
      </c>
      <c r="I56" s="37">
        <f t="shared" si="3"/>
        <v>9.1</v>
      </c>
      <c r="J56" s="26">
        <f>ROUND(D56/$D$86*100,1)</f>
        <v>43.2</v>
      </c>
    </row>
    <row r="57" spans="2:10" ht="13.5" customHeight="1">
      <c r="B57" s="20" t="s">
        <v>14</v>
      </c>
      <c r="C57" s="21">
        <v>22687</v>
      </c>
      <c r="D57" s="21">
        <f>+E57+F57</f>
        <v>2026</v>
      </c>
      <c r="E57" s="54">
        <v>936</v>
      </c>
      <c r="F57" s="55">
        <v>1090</v>
      </c>
      <c r="G57" s="451">
        <f t="shared" si="2"/>
        <v>8.9</v>
      </c>
      <c r="H57" s="36">
        <f t="shared" si="0"/>
        <v>282</v>
      </c>
      <c r="I57" s="37">
        <f t="shared" si="3"/>
        <v>16.2</v>
      </c>
      <c r="J57" s="26">
        <f>ROUND(D57/$D$87*100,1)</f>
        <v>36.4</v>
      </c>
    </row>
    <row r="58" spans="2:10" ht="13.5" customHeight="1">
      <c r="B58" s="20" t="s">
        <v>657</v>
      </c>
      <c r="C58" s="21">
        <v>14824</v>
      </c>
      <c r="D58" s="21">
        <f>+E58+F58</f>
        <v>1309</v>
      </c>
      <c r="E58" s="54">
        <v>603</v>
      </c>
      <c r="F58" s="55">
        <v>706</v>
      </c>
      <c r="G58" s="451">
        <f t="shared" si="2"/>
        <v>8.8000000000000007</v>
      </c>
      <c r="H58" s="36">
        <f t="shared" si="0"/>
        <v>256</v>
      </c>
      <c r="I58" s="37">
        <f t="shared" si="3"/>
        <v>24.3</v>
      </c>
      <c r="J58" s="26">
        <f>ROUND(D58/$D$88*100,1)</f>
        <v>33.5</v>
      </c>
    </row>
    <row r="59" spans="2:10" ht="13.5" customHeight="1">
      <c r="B59" s="20" t="s">
        <v>16</v>
      </c>
      <c r="C59" s="28">
        <v>10042</v>
      </c>
      <c r="D59" s="28">
        <f>+E59+F59</f>
        <v>982</v>
      </c>
      <c r="E59" s="29">
        <v>458</v>
      </c>
      <c r="F59" s="30">
        <v>524</v>
      </c>
      <c r="G59" s="452">
        <f t="shared" si="2"/>
        <v>9.8000000000000007</v>
      </c>
      <c r="H59" s="38">
        <f t="shared" si="0"/>
        <v>127</v>
      </c>
      <c r="I59" s="39">
        <f t="shared" si="3"/>
        <v>14.9</v>
      </c>
      <c r="J59" s="33">
        <f>ROUND(D59/$D$89*100,1)</f>
        <v>37.4</v>
      </c>
    </row>
    <row r="60" spans="2:10" s="447" customFormat="1" ht="13.5" customHeight="1">
      <c r="B60" s="40" t="s">
        <v>27</v>
      </c>
      <c r="C60" s="437">
        <f>SUM(C61:C64)</f>
        <v>72174</v>
      </c>
      <c r="D60" s="50">
        <f>SUM(D61:D64)</f>
        <v>7708</v>
      </c>
      <c r="E60" s="51">
        <f>SUM(E61:E64)</f>
        <v>3355</v>
      </c>
      <c r="F60" s="52">
        <f>SUM(F61:F64)</f>
        <v>4353</v>
      </c>
      <c r="G60" s="449">
        <f t="shared" si="2"/>
        <v>10.7</v>
      </c>
      <c r="H60" s="44">
        <f t="shared" si="0"/>
        <v>1216</v>
      </c>
      <c r="I60" s="45">
        <f t="shared" si="3"/>
        <v>18.7</v>
      </c>
      <c r="J60" s="46">
        <f>ROUND(D60/$D$85*100,1)</f>
        <v>45</v>
      </c>
    </row>
    <row r="61" spans="2:10" ht="13.5" customHeight="1">
      <c r="B61" s="20" t="s">
        <v>13</v>
      </c>
      <c r="C61" s="53">
        <v>21602</v>
      </c>
      <c r="D61" s="21">
        <f>+E61+F61</f>
        <v>2513</v>
      </c>
      <c r="E61" s="54">
        <v>1026</v>
      </c>
      <c r="F61" s="55">
        <v>1487</v>
      </c>
      <c r="G61" s="451">
        <f t="shared" si="2"/>
        <v>11.6</v>
      </c>
      <c r="H61" s="36">
        <f t="shared" si="0"/>
        <v>338</v>
      </c>
      <c r="I61" s="37">
        <f t="shared" si="3"/>
        <v>15.5</v>
      </c>
      <c r="J61" s="26">
        <f>ROUND(D61/$D$86*100,1)</f>
        <v>49.9</v>
      </c>
    </row>
    <row r="62" spans="2:10" ht="13.5" customHeight="1">
      <c r="B62" s="20" t="s">
        <v>14</v>
      </c>
      <c r="C62" s="53">
        <v>23416</v>
      </c>
      <c r="D62" s="21">
        <f>+E62+F62</f>
        <v>2366</v>
      </c>
      <c r="E62" s="54">
        <v>1054</v>
      </c>
      <c r="F62" s="55">
        <v>1312</v>
      </c>
      <c r="G62" s="451">
        <f t="shared" si="2"/>
        <v>10.1</v>
      </c>
      <c r="H62" s="36">
        <f t="shared" si="0"/>
        <v>340</v>
      </c>
      <c r="I62" s="37">
        <f t="shared" si="3"/>
        <v>16.8</v>
      </c>
      <c r="J62" s="26">
        <f>ROUND(D62/$D$87*100,1)</f>
        <v>42.5</v>
      </c>
    </row>
    <row r="63" spans="2:10" ht="13.5" customHeight="1">
      <c r="B63" s="20" t="s">
        <v>657</v>
      </c>
      <c r="C63" s="53">
        <v>16619</v>
      </c>
      <c r="D63" s="21">
        <f>+E63+F63</f>
        <v>1636</v>
      </c>
      <c r="E63" s="54">
        <v>763</v>
      </c>
      <c r="F63" s="55">
        <v>873</v>
      </c>
      <c r="G63" s="451">
        <f t="shared" si="2"/>
        <v>9.8000000000000007</v>
      </c>
      <c r="H63" s="36">
        <f t="shared" si="0"/>
        <v>327</v>
      </c>
      <c r="I63" s="37">
        <f t="shared" si="3"/>
        <v>25</v>
      </c>
      <c r="J63" s="26">
        <f>ROUND(D63/$D$88*100,1)</f>
        <v>41.8</v>
      </c>
    </row>
    <row r="64" spans="2:10" ht="13.5" customHeight="1">
      <c r="B64" s="27" t="s">
        <v>16</v>
      </c>
      <c r="C64" s="56">
        <v>10537</v>
      </c>
      <c r="D64" s="28">
        <f>+E64+F64</f>
        <v>1193</v>
      </c>
      <c r="E64" s="29">
        <v>512</v>
      </c>
      <c r="F64" s="30">
        <v>681</v>
      </c>
      <c r="G64" s="452">
        <f t="shared" si="2"/>
        <v>11.3</v>
      </c>
      <c r="H64" s="38">
        <f t="shared" si="0"/>
        <v>211</v>
      </c>
      <c r="I64" s="39">
        <f t="shared" si="3"/>
        <v>21.5</v>
      </c>
      <c r="J64" s="33">
        <f>ROUND(D64/$D$89*100,1)</f>
        <v>45.4</v>
      </c>
    </row>
    <row r="65" spans="2:15" s="447" customFormat="1" ht="13.5" customHeight="1">
      <c r="B65" s="57" t="s">
        <v>28</v>
      </c>
      <c r="C65" s="448">
        <f>SUM(C66:C69)</f>
        <v>75983</v>
      </c>
      <c r="D65" s="50">
        <f>SUM(D66:D69)</f>
        <v>9089</v>
      </c>
      <c r="E65" s="51">
        <f>SUM(E66:E69)</f>
        <v>3856</v>
      </c>
      <c r="F65" s="52">
        <f>SUM(F66:F69)</f>
        <v>5233</v>
      </c>
      <c r="G65" s="449">
        <f>ROUND(D65/C65*100,1)</f>
        <v>12</v>
      </c>
      <c r="H65" s="44">
        <f t="shared" si="0"/>
        <v>1381</v>
      </c>
      <c r="I65" s="45">
        <f t="shared" si="3"/>
        <v>17.899999999999999</v>
      </c>
      <c r="J65" s="46">
        <f>ROUND(D65/$D$85*100,1)</f>
        <v>53</v>
      </c>
    </row>
    <row r="66" spans="2:15" ht="13.5" customHeight="1">
      <c r="B66" s="20" t="s">
        <v>13</v>
      </c>
      <c r="C66" s="53">
        <v>22030</v>
      </c>
      <c r="D66" s="21">
        <f>+E66+F66</f>
        <v>2847</v>
      </c>
      <c r="E66" s="54">
        <v>1158</v>
      </c>
      <c r="F66" s="55">
        <v>1689</v>
      </c>
      <c r="G66" s="451">
        <f t="shared" si="2"/>
        <v>12.9</v>
      </c>
      <c r="H66" s="36">
        <f t="shared" si="0"/>
        <v>334</v>
      </c>
      <c r="I66" s="37">
        <f t="shared" si="3"/>
        <v>13.3</v>
      </c>
      <c r="J66" s="26">
        <f>ROUND(D66/$D$86*100,1)</f>
        <v>56.5</v>
      </c>
    </row>
    <row r="67" spans="2:15" ht="13.5" customHeight="1">
      <c r="B67" s="20" t="s">
        <v>14</v>
      </c>
      <c r="C67" s="53">
        <v>24807</v>
      </c>
      <c r="D67" s="21">
        <f>+E67+F67</f>
        <v>2851</v>
      </c>
      <c r="E67" s="54">
        <v>1244</v>
      </c>
      <c r="F67" s="55">
        <v>1607</v>
      </c>
      <c r="G67" s="451">
        <f t="shared" si="2"/>
        <v>11.5</v>
      </c>
      <c r="H67" s="36">
        <f t="shared" si="0"/>
        <v>485</v>
      </c>
      <c r="I67" s="37">
        <f t="shared" si="3"/>
        <v>20.5</v>
      </c>
      <c r="J67" s="26">
        <f>ROUND(D67/$D$87*100,1)</f>
        <v>51.2</v>
      </c>
    </row>
    <row r="68" spans="2:15" ht="13.5" customHeight="1">
      <c r="B68" s="20" t="s">
        <v>657</v>
      </c>
      <c r="C68" s="53">
        <v>18180</v>
      </c>
      <c r="D68" s="21">
        <f>+E68+F68</f>
        <v>2031</v>
      </c>
      <c r="E68" s="54">
        <v>889</v>
      </c>
      <c r="F68" s="55">
        <v>1142</v>
      </c>
      <c r="G68" s="451">
        <f t="shared" si="2"/>
        <v>11.2</v>
      </c>
      <c r="H68" s="36">
        <f t="shared" si="0"/>
        <v>395</v>
      </c>
      <c r="I68" s="37">
        <f t="shared" si="3"/>
        <v>24.1</v>
      </c>
      <c r="J68" s="26">
        <f>ROUND(D68/$D$88*100,1)</f>
        <v>51.9</v>
      </c>
    </row>
    <row r="69" spans="2:15" ht="13.5" customHeight="1">
      <c r="B69" s="27" t="s">
        <v>16</v>
      </c>
      <c r="C69" s="56">
        <v>10966</v>
      </c>
      <c r="D69" s="28">
        <f>+E69+F69</f>
        <v>1360</v>
      </c>
      <c r="E69" s="29">
        <v>565</v>
      </c>
      <c r="F69" s="30">
        <v>795</v>
      </c>
      <c r="G69" s="452">
        <f t="shared" si="2"/>
        <v>12.4</v>
      </c>
      <c r="H69" s="38">
        <f t="shared" si="0"/>
        <v>167</v>
      </c>
      <c r="I69" s="39">
        <f t="shared" si="3"/>
        <v>14</v>
      </c>
      <c r="J69" s="33">
        <f>ROUND(D69/$D$89*100,1)</f>
        <v>51.8</v>
      </c>
    </row>
    <row r="70" spans="2:15" s="447" customFormat="1" ht="13.5" customHeight="1">
      <c r="B70" s="40" t="s">
        <v>29</v>
      </c>
      <c r="C70" s="448">
        <f>SUM(C71:C74)</f>
        <v>80707</v>
      </c>
      <c r="D70" s="50">
        <f>SUM(D71:D74)</f>
        <v>10547</v>
      </c>
      <c r="E70" s="51">
        <f>SUM(E71:E74)</f>
        <v>4292</v>
      </c>
      <c r="F70" s="52">
        <f>SUM(F71:F74)</f>
        <v>6255</v>
      </c>
      <c r="G70" s="449">
        <f>ROUND(D70/C70*100,1)</f>
        <v>13.1</v>
      </c>
      <c r="H70" s="44">
        <f t="shared" si="0"/>
        <v>1458</v>
      </c>
      <c r="I70" s="45">
        <f t="shared" si="3"/>
        <v>16</v>
      </c>
      <c r="J70" s="46">
        <f>ROUND(D70/$D$85*100,1)</f>
        <v>61.5</v>
      </c>
      <c r="L70" s="453"/>
      <c r="M70" s="453"/>
      <c r="N70" s="453"/>
      <c r="O70" s="453"/>
    </row>
    <row r="71" spans="2:15" ht="13.5" customHeight="1">
      <c r="B71" s="20" t="s">
        <v>13</v>
      </c>
      <c r="C71" s="53">
        <v>23077</v>
      </c>
      <c r="D71" s="21">
        <f>+E71+F71</f>
        <v>3290</v>
      </c>
      <c r="E71" s="54">
        <v>1286</v>
      </c>
      <c r="F71" s="55">
        <v>2004</v>
      </c>
      <c r="G71" s="451">
        <f t="shared" si="2"/>
        <v>14.3</v>
      </c>
      <c r="H71" s="36">
        <f t="shared" si="0"/>
        <v>443</v>
      </c>
      <c r="I71" s="37">
        <f t="shared" si="3"/>
        <v>15.6</v>
      </c>
      <c r="J71" s="26">
        <f>ROUND(D71/$D$86*100,1)</f>
        <v>65.3</v>
      </c>
      <c r="L71" s="409"/>
      <c r="M71" s="409"/>
      <c r="N71" s="409"/>
      <c r="O71" s="409"/>
    </row>
    <row r="72" spans="2:15" ht="13.5" customHeight="1">
      <c r="B72" s="20" t="s">
        <v>14</v>
      </c>
      <c r="C72" s="53">
        <v>27077</v>
      </c>
      <c r="D72" s="21">
        <f>+E72+F72</f>
        <v>3348</v>
      </c>
      <c r="E72" s="54">
        <v>1403</v>
      </c>
      <c r="F72" s="55">
        <v>1945</v>
      </c>
      <c r="G72" s="451">
        <f t="shared" si="2"/>
        <v>12.4</v>
      </c>
      <c r="H72" s="36">
        <f t="shared" si="0"/>
        <v>497</v>
      </c>
      <c r="I72" s="37">
        <f t="shared" si="3"/>
        <v>17.399999999999999</v>
      </c>
      <c r="J72" s="26">
        <f>ROUND(D72/$D$87*100,1)</f>
        <v>60.1</v>
      </c>
      <c r="L72" s="409"/>
      <c r="M72" s="409"/>
      <c r="N72" s="409"/>
      <c r="O72" s="409"/>
    </row>
    <row r="73" spans="2:15" ht="13.5" customHeight="1">
      <c r="B73" s="20" t="s">
        <v>657</v>
      </c>
      <c r="C73" s="53">
        <v>19323</v>
      </c>
      <c r="D73" s="21">
        <f>+E73+F73</f>
        <v>2377</v>
      </c>
      <c r="E73" s="54">
        <v>977</v>
      </c>
      <c r="F73" s="55">
        <v>1400</v>
      </c>
      <c r="G73" s="451">
        <f t="shared" si="2"/>
        <v>12.3</v>
      </c>
      <c r="H73" s="36">
        <f t="shared" si="0"/>
        <v>346</v>
      </c>
      <c r="I73" s="37">
        <f t="shared" si="3"/>
        <v>17</v>
      </c>
      <c r="J73" s="26">
        <f>ROUND(D73/$D$88*100,1)</f>
        <v>60.7</v>
      </c>
      <c r="L73" s="409"/>
      <c r="M73" s="409"/>
      <c r="N73" s="409"/>
      <c r="O73" s="409"/>
    </row>
    <row r="74" spans="2:15" ht="13.5" customHeight="1">
      <c r="B74" s="27" t="s">
        <v>16</v>
      </c>
      <c r="C74" s="56">
        <v>11230</v>
      </c>
      <c r="D74" s="28">
        <f>+E74+F74</f>
        <v>1532</v>
      </c>
      <c r="E74" s="29">
        <v>626</v>
      </c>
      <c r="F74" s="30">
        <v>906</v>
      </c>
      <c r="G74" s="452">
        <f t="shared" si="2"/>
        <v>13.6</v>
      </c>
      <c r="H74" s="38">
        <f t="shared" si="0"/>
        <v>172</v>
      </c>
      <c r="I74" s="39">
        <f t="shared" si="3"/>
        <v>12.6</v>
      </c>
      <c r="J74" s="33">
        <f>ROUND(D74/$D$89*100,1)</f>
        <v>58.3</v>
      </c>
      <c r="L74" s="409"/>
      <c r="M74" s="409"/>
      <c r="N74" s="409"/>
      <c r="O74" s="409"/>
    </row>
    <row r="75" spans="2:15" s="447" customFormat="1" ht="13.5" customHeight="1">
      <c r="B75" s="57" t="s">
        <v>32</v>
      </c>
      <c r="C75" s="448">
        <f>SUM(C76:C79)</f>
        <v>83372</v>
      </c>
      <c r="D75" s="50">
        <f>SUM(D76:D79)</f>
        <v>12454</v>
      </c>
      <c r="E75" s="51">
        <f>SUM(E76:E79)</f>
        <v>4890</v>
      </c>
      <c r="F75" s="52">
        <f>SUM(F76:F79)</f>
        <v>7564</v>
      </c>
      <c r="G75" s="449">
        <f>ROUND(D75/C75*100,1)</f>
        <v>14.9</v>
      </c>
      <c r="H75" s="44">
        <f t="shared" si="0"/>
        <v>1907</v>
      </c>
      <c r="I75" s="45">
        <f t="shared" si="3"/>
        <v>18.100000000000001</v>
      </c>
      <c r="J75" s="46">
        <f>ROUND(D75/$D$85*100,1)</f>
        <v>72.599999999999994</v>
      </c>
    </row>
    <row r="76" spans="2:15" ht="13.5" customHeight="1">
      <c r="B76" s="20" t="s">
        <v>13</v>
      </c>
      <c r="C76" s="53">
        <v>23492</v>
      </c>
      <c r="D76" s="21">
        <f>+E76+F76</f>
        <v>3888</v>
      </c>
      <c r="E76" s="54">
        <v>1476</v>
      </c>
      <c r="F76" s="55">
        <v>2412</v>
      </c>
      <c r="G76" s="451">
        <f t="shared" si="2"/>
        <v>16.600000000000001</v>
      </c>
      <c r="H76" s="36">
        <f t="shared" si="0"/>
        <v>598</v>
      </c>
      <c r="I76" s="37">
        <f t="shared" si="3"/>
        <v>18.2</v>
      </c>
      <c r="J76" s="26">
        <f>ROUND(D76/$D$86*100,1)</f>
        <v>77.2</v>
      </c>
    </row>
    <row r="77" spans="2:15" ht="13.5" customHeight="1">
      <c r="B77" s="20" t="s">
        <v>14</v>
      </c>
      <c r="C77" s="53">
        <v>28434</v>
      </c>
      <c r="D77" s="21">
        <f>+E77+F77</f>
        <v>4056</v>
      </c>
      <c r="E77" s="54">
        <v>1613</v>
      </c>
      <c r="F77" s="55">
        <v>2443</v>
      </c>
      <c r="G77" s="451">
        <f t="shared" si="2"/>
        <v>14.3</v>
      </c>
      <c r="H77" s="36">
        <f t="shared" si="0"/>
        <v>708</v>
      </c>
      <c r="I77" s="37">
        <f t="shared" si="3"/>
        <v>21.1</v>
      </c>
      <c r="J77" s="26">
        <f>ROUND(D77/$D$87*100,1)</f>
        <v>72.8</v>
      </c>
    </row>
    <row r="78" spans="2:15" ht="13.5" customHeight="1">
      <c r="B78" s="20" t="s">
        <v>657</v>
      </c>
      <c r="C78" s="53">
        <v>20058</v>
      </c>
      <c r="D78" s="21">
        <f>+E78+F78</f>
        <v>2725</v>
      </c>
      <c r="E78" s="54">
        <v>1084</v>
      </c>
      <c r="F78" s="55">
        <v>1641</v>
      </c>
      <c r="G78" s="451">
        <f t="shared" si="2"/>
        <v>13.6</v>
      </c>
      <c r="H78" s="36">
        <f t="shared" si="0"/>
        <v>348</v>
      </c>
      <c r="I78" s="37">
        <f t="shared" si="3"/>
        <v>14.6</v>
      </c>
      <c r="J78" s="26">
        <f>ROUND(D78/$D$88*100,1)</f>
        <v>69.599999999999994</v>
      </c>
    </row>
    <row r="79" spans="2:15" ht="13.5" customHeight="1">
      <c r="B79" s="20" t="s">
        <v>16</v>
      </c>
      <c r="C79" s="56">
        <v>11388</v>
      </c>
      <c r="D79" s="28">
        <f>+E79+F79</f>
        <v>1785</v>
      </c>
      <c r="E79" s="29">
        <v>717</v>
      </c>
      <c r="F79" s="30">
        <v>1068</v>
      </c>
      <c r="G79" s="452">
        <f t="shared" si="2"/>
        <v>15.7</v>
      </c>
      <c r="H79" s="38">
        <f t="shared" ref="H79:H104" si="4">+D79-D74</f>
        <v>253</v>
      </c>
      <c r="I79" s="39">
        <f t="shared" si="3"/>
        <v>16.5</v>
      </c>
      <c r="J79" s="33">
        <f>ROUND(D79/$D$89*100,1)</f>
        <v>68</v>
      </c>
    </row>
    <row r="80" spans="2:15" s="447" customFormat="1" ht="13.5" customHeight="1">
      <c r="B80" s="40" t="s">
        <v>33</v>
      </c>
      <c r="C80" s="448">
        <f>SUM(C81:C84)</f>
        <v>86870</v>
      </c>
      <c r="D80" s="50">
        <f>SUM(D81:D84)</f>
        <v>14779</v>
      </c>
      <c r="E80" s="51">
        <f>SUM(E81:E84)</f>
        <v>5916</v>
      </c>
      <c r="F80" s="52">
        <f>SUM(F81:F84)</f>
        <v>8863</v>
      </c>
      <c r="G80" s="449">
        <f>ROUND(D80/C80*100,1)</f>
        <v>17</v>
      </c>
      <c r="H80" s="44">
        <f t="shared" si="4"/>
        <v>2325</v>
      </c>
      <c r="I80" s="45">
        <f t="shared" si="3"/>
        <v>18.7</v>
      </c>
      <c r="J80" s="46">
        <f>ROUND(D80/$D$85*100,1)</f>
        <v>86.2</v>
      </c>
    </row>
    <row r="81" spans="2:10" ht="13.5" customHeight="1">
      <c r="B81" s="20" t="s">
        <v>13</v>
      </c>
      <c r="C81" s="53">
        <v>23677</v>
      </c>
      <c r="D81" s="21">
        <f>+E81+F81</f>
        <v>4424</v>
      </c>
      <c r="E81" s="54">
        <v>1719</v>
      </c>
      <c r="F81" s="55">
        <v>2705</v>
      </c>
      <c r="G81" s="451">
        <f t="shared" si="2"/>
        <v>18.7</v>
      </c>
      <c r="H81" s="36">
        <f t="shared" si="4"/>
        <v>536</v>
      </c>
      <c r="I81" s="37">
        <f t="shared" si="3"/>
        <v>13.8</v>
      </c>
      <c r="J81" s="26">
        <f>ROUND(D81/$D$86*100,1)</f>
        <v>87.8</v>
      </c>
    </row>
    <row r="82" spans="2:10" ht="13.5" customHeight="1">
      <c r="B82" s="20" t="s">
        <v>14</v>
      </c>
      <c r="C82" s="53">
        <v>29660</v>
      </c>
      <c r="D82" s="21">
        <f>+E82+F82</f>
        <v>4794</v>
      </c>
      <c r="E82" s="54">
        <v>1914</v>
      </c>
      <c r="F82" s="55">
        <v>2880</v>
      </c>
      <c r="G82" s="451">
        <f t="shared" si="2"/>
        <v>16.2</v>
      </c>
      <c r="H82" s="36">
        <f t="shared" si="4"/>
        <v>738</v>
      </c>
      <c r="I82" s="37">
        <f t="shared" si="3"/>
        <v>18.2</v>
      </c>
      <c r="J82" s="26">
        <f>ROUND(D82/$D$87*100,1)</f>
        <v>86</v>
      </c>
    </row>
    <row r="83" spans="2:10" ht="13.5" customHeight="1">
      <c r="B83" s="20" t="s">
        <v>657</v>
      </c>
      <c r="C83" s="53">
        <v>21749</v>
      </c>
      <c r="D83" s="21">
        <f>+E83+F83</f>
        <v>3306</v>
      </c>
      <c r="E83" s="54">
        <v>1344</v>
      </c>
      <c r="F83" s="55">
        <v>1962</v>
      </c>
      <c r="G83" s="451">
        <f t="shared" si="2"/>
        <v>15.2</v>
      </c>
      <c r="H83" s="36">
        <f t="shared" si="4"/>
        <v>581</v>
      </c>
      <c r="I83" s="37">
        <f t="shared" si="3"/>
        <v>21.3</v>
      </c>
      <c r="J83" s="26">
        <f>ROUND(D83/$D$88*100,1)</f>
        <v>84.5</v>
      </c>
    </row>
    <row r="84" spans="2:10" ht="13.5" customHeight="1">
      <c r="B84" s="27" t="s">
        <v>16</v>
      </c>
      <c r="C84" s="56">
        <v>11784</v>
      </c>
      <c r="D84" s="28">
        <f>+E84+F84</f>
        <v>2255</v>
      </c>
      <c r="E84" s="29">
        <v>939</v>
      </c>
      <c r="F84" s="30">
        <v>1316</v>
      </c>
      <c r="G84" s="452">
        <f t="shared" si="2"/>
        <v>19.100000000000001</v>
      </c>
      <c r="H84" s="38">
        <f t="shared" si="4"/>
        <v>470</v>
      </c>
      <c r="I84" s="39">
        <f t="shared" si="3"/>
        <v>26.3</v>
      </c>
      <c r="J84" s="33">
        <f>ROUND(D84/$D$89*100,1)</f>
        <v>85.9</v>
      </c>
    </row>
    <row r="85" spans="2:10" s="447" customFormat="1" ht="13.5" customHeight="1">
      <c r="B85" s="57" t="s">
        <v>34</v>
      </c>
      <c r="C85" s="448">
        <f>SUM(C86:C89)</f>
        <v>91173</v>
      </c>
      <c r="D85" s="50">
        <f>SUM(D86:D89)</f>
        <v>17147</v>
      </c>
      <c r="E85" s="51">
        <f>SUM(E86:E89)</f>
        <v>7002</v>
      </c>
      <c r="F85" s="52">
        <f>SUM(F86:F89)</f>
        <v>10145</v>
      </c>
      <c r="G85" s="449">
        <f>ROUND(D85/C85*100,1)</f>
        <v>18.8</v>
      </c>
      <c r="H85" s="44">
        <f t="shared" si="4"/>
        <v>2368</v>
      </c>
      <c r="I85" s="45">
        <f t="shared" si="3"/>
        <v>16</v>
      </c>
      <c r="J85" s="46">
        <f>ROUND(D85/$D$85*100,1)</f>
        <v>100</v>
      </c>
    </row>
    <row r="86" spans="2:10" ht="13.5" customHeight="1">
      <c r="B86" s="20" t="s">
        <v>13</v>
      </c>
      <c r="C86" s="53">
        <v>23618</v>
      </c>
      <c r="D86" s="21">
        <f>+E86+F86</f>
        <v>5036</v>
      </c>
      <c r="E86" s="54">
        <v>2000</v>
      </c>
      <c r="F86" s="55">
        <v>3036</v>
      </c>
      <c r="G86" s="451">
        <f t="shared" si="2"/>
        <v>21.3</v>
      </c>
      <c r="H86" s="36">
        <f t="shared" si="4"/>
        <v>612</v>
      </c>
      <c r="I86" s="37">
        <f t="shared" si="3"/>
        <v>13.8</v>
      </c>
      <c r="J86" s="26">
        <f>ROUND(D86/$D$86*100,1)</f>
        <v>100</v>
      </c>
    </row>
    <row r="87" spans="2:10" ht="13.5" customHeight="1">
      <c r="B87" s="20" t="s">
        <v>14</v>
      </c>
      <c r="C87" s="53">
        <v>31731</v>
      </c>
      <c r="D87" s="21">
        <f>+E87+F87</f>
        <v>5572</v>
      </c>
      <c r="E87" s="54">
        <v>2283</v>
      </c>
      <c r="F87" s="55">
        <v>3289</v>
      </c>
      <c r="G87" s="451">
        <f t="shared" si="2"/>
        <v>17.600000000000001</v>
      </c>
      <c r="H87" s="36">
        <f t="shared" si="4"/>
        <v>778</v>
      </c>
      <c r="I87" s="37">
        <f t="shared" si="3"/>
        <v>16.2</v>
      </c>
      <c r="J87" s="26">
        <f>ROUND(D87/$D$87*100,1)</f>
        <v>100</v>
      </c>
    </row>
    <row r="88" spans="2:10" ht="13.5" customHeight="1">
      <c r="B88" s="20" t="s">
        <v>657</v>
      </c>
      <c r="C88" s="53">
        <v>23052</v>
      </c>
      <c r="D88" s="21">
        <f>+E88+F88</f>
        <v>3913</v>
      </c>
      <c r="E88" s="54">
        <v>1648</v>
      </c>
      <c r="F88" s="55">
        <v>2265</v>
      </c>
      <c r="G88" s="451">
        <f t="shared" si="2"/>
        <v>17</v>
      </c>
      <c r="H88" s="36">
        <f t="shared" si="4"/>
        <v>607</v>
      </c>
      <c r="I88" s="37">
        <f t="shared" si="3"/>
        <v>18.399999999999999</v>
      </c>
      <c r="J88" s="26">
        <f>ROUND(D88/$D$88*100,1)</f>
        <v>100</v>
      </c>
    </row>
    <row r="89" spans="2:10" ht="13.5" customHeight="1">
      <c r="B89" s="20" t="s">
        <v>16</v>
      </c>
      <c r="C89" s="56">
        <v>12772</v>
      </c>
      <c r="D89" s="28">
        <f>+E89+F89</f>
        <v>2626</v>
      </c>
      <c r="E89" s="29">
        <v>1071</v>
      </c>
      <c r="F89" s="30">
        <v>1555</v>
      </c>
      <c r="G89" s="452">
        <f t="shared" si="2"/>
        <v>20.6</v>
      </c>
      <c r="H89" s="38">
        <f t="shared" si="4"/>
        <v>371</v>
      </c>
      <c r="I89" s="39">
        <f t="shared" si="3"/>
        <v>16.5</v>
      </c>
      <c r="J89" s="33">
        <f>ROUND(D89/$D$89*100,1)</f>
        <v>100</v>
      </c>
    </row>
    <row r="90" spans="2:10" s="447" customFormat="1" ht="13.5" customHeight="1">
      <c r="B90" s="40" t="s">
        <v>35</v>
      </c>
      <c r="C90" s="448">
        <f>SUM(C91:C94)</f>
        <v>92318</v>
      </c>
      <c r="D90" s="50">
        <f>SUM(D91:D94)</f>
        <v>18715</v>
      </c>
      <c r="E90" s="51">
        <f>SUM(E91:E94)</f>
        <v>7721</v>
      </c>
      <c r="F90" s="52">
        <f>SUM(F91:F94)</f>
        <v>10994</v>
      </c>
      <c r="G90" s="449">
        <f>ROUND(D90/C90*100,1)</f>
        <v>20.3</v>
      </c>
      <c r="H90" s="454">
        <f t="shared" si="4"/>
        <v>1568</v>
      </c>
      <c r="I90" s="45">
        <f t="shared" si="3"/>
        <v>9.1</v>
      </c>
      <c r="J90" s="46">
        <f>ROUND(D90/$D$85*100,1)</f>
        <v>109.1</v>
      </c>
    </row>
    <row r="91" spans="2:10" ht="13.5" customHeight="1">
      <c r="B91" s="20" t="s">
        <v>13</v>
      </c>
      <c r="C91" s="61">
        <v>22936</v>
      </c>
      <c r="D91" s="21">
        <f>+E91+F91</f>
        <v>5305</v>
      </c>
      <c r="E91" s="62">
        <v>2111</v>
      </c>
      <c r="F91" s="63">
        <v>3194</v>
      </c>
      <c r="G91" s="451">
        <f t="shared" si="2"/>
        <v>23.1</v>
      </c>
      <c r="H91" s="455">
        <f t="shared" si="4"/>
        <v>269</v>
      </c>
      <c r="I91" s="37">
        <f t="shared" si="3"/>
        <v>5.3</v>
      </c>
      <c r="J91" s="26">
        <f>ROUND(D91/$D$86*100,1)</f>
        <v>105.3</v>
      </c>
    </row>
    <row r="92" spans="2:10" ht="13.5" customHeight="1">
      <c r="B92" s="20" t="s">
        <v>14</v>
      </c>
      <c r="C92" s="61">
        <v>32461</v>
      </c>
      <c r="D92" s="21">
        <f>+E92+F92</f>
        <v>6154</v>
      </c>
      <c r="E92" s="62">
        <v>2534</v>
      </c>
      <c r="F92" s="63">
        <v>3620</v>
      </c>
      <c r="G92" s="451">
        <f t="shared" si="2"/>
        <v>19</v>
      </c>
      <c r="H92" s="455">
        <f t="shared" si="4"/>
        <v>582</v>
      </c>
      <c r="I92" s="37">
        <f t="shared" si="3"/>
        <v>10.4</v>
      </c>
      <c r="J92" s="26">
        <f>ROUND(D92/$D$87*100,1)</f>
        <v>110.4</v>
      </c>
    </row>
    <row r="93" spans="2:10" ht="13.5" customHeight="1">
      <c r="B93" s="20" t="s">
        <v>657</v>
      </c>
      <c r="C93" s="61">
        <v>23968</v>
      </c>
      <c r="D93" s="21">
        <f>+E93+F93</f>
        <v>4435</v>
      </c>
      <c r="E93" s="62">
        <v>1925</v>
      </c>
      <c r="F93" s="63">
        <v>2510</v>
      </c>
      <c r="G93" s="451">
        <f t="shared" si="2"/>
        <v>18.5</v>
      </c>
      <c r="H93" s="455">
        <f t="shared" si="4"/>
        <v>522</v>
      </c>
      <c r="I93" s="37">
        <f t="shared" si="3"/>
        <v>13.3</v>
      </c>
      <c r="J93" s="26">
        <f>ROUND(D93/$D$88*100,1)</f>
        <v>113.3</v>
      </c>
    </row>
    <row r="94" spans="2:10" ht="13.5" customHeight="1">
      <c r="B94" s="27" t="s">
        <v>16</v>
      </c>
      <c r="C94" s="64">
        <v>12953</v>
      </c>
      <c r="D94" s="28">
        <f>+E94+F94</f>
        <v>2821</v>
      </c>
      <c r="E94" s="65">
        <v>1151</v>
      </c>
      <c r="F94" s="66">
        <v>1670</v>
      </c>
      <c r="G94" s="452">
        <f t="shared" si="2"/>
        <v>21.8</v>
      </c>
      <c r="H94" s="456">
        <f t="shared" si="4"/>
        <v>195</v>
      </c>
      <c r="I94" s="39">
        <f t="shared" si="3"/>
        <v>7.4</v>
      </c>
      <c r="J94" s="33">
        <f>ROUND(D94/$D$89*100,1)</f>
        <v>107.4</v>
      </c>
    </row>
    <row r="95" spans="2:10" s="447" customFormat="1" ht="13.5" customHeight="1">
      <c r="B95" s="40" t="s">
        <v>37</v>
      </c>
      <c r="C95" s="448">
        <f>SUM(C96:C99)</f>
        <v>91900</v>
      </c>
      <c r="D95" s="50">
        <f>SUM(D96:D99)</f>
        <v>20775</v>
      </c>
      <c r="E95" s="51">
        <f>SUM(E96:E99)</f>
        <v>8704</v>
      </c>
      <c r="F95" s="52">
        <f>SUM(F96:F99)</f>
        <v>12071</v>
      </c>
      <c r="G95" s="449">
        <f t="shared" si="2"/>
        <v>22.6</v>
      </c>
      <c r="H95" s="454">
        <f t="shared" si="4"/>
        <v>2060</v>
      </c>
      <c r="I95" s="45">
        <f t="shared" si="3"/>
        <v>11</v>
      </c>
      <c r="J95" s="46">
        <f>ROUND(D95/$D$85*100,1)</f>
        <v>121.2</v>
      </c>
    </row>
    <row r="96" spans="2:10" ht="13.5" customHeight="1">
      <c r="B96" s="20" t="s">
        <v>13</v>
      </c>
      <c r="C96" s="61">
        <v>22003</v>
      </c>
      <c r="D96" s="21">
        <f>+E96+F96</f>
        <v>5613</v>
      </c>
      <c r="E96" s="62">
        <v>2300</v>
      </c>
      <c r="F96" s="63">
        <v>3313</v>
      </c>
      <c r="G96" s="451">
        <f t="shared" si="2"/>
        <v>25.5</v>
      </c>
      <c r="H96" s="455">
        <f t="shared" si="4"/>
        <v>308</v>
      </c>
      <c r="I96" s="37">
        <f t="shared" si="3"/>
        <v>5.8</v>
      </c>
      <c r="J96" s="26">
        <f>ROUND(D96/$D$86*100,1)</f>
        <v>111.5</v>
      </c>
    </row>
    <row r="97" spans="2:10" ht="13.5" customHeight="1">
      <c r="B97" s="20" t="s">
        <v>14</v>
      </c>
      <c r="C97" s="61">
        <v>32452</v>
      </c>
      <c r="D97" s="21">
        <f>+E97+F97</f>
        <v>6923</v>
      </c>
      <c r="E97" s="62">
        <v>2900</v>
      </c>
      <c r="F97" s="63">
        <v>4023</v>
      </c>
      <c r="G97" s="451">
        <f t="shared" si="2"/>
        <v>21.3</v>
      </c>
      <c r="H97" s="455">
        <f t="shared" si="4"/>
        <v>769</v>
      </c>
      <c r="I97" s="37">
        <f t="shared" si="3"/>
        <v>12.5</v>
      </c>
      <c r="J97" s="26">
        <f>ROUND(D97/$D$87*100,1)</f>
        <v>124.2</v>
      </c>
    </row>
    <row r="98" spans="2:10" ht="13.5" customHeight="1">
      <c r="B98" s="20" t="s">
        <v>657</v>
      </c>
      <c r="C98" s="61">
        <v>24502</v>
      </c>
      <c r="D98" s="21">
        <f>+E98+F98</f>
        <v>5151</v>
      </c>
      <c r="E98" s="62">
        <v>2251</v>
      </c>
      <c r="F98" s="63">
        <v>2900</v>
      </c>
      <c r="G98" s="451">
        <f t="shared" si="2"/>
        <v>21</v>
      </c>
      <c r="H98" s="455">
        <f t="shared" si="4"/>
        <v>716</v>
      </c>
      <c r="I98" s="37">
        <f t="shared" si="3"/>
        <v>16.100000000000001</v>
      </c>
      <c r="J98" s="26">
        <f>ROUND(D98/$D$88*100,1)</f>
        <v>131.6</v>
      </c>
    </row>
    <row r="99" spans="2:10" ht="13.5" customHeight="1">
      <c r="B99" s="27" t="s">
        <v>16</v>
      </c>
      <c r="C99" s="64">
        <v>12943</v>
      </c>
      <c r="D99" s="28">
        <f>+E99+F99</f>
        <v>3088</v>
      </c>
      <c r="E99" s="65">
        <v>1253</v>
      </c>
      <c r="F99" s="66">
        <v>1835</v>
      </c>
      <c r="G99" s="452">
        <f t="shared" si="2"/>
        <v>23.9</v>
      </c>
      <c r="H99" s="456">
        <f t="shared" si="4"/>
        <v>267</v>
      </c>
      <c r="I99" s="39">
        <f t="shared" si="3"/>
        <v>9.5</v>
      </c>
      <c r="J99" s="33">
        <f>ROUND(D99/$D$89*100,1)</f>
        <v>117.6</v>
      </c>
    </row>
    <row r="100" spans="2:10" ht="13.5" customHeight="1">
      <c r="B100" s="40" t="s">
        <v>38</v>
      </c>
      <c r="C100" s="448">
        <f>SUM(C101:C104)</f>
        <v>90280</v>
      </c>
      <c r="D100" s="50">
        <f>SUM(D101:D104)</f>
        <v>23590</v>
      </c>
      <c r="E100" s="51">
        <f>SUM(E101:E104)</f>
        <v>10174</v>
      </c>
      <c r="F100" s="52">
        <f>SUM(F101:F104)</f>
        <v>13416</v>
      </c>
      <c r="G100" s="449">
        <f t="shared" si="2"/>
        <v>26.1</v>
      </c>
      <c r="H100" s="454">
        <f t="shared" si="4"/>
        <v>2815</v>
      </c>
      <c r="I100" s="45">
        <f t="shared" si="3"/>
        <v>13.5</v>
      </c>
      <c r="J100" s="46">
        <f>ROUND(D100/$D$85*100,1)</f>
        <v>137.6</v>
      </c>
    </row>
    <row r="101" spans="2:10" ht="13.5" customHeight="1">
      <c r="B101" s="20" t="s">
        <v>13</v>
      </c>
      <c r="C101" s="61">
        <v>21057</v>
      </c>
      <c r="D101" s="21">
        <f>+E101+F101</f>
        <v>6224</v>
      </c>
      <c r="E101" s="62">
        <v>2645</v>
      </c>
      <c r="F101" s="63">
        <v>3579</v>
      </c>
      <c r="G101" s="451">
        <f t="shared" si="2"/>
        <v>29.6</v>
      </c>
      <c r="H101" s="455">
        <f t="shared" si="4"/>
        <v>611</v>
      </c>
      <c r="I101" s="37">
        <f t="shared" si="3"/>
        <v>10.9</v>
      </c>
      <c r="J101" s="26">
        <f>ROUND(D101/$D$86*100,1)</f>
        <v>123.6</v>
      </c>
    </row>
    <row r="102" spans="2:10" ht="13.5" customHeight="1">
      <c r="B102" s="20" t="s">
        <v>14</v>
      </c>
      <c r="C102" s="61">
        <v>31806</v>
      </c>
      <c r="D102" s="21">
        <f>+E102+F102</f>
        <v>7932</v>
      </c>
      <c r="E102" s="62">
        <v>3425</v>
      </c>
      <c r="F102" s="63">
        <v>4507</v>
      </c>
      <c r="G102" s="451">
        <f t="shared" si="2"/>
        <v>24.9</v>
      </c>
      <c r="H102" s="455">
        <f t="shared" si="4"/>
        <v>1009</v>
      </c>
      <c r="I102" s="37">
        <f t="shared" si="3"/>
        <v>14.6</v>
      </c>
      <c r="J102" s="26">
        <f>ROUND(D102/$D$87*100,1)</f>
        <v>142.4</v>
      </c>
    </row>
    <row r="103" spans="2:10" ht="13.5" customHeight="1">
      <c r="B103" s="20" t="s">
        <v>657</v>
      </c>
      <c r="C103" s="61">
        <v>24596</v>
      </c>
      <c r="D103" s="21">
        <f>+E103+F103</f>
        <v>6076</v>
      </c>
      <c r="E103" s="62">
        <v>2637</v>
      </c>
      <c r="F103" s="63">
        <v>3439</v>
      </c>
      <c r="G103" s="451">
        <f t="shared" si="2"/>
        <v>24.7</v>
      </c>
      <c r="H103" s="455">
        <f t="shared" si="4"/>
        <v>925</v>
      </c>
      <c r="I103" s="37">
        <f t="shared" si="3"/>
        <v>18</v>
      </c>
      <c r="J103" s="26">
        <f>ROUND(D103/$D$88*100,1)</f>
        <v>155.30000000000001</v>
      </c>
    </row>
    <row r="104" spans="2:10" ht="13.5" customHeight="1">
      <c r="B104" s="27" t="s">
        <v>16</v>
      </c>
      <c r="C104" s="64">
        <v>12821</v>
      </c>
      <c r="D104" s="28">
        <f>+E104+F104</f>
        <v>3358</v>
      </c>
      <c r="E104" s="65">
        <v>1467</v>
      </c>
      <c r="F104" s="66">
        <v>1891</v>
      </c>
      <c r="G104" s="452">
        <f t="shared" si="2"/>
        <v>26.2</v>
      </c>
      <c r="H104" s="456">
        <f t="shared" si="4"/>
        <v>270</v>
      </c>
      <c r="I104" s="39">
        <f t="shared" si="3"/>
        <v>8.6999999999999993</v>
      </c>
      <c r="J104" s="33">
        <f>ROUND(D104/$D$89*100,1)</f>
        <v>127.9</v>
      </c>
    </row>
    <row r="105" spans="2:10" ht="15" customHeight="1">
      <c r="B105" s="408" t="s">
        <v>658</v>
      </c>
      <c r="C105" s="71"/>
      <c r="J105" s="72" t="s">
        <v>650</v>
      </c>
    </row>
    <row r="106" spans="2:10" ht="15" customHeight="1">
      <c r="B106" s="71" t="s">
        <v>40</v>
      </c>
    </row>
    <row r="107" spans="2:10">
      <c r="E107" s="457"/>
    </row>
    <row r="108" spans="2:10">
      <c r="E108" s="457"/>
    </row>
    <row r="109" spans="2:10">
      <c r="E109" s="457"/>
    </row>
    <row r="110" spans="2:10">
      <c r="E110" s="457"/>
    </row>
    <row r="112" spans="2:10">
      <c r="B112" s="391"/>
      <c r="C112" s="391"/>
      <c r="D112" s="391"/>
      <c r="E112" s="391"/>
      <c r="F112" s="391"/>
      <c r="G112" s="391"/>
      <c r="H112" s="428"/>
      <c r="I112" s="391"/>
      <c r="J112" s="391"/>
    </row>
    <row r="113" spans="2:10">
      <c r="B113" s="391"/>
      <c r="C113" s="391"/>
      <c r="D113" s="391"/>
      <c r="E113" s="391"/>
      <c r="F113" s="391"/>
      <c r="G113" s="391"/>
      <c r="H113" s="428"/>
      <c r="I113" s="391"/>
      <c r="J113" s="391"/>
    </row>
    <row r="114" spans="2:10">
      <c r="B114" s="391"/>
      <c r="C114" s="391"/>
      <c r="D114" s="391"/>
      <c r="E114" s="391"/>
      <c r="F114" s="391"/>
      <c r="G114" s="391"/>
      <c r="H114" s="428"/>
      <c r="I114" s="391"/>
      <c r="J114" s="391"/>
    </row>
    <row r="115" spans="2:10">
      <c r="B115" s="391"/>
      <c r="C115" s="391"/>
      <c r="D115" s="391"/>
      <c r="E115" s="391"/>
      <c r="F115" s="391"/>
      <c r="G115" s="391"/>
      <c r="H115" s="428"/>
      <c r="I115" s="391"/>
      <c r="J115" s="391"/>
    </row>
    <row r="116" spans="2:10">
      <c r="B116" s="391"/>
      <c r="C116" s="391"/>
      <c r="D116" s="391"/>
      <c r="E116" s="391"/>
      <c r="F116" s="391"/>
      <c r="G116" s="391"/>
      <c r="H116" s="428"/>
      <c r="I116" s="391"/>
      <c r="J116" s="391"/>
    </row>
    <row r="117" spans="2:10">
      <c r="B117" s="391"/>
      <c r="C117" s="391"/>
      <c r="D117" s="391"/>
      <c r="E117" s="391"/>
      <c r="F117" s="391"/>
      <c r="G117" s="391"/>
      <c r="H117" s="428"/>
      <c r="I117" s="391"/>
      <c r="J117" s="391"/>
    </row>
    <row r="118" spans="2:10">
      <c r="B118" s="391"/>
      <c r="C118" s="391"/>
      <c r="D118" s="391"/>
      <c r="E118" s="391"/>
      <c r="F118" s="391"/>
      <c r="G118" s="391"/>
      <c r="H118" s="428"/>
      <c r="I118" s="391"/>
      <c r="J118" s="391"/>
    </row>
    <row r="119" spans="2:10">
      <c r="B119" s="430"/>
      <c r="C119" s="430"/>
      <c r="D119" s="430"/>
      <c r="E119" s="430"/>
      <c r="F119" s="430"/>
      <c r="G119" s="430"/>
      <c r="H119" s="429"/>
      <c r="I119" s="430"/>
      <c r="J119" s="430"/>
    </row>
    <row r="120" spans="2:10">
      <c r="B120" s="430"/>
      <c r="C120" s="430"/>
      <c r="D120" s="430"/>
      <c r="E120" s="430"/>
      <c r="F120" s="430"/>
      <c r="G120" s="430"/>
      <c r="H120" s="429"/>
      <c r="I120" s="430"/>
      <c r="J120" s="430"/>
    </row>
    <row r="121" spans="2:10">
      <c r="B121" s="391"/>
      <c r="C121" s="391"/>
      <c r="D121" s="391"/>
      <c r="E121" s="391"/>
      <c r="F121" s="391"/>
      <c r="G121" s="391"/>
      <c r="H121" s="428"/>
      <c r="I121" s="391"/>
      <c r="J121" s="391"/>
    </row>
    <row r="122" spans="2:10">
      <c r="B122" s="391"/>
      <c r="C122" s="391"/>
      <c r="D122" s="391"/>
      <c r="E122" s="391"/>
      <c r="F122" s="391"/>
      <c r="G122" s="391"/>
      <c r="H122" s="428"/>
      <c r="I122" s="391"/>
      <c r="J122" s="391"/>
    </row>
    <row r="123" spans="2:10">
      <c r="B123" s="391"/>
      <c r="C123" s="391"/>
      <c r="D123" s="391"/>
      <c r="E123" s="391"/>
      <c r="F123" s="391"/>
      <c r="G123" s="391"/>
      <c r="H123" s="428"/>
      <c r="I123" s="391"/>
      <c r="J123" s="391"/>
    </row>
    <row r="124" spans="2:10">
      <c r="B124" s="391"/>
      <c r="C124" s="391"/>
      <c r="D124" s="391"/>
      <c r="E124" s="391"/>
      <c r="F124" s="391"/>
      <c r="G124" s="391"/>
      <c r="H124" s="428"/>
      <c r="I124" s="391"/>
      <c r="J124" s="391"/>
    </row>
    <row r="125" spans="2:10">
      <c r="B125" s="391"/>
      <c r="C125" s="391"/>
      <c r="D125" s="391"/>
      <c r="E125" s="391"/>
      <c r="F125" s="391"/>
      <c r="G125" s="391"/>
      <c r="H125" s="428"/>
      <c r="I125" s="391"/>
      <c r="J125" s="391"/>
    </row>
    <row r="126" spans="2:10">
      <c r="B126" s="391"/>
      <c r="C126" s="391"/>
      <c r="D126" s="391"/>
      <c r="E126" s="391"/>
      <c r="F126" s="391"/>
      <c r="G126" s="391"/>
      <c r="H126" s="428"/>
      <c r="I126" s="391"/>
      <c r="J126" s="391"/>
    </row>
    <row r="127" spans="2:10">
      <c r="B127" s="391"/>
      <c r="C127" s="391"/>
      <c r="D127" s="391"/>
      <c r="E127" s="391"/>
      <c r="F127" s="391"/>
      <c r="G127" s="391"/>
      <c r="H127" s="428"/>
      <c r="I127" s="391"/>
      <c r="J127" s="391"/>
    </row>
    <row r="128" spans="2:10">
      <c r="B128" s="391"/>
      <c r="C128" s="391"/>
      <c r="D128" s="391"/>
      <c r="E128" s="391"/>
      <c r="F128" s="391"/>
      <c r="G128" s="391"/>
      <c r="H128" s="428"/>
      <c r="I128" s="391"/>
      <c r="J128" s="391"/>
    </row>
    <row r="129" spans="2:10">
      <c r="B129" s="391"/>
      <c r="C129" s="391"/>
      <c r="D129" s="391"/>
      <c r="E129" s="391"/>
      <c r="F129" s="391"/>
      <c r="G129" s="391"/>
      <c r="H129" s="428"/>
      <c r="I129" s="391"/>
      <c r="J129" s="391"/>
    </row>
    <row r="130" spans="2:10">
      <c r="B130" s="391"/>
      <c r="C130" s="391"/>
      <c r="D130" s="391"/>
      <c r="E130" s="391"/>
      <c r="F130" s="391"/>
      <c r="G130" s="391"/>
      <c r="H130" s="428"/>
      <c r="I130" s="391"/>
      <c r="J130" s="391"/>
    </row>
    <row r="131" spans="2:10">
      <c r="B131" s="391"/>
      <c r="C131" s="391"/>
      <c r="D131" s="391"/>
      <c r="E131" s="391"/>
      <c r="F131" s="391"/>
      <c r="G131" s="391"/>
      <c r="H131" s="428"/>
      <c r="I131" s="391"/>
      <c r="J131" s="391"/>
    </row>
    <row r="132" spans="2:10">
      <c r="B132" s="391"/>
      <c r="C132" s="391"/>
      <c r="D132" s="391"/>
      <c r="E132" s="391"/>
      <c r="F132" s="391"/>
      <c r="G132" s="391"/>
      <c r="H132" s="428"/>
      <c r="I132" s="391"/>
      <c r="J132" s="391"/>
    </row>
    <row r="133" spans="2:10">
      <c r="B133" s="391"/>
      <c r="C133" s="391"/>
      <c r="D133" s="391"/>
      <c r="E133" s="391"/>
      <c r="F133" s="391"/>
      <c r="G133" s="391"/>
      <c r="H133" s="428"/>
      <c r="I133" s="391"/>
      <c r="J133" s="391"/>
    </row>
    <row r="134" spans="2:10">
      <c r="B134" s="391"/>
      <c r="C134" s="391"/>
      <c r="D134" s="391"/>
      <c r="E134" s="391"/>
      <c r="F134" s="391"/>
      <c r="G134" s="391"/>
      <c r="H134" s="428"/>
      <c r="I134" s="391"/>
      <c r="J134" s="391"/>
    </row>
    <row r="135" spans="2:10">
      <c r="B135" s="391"/>
      <c r="C135" s="391"/>
      <c r="D135" s="391"/>
      <c r="E135" s="391"/>
      <c r="F135" s="391"/>
      <c r="G135" s="391"/>
      <c r="H135" s="428"/>
      <c r="I135" s="391"/>
      <c r="J135" s="391"/>
    </row>
    <row r="136" spans="2:10">
      <c r="B136" s="391"/>
      <c r="C136" s="391"/>
      <c r="D136" s="391"/>
      <c r="E136" s="391"/>
      <c r="F136" s="391"/>
      <c r="G136" s="391"/>
      <c r="H136" s="428"/>
      <c r="I136" s="391"/>
      <c r="J136" s="391"/>
    </row>
    <row r="137" spans="2:10">
      <c r="B137" s="391"/>
      <c r="C137" s="391"/>
      <c r="D137" s="391"/>
      <c r="E137" s="391"/>
      <c r="F137" s="391"/>
      <c r="G137" s="391"/>
      <c r="H137" s="428"/>
      <c r="I137" s="391"/>
      <c r="J137" s="391"/>
    </row>
    <row r="138" spans="2:10">
      <c r="B138" s="391"/>
      <c r="C138" s="391"/>
      <c r="D138" s="391"/>
      <c r="E138" s="391"/>
      <c r="F138" s="391"/>
      <c r="G138" s="391"/>
      <c r="H138" s="428"/>
      <c r="I138" s="391"/>
      <c r="J138" s="391"/>
    </row>
    <row r="139" spans="2:10">
      <c r="B139" s="391"/>
      <c r="C139" s="391"/>
      <c r="D139" s="391"/>
      <c r="E139" s="391"/>
      <c r="F139" s="391"/>
      <c r="G139" s="391"/>
      <c r="H139" s="428"/>
      <c r="I139" s="391"/>
      <c r="J139" s="391"/>
    </row>
    <row r="140" spans="2:10">
      <c r="B140" s="391"/>
      <c r="C140" s="391"/>
      <c r="D140" s="391"/>
      <c r="E140" s="391"/>
      <c r="F140" s="391"/>
      <c r="G140" s="391"/>
      <c r="H140" s="428"/>
      <c r="I140" s="391"/>
      <c r="J140" s="391"/>
    </row>
    <row r="141" spans="2:10">
      <c r="B141" s="391"/>
      <c r="C141" s="391"/>
      <c r="D141" s="391"/>
      <c r="E141" s="391"/>
      <c r="F141" s="391"/>
      <c r="G141" s="391"/>
      <c r="H141" s="428"/>
      <c r="I141" s="391"/>
      <c r="J141" s="391"/>
    </row>
    <row r="142" spans="2:10">
      <c r="B142" s="391"/>
      <c r="C142" s="391"/>
      <c r="D142" s="391"/>
      <c r="E142" s="391"/>
      <c r="F142" s="391"/>
      <c r="G142" s="391"/>
      <c r="H142" s="428"/>
      <c r="I142" s="391"/>
      <c r="J142" s="391"/>
    </row>
    <row r="143" spans="2:10">
      <c r="B143" s="391"/>
      <c r="C143" s="391"/>
      <c r="D143" s="391"/>
      <c r="E143" s="391"/>
      <c r="F143" s="391"/>
      <c r="G143" s="391"/>
      <c r="H143" s="428"/>
      <c r="I143" s="391"/>
      <c r="J143" s="391"/>
    </row>
    <row r="144" spans="2:10">
      <c r="B144" s="391"/>
      <c r="C144" s="391"/>
      <c r="D144" s="391"/>
      <c r="E144" s="391"/>
      <c r="F144" s="391"/>
      <c r="G144" s="391"/>
      <c r="H144" s="428"/>
      <c r="I144" s="391"/>
      <c r="J144" s="391"/>
    </row>
    <row r="145" spans="2:12">
      <c r="B145" s="391"/>
      <c r="C145" s="391"/>
      <c r="D145" s="391"/>
      <c r="E145" s="391"/>
      <c r="F145" s="391"/>
      <c r="G145" s="391"/>
      <c r="H145" s="428"/>
      <c r="I145" s="391"/>
      <c r="J145" s="391"/>
    </row>
    <row r="146" spans="2:12">
      <c r="B146" s="391"/>
      <c r="C146" s="391"/>
      <c r="D146" s="391"/>
      <c r="E146" s="391"/>
      <c r="F146" s="391"/>
      <c r="G146" s="391"/>
      <c r="H146" s="428"/>
      <c r="I146" s="391"/>
      <c r="J146" s="391"/>
    </row>
    <row r="147" spans="2:12">
      <c r="B147" s="391"/>
      <c r="C147" s="391"/>
      <c r="D147" s="391"/>
      <c r="E147" s="391"/>
      <c r="F147" s="391"/>
      <c r="G147" s="391"/>
      <c r="H147" s="428"/>
      <c r="I147" s="391"/>
      <c r="J147" s="391"/>
    </row>
    <row r="148" spans="2:12">
      <c r="B148" s="391"/>
      <c r="C148" s="391"/>
      <c r="D148" s="391"/>
      <c r="E148" s="391"/>
      <c r="F148" s="391"/>
      <c r="G148" s="391"/>
      <c r="H148" s="428"/>
      <c r="I148" s="391"/>
      <c r="J148" s="391"/>
    </row>
    <row r="149" spans="2:12">
      <c r="B149" s="391"/>
      <c r="C149" s="391"/>
      <c r="D149" s="391"/>
      <c r="E149" s="391"/>
      <c r="F149" s="391"/>
      <c r="G149" s="391"/>
      <c r="H149" s="428"/>
      <c r="I149" s="391"/>
      <c r="J149" s="391"/>
    </row>
    <row r="150" spans="2:12">
      <c r="B150" s="391"/>
      <c r="C150" s="391"/>
      <c r="D150" s="391"/>
      <c r="E150" s="391"/>
      <c r="F150" s="391"/>
      <c r="G150" s="391"/>
      <c r="H150" s="428"/>
      <c r="I150" s="391"/>
      <c r="J150" s="391"/>
    </row>
    <row r="151" spans="2:12">
      <c r="B151" s="391"/>
      <c r="C151" s="391"/>
      <c r="D151" s="391"/>
      <c r="E151" s="391"/>
      <c r="F151" s="391"/>
      <c r="G151" s="391"/>
      <c r="H151" s="428"/>
      <c r="I151" s="391"/>
      <c r="J151" s="391"/>
    </row>
    <row r="152" spans="2:12">
      <c r="B152" s="391"/>
      <c r="C152" s="391"/>
      <c r="D152" s="391"/>
      <c r="E152" s="391"/>
      <c r="F152" s="391"/>
      <c r="G152" s="391"/>
      <c r="H152" s="428"/>
      <c r="I152" s="391"/>
      <c r="J152" s="391"/>
    </row>
    <row r="153" spans="2:12">
      <c r="B153" s="391"/>
      <c r="C153" s="391"/>
      <c r="D153" s="391"/>
      <c r="E153" s="391"/>
      <c r="F153" s="391"/>
      <c r="G153" s="391"/>
      <c r="H153" s="428"/>
      <c r="I153" s="391"/>
      <c r="J153" s="391"/>
    </row>
    <row r="154" spans="2:12">
      <c r="B154" s="391"/>
      <c r="C154" s="391"/>
      <c r="D154" s="391"/>
      <c r="E154" s="391"/>
      <c r="F154" s="391"/>
      <c r="G154" s="391"/>
      <c r="H154" s="428"/>
      <c r="I154" s="391"/>
      <c r="J154" s="391"/>
    </row>
    <row r="155" spans="2:12">
      <c r="B155" s="391"/>
      <c r="C155" s="391"/>
      <c r="D155" s="391"/>
      <c r="E155" s="391"/>
      <c r="F155" s="391"/>
      <c r="G155" s="391"/>
      <c r="H155" s="428"/>
      <c r="I155" s="391"/>
      <c r="J155" s="391"/>
    </row>
    <row r="156" spans="2:12">
      <c r="B156" s="391"/>
      <c r="C156" s="391"/>
      <c r="D156" s="391"/>
      <c r="E156" s="391"/>
      <c r="F156" s="391"/>
      <c r="G156" s="391"/>
      <c r="H156" s="428"/>
      <c r="I156" s="391"/>
      <c r="J156" s="391"/>
    </row>
    <row r="157" spans="2:12">
      <c r="B157" s="391"/>
      <c r="C157" s="391"/>
      <c r="D157" s="391"/>
      <c r="E157" s="391"/>
      <c r="F157" s="391"/>
      <c r="G157" s="391"/>
      <c r="H157" s="428"/>
      <c r="I157" s="391"/>
      <c r="J157" s="391"/>
    </row>
    <row r="158" spans="2:12">
      <c r="B158" s="391"/>
      <c r="C158" s="391"/>
      <c r="D158" s="391"/>
      <c r="E158" s="391"/>
      <c r="F158" s="391"/>
      <c r="G158" s="391"/>
      <c r="H158" s="428"/>
      <c r="I158" s="391"/>
      <c r="J158" s="391"/>
    </row>
    <row r="159" spans="2:12">
      <c r="B159" s="391"/>
      <c r="C159" s="391"/>
      <c r="D159" s="391"/>
      <c r="E159" s="391"/>
      <c r="F159" s="391"/>
      <c r="G159" s="391"/>
      <c r="H159" s="428"/>
      <c r="I159" s="391"/>
      <c r="J159" s="391"/>
      <c r="K159" s="409"/>
      <c r="L159" s="409"/>
    </row>
    <row r="160" spans="2:12">
      <c r="B160" s="391"/>
      <c r="C160" s="391"/>
      <c r="D160" s="391"/>
      <c r="E160" s="391"/>
      <c r="F160" s="391"/>
      <c r="G160" s="391"/>
      <c r="H160" s="428"/>
      <c r="I160" s="391"/>
      <c r="J160" s="391"/>
      <c r="K160" s="409"/>
      <c r="L160" s="409"/>
    </row>
    <row r="161" spans="2:12">
      <c r="B161" s="391"/>
      <c r="C161" s="391"/>
      <c r="D161" s="391"/>
      <c r="E161" s="391"/>
      <c r="F161" s="391"/>
      <c r="G161" s="391"/>
      <c r="H161" s="428"/>
      <c r="I161" s="391"/>
      <c r="J161" s="391"/>
      <c r="K161" s="409"/>
      <c r="L161" s="409"/>
    </row>
    <row r="162" spans="2:12">
      <c r="B162" s="391"/>
      <c r="C162" s="391"/>
      <c r="D162" s="391"/>
      <c r="E162" s="391"/>
      <c r="F162" s="391"/>
      <c r="G162" s="391"/>
      <c r="H162" s="428"/>
      <c r="I162" s="391"/>
      <c r="J162" s="391"/>
      <c r="K162" s="409"/>
      <c r="L162" s="409"/>
    </row>
    <row r="163" spans="2:12">
      <c r="B163" s="391"/>
      <c r="C163" s="391"/>
      <c r="D163" s="391"/>
      <c r="E163" s="391"/>
      <c r="F163" s="391"/>
      <c r="G163" s="391"/>
      <c r="H163" s="428"/>
      <c r="I163" s="391"/>
      <c r="J163" s="391"/>
      <c r="K163" s="409"/>
      <c r="L163" s="409"/>
    </row>
    <row r="164" spans="2:12">
      <c r="B164" s="391"/>
      <c r="C164" s="391"/>
      <c r="D164" s="391"/>
      <c r="E164" s="391"/>
      <c r="F164" s="391"/>
      <c r="G164" s="391"/>
      <c r="H164" s="428"/>
      <c r="I164" s="391"/>
      <c r="J164" s="391"/>
      <c r="K164" s="409"/>
      <c r="L164" s="409"/>
    </row>
    <row r="165" spans="2:12">
      <c r="B165" s="391"/>
      <c r="C165" s="391"/>
      <c r="D165" s="391"/>
      <c r="E165" s="391"/>
      <c r="F165" s="391"/>
      <c r="G165" s="391"/>
      <c r="H165" s="428"/>
      <c r="I165" s="391"/>
      <c r="J165" s="391"/>
      <c r="K165" s="409"/>
      <c r="L165" s="409"/>
    </row>
    <row r="166" spans="2:12">
      <c r="B166" s="391"/>
      <c r="C166" s="391"/>
      <c r="D166" s="391"/>
      <c r="E166" s="391"/>
      <c r="F166" s="391"/>
      <c r="G166" s="391"/>
      <c r="H166" s="428"/>
      <c r="I166" s="391"/>
      <c r="J166" s="391"/>
      <c r="K166" s="409"/>
      <c r="L166" s="409"/>
    </row>
    <row r="167" spans="2:12">
      <c r="B167" s="392"/>
      <c r="C167" s="392"/>
      <c r="D167" s="392"/>
      <c r="E167" s="392"/>
      <c r="F167" s="392"/>
      <c r="G167" s="392"/>
      <c r="H167" s="431"/>
      <c r="I167" s="392"/>
      <c r="J167" s="392"/>
      <c r="K167" s="409"/>
      <c r="L167" s="409"/>
    </row>
    <row r="168" spans="2:12">
      <c r="B168" s="391"/>
      <c r="C168" s="391"/>
      <c r="D168" s="391"/>
      <c r="E168" s="391"/>
      <c r="F168" s="391"/>
      <c r="G168" s="391"/>
      <c r="H168" s="428"/>
      <c r="I168" s="391"/>
      <c r="J168" s="391"/>
      <c r="K168" s="409"/>
      <c r="L168" s="409"/>
    </row>
    <row r="169" spans="2:12">
      <c r="B169" s="391"/>
      <c r="C169" s="391"/>
      <c r="D169" s="391"/>
      <c r="E169" s="391"/>
      <c r="F169" s="391"/>
      <c r="G169" s="391"/>
      <c r="H169" s="428"/>
      <c r="I169" s="391"/>
      <c r="J169" s="391"/>
      <c r="K169" s="409"/>
      <c r="L169" s="409"/>
    </row>
    <row r="170" spans="2:12">
      <c r="B170" s="819"/>
      <c r="C170" s="819"/>
      <c r="D170" s="819"/>
      <c r="E170" s="819"/>
      <c r="F170" s="819"/>
      <c r="G170" s="819"/>
      <c r="H170" s="819"/>
      <c r="I170" s="819"/>
      <c r="J170" s="819"/>
      <c r="K170" s="413"/>
      <c r="L170" s="409"/>
    </row>
    <row r="171" spans="2:12">
      <c r="B171" s="826"/>
      <c r="C171" s="392"/>
      <c r="D171" s="392"/>
      <c r="E171" s="392"/>
      <c r="F171" s="392"/>
      <c r="G171" s="392"/>
      <c r="H171" s="431"/>
      <c r="I171" s="392"/>
      <c r="J171" s="392"/>
      <c r="K171" s="816"/>
      <c r="L171" s="415"/>
    </row>
    <row r="172" spans="2:12">
      <c r="B172" s="826"/>
      <c r="C172" s="392"/>
      <c r="D172" s="392"/>
      <c r="E172" s="392"/>
      <c r="F172" s="392"/>
      <c r="G172" s="392"/>
      <c r="H172" s="431"/>
      <c r="I172" s="392"/>
      <c r="J172" s="392"/>
      <c r="K172" s="816"/>
      <c r="L172" s="409"/>
    </row>
    <row r="173" spans="2:12">
      <c r="B173" s="826"/>
      <c r="C173" s="392"/>
      <c r="D173" s="392"/>
      <c r="E173" s="392"/>
      <c r="F173" s="392"/>
      <c r="G173" s="392"/>
      <c r="H173" s="431"/>
      <c r="I173" s="392"/>
      <c r="J173" s="392"/>
      <c r="K173" s="816"/>
      <c r="L173" s="409"/>
    </row>
    <row r="174" spans="2:12">
      <c r="B174" s="826"/>
      <c r="C174" s="392"/>
      <c r="D174" s="392"/>
      <c r="E174" s="392"/>
      <c r="F174" s="392"/>
      <c r="G174" s="392"/>
      <c r="H174" s="431"/>
      <c r="I174" s="392"/>
      <c r="J174" s="392"/>
      <c r="K174" s="816"/>
      <c r="L174" s="409"/>
    </row>
    <row r="175" spans="2:12">
      <c r="B175" s="826"/>
      <c r="C175" s="392"/>
      <c r="D175" s="392"/>
      <c r="E175" s="392"/>
      <c r="F175" s="392"/>
      <c r="G175" s="392"/>
      <c r="H175" s="431"/>
      <c r="I175" s="392"/>
      <c r="J175" s="392"/>
      <c r="K175" s="816"/>
      <c r="L175" s="409"/>
    </row>
    <row r="176" spans="2:12">
      <c r="B176" s="826"/>
      <c r="C176" s="392"/>
      <c r="D176" s="392"/>
      <c r="E176" s="392"/>
      <c r="F176" s="392"/>
      <c r="G176" s="392"/>
      <c r="H176" s="431"/>
      <c r="I176" s="392"/>
      <c r="J176" s="392"/>
      <c r="K176" s="816"/>
      <c r="L176" s="409"/>
    </row>
    <row r="177" spans="2:12">
      <c r="B177" s="826"/>
      <c r="C177" s="392"/>
      <c r="D177" s="392"/>
      <c r="E177" s="392"/>
      <c r="F177" s="392"/>
      <c r="G177" s="392"/>
      <c r="H177" s="431"/>
      <c r="I177" s="392"/>
      <c r="J177" s="392"/>
      <c r="K177" s="816"/>
      <c r="L177" s="409"/>
    </row>
    <row r="178" spans="2:12">
      <c r="B178" s="826"/>
      <c r="C178" s="392"/>
      <c r="D178" s="392"/>
      <c r="E178" s="392"/>
      <c r="F178" s="392"/>
      <c r="G178" s="392"/>
      <c r="H178" s="431"/>
      <c r="I178" s="392"/>
      <c r="J178" s="392"/>
      <c r="K178" s="816"/>
      <c r="L178" s="409"/>
    </row>
    <row r="179" spans="2:12">
      <c r="B179" s="826"/>
      <c r="C179" s="392"/>
      <c r="D179" s="392"/>
      <c r="E179" s="392"/>
      <c r="F179" s="392"/>
      <c r="G179" s="392"/>
      <c r="H179" s="431"/>
      <c r="I179" s="392"/>
      <c r="J179" s="392"/>
      <c r="K179" s="816"/>
      <c r="L179" s="409"/>
    </row>
    <row r="180" spans="2:12">
      <c r="B180" s="826"/>
      <c r="C180" s="392"/>
      <c r="D180" s="392"/>
      <c r="E180" s="392"/>
      <c r="F180" s="392"/>
      <c r="G180" s="392"/>
      <c r="H180" s="431"/>
      <c r="I180" s="392"/>
      <c r="J180" s="392"/>
      <c r="K180" s="816"/>
      <c r="L180" s="415"/>
    </row>
    <row r="181" spans="2:12">
      <c r="B181" s="826"/>
      <c r="C181" s="392"/>
      <c r="D181" s="392"/>
      <c r="E181" s="392"/>
      <c r="F181" s="392"/>
      <c r="G181" s="392"/>
      <c r="H181" s="431"/>
      <c r="I181" s="392"/>
      <c r="J181" s="392"/>
      <c r="K181" s="816"/>
      <c r="L181" s="409"/>
    </row>
    <row r="182" spans="2:12">
      <c r="B182" s="826"/>
      <c r="C182" s="392"/>
      <c r="D182" s="392"/>
      <c r="E182" s="392"/>
      <c r="F182" s="392"/>
      <c r="G182" s="392"/>
      <c r="H182" s="431"/>
      <c r="I182" s="392"/>
      <c r="J182" s="392"/>
      <c r="K182" s="816"/>
      <c r="L182" s="409"/>
    </row>
    <row r="183" spans="2:12">
      <c r="B183" s="826"/>
      <c r="C183" s="392"/>
      <c r="D183" s="392"/>
      <c r="E183" s="392"/>
      <c r="F183" s="392"/>
      <c r="G183" s="392"/>
      <c r="H183" s="431"/>
      <c r="I183" s="392"/>
      <c r="J183" s="392"/>
      <c r="K183" s="816"/>
      <c r="L183" s="409"/>
    </row>
    <row r="184" spans="2:12">
      <c r="B184" s="826"/>
      <c r="C184" s="392"/>
      <c r="D184" s="392"/>
      <c r="E184" s="392"/>
      <c r="F184" s="392"/>
      <c r="G184" s="392"/>
      <c r="H184" s="431"/>
      <c r="I184" s="392"/>
      <c r="J184" s="392"/>
      <c r="K184" s="816"/>
      <c r="L184" s="409"/>
    </row>
    <row r="185" spans="2:12">
      <c r="B185" s="826"/>
      <c r="C185" s="392"/>
      <c r="D185" s="392"/>
      <c r="E185" s="392"/>
      <c r="F185" s="392"/>
      <c r="G185" s="392"/>
      <c r="H185" s="431"/>
      <c r="I185" s="392"/>
      <c r="J185" s="392"/>
      <c r="K185" s="816"/>
      <c r="L185" s="409"/>
    </row>
    <row r="186" spans="2:12">
      <c r="B186" s="826"/>
      <c r="C186" s="392"/>
      <c r="D186" s="392"/>
      <c r="E186" s="392"/>
      <c r="F186" s="392"/>
      <c r="G186" s="392"/>
      <c r="H186" s="431"/>
      <c r="I186" s="392"/>
      <c r="J186" s="392"/>
      <c r="K186" s="816"/>
      <c r="L186" s="409"/>
    </row>
    <row r="187" spans="2:12">
      <c r="B187" s="826"/>
      <c r="C187" s="392"/>
      <c r="D187" s="392"/>
      <c r="E187" s="392"/>
      <c r="F187" s="392"/>
      <c r="G187" s="392"/>
      <c r="H187" s="431"/>
      <c r="I187" s="392"/>
      <c r="J187" s="392"/>
      <c r="K187" s="816"/>
      <c r="L187" s="409"/>
    </row>
    <row r="188" spans="2:12">
      <c r="B188" s="826"/>
      <c r="C188" s="392"/>
      <c r="D188" s="392"/>
      <c r="E188" s="392"/>
      <c r="F188" s="392"/>
      <c r="G188" s="392"/>
      <c r="H188" s="431"/>
      <c r="I188" s="392"/>
      <c r="J188" s="392"/>
      <c r="K188" s="816"/>
      <c r="L188" s="409"/>
    </row>
    <row r="189" spans="2:12">
      <c r="B189" s="826"/>
      <c r="C189" s="392"/>
      <c r="D189" s="392"/>
      <c r="E189" s="392"/>
      <c r="F189" s="392"/>
      <c r="G189" s="392"/>
      <c r="H189" s="431"/>
      <c r="I189" s="392"/>
      <c r="J189" s="392"/>
      <c r="K189" s="816"/>
      <c r="L189" s="415"/>
    </row>
    <row r="190" spans="2:12">
      <c r="B190" s="826"/>
      <c r="C190" s="392"/>
      <c r="D190" s="392"/>
      <c r="E190" s="392"/>
      <c r="F190" s="392"/>
      <c r="G190" s="392"/>
      <c r="H190" s="431"/>
      <c r="I190" s="392"/>
      <c r="J190" s="392"/>
      <c r="K190" s="816"/>
      <c r="L190" s="409"/>
    </row>
    <row r="191" spans="2:12">
      <c r="B191" s="826"/>
      <c r="C191" s="392"/>
      <c r="D191" s="392"/>
      <c r="E191" s="392"/>
      <c r="F191" s="392"/>
      <c r="G191" s="392"/>
      <c r="H191" s="431"/>
      <c r="I191" s="392"/>
      <c r="J191" s="392"/>
      <c r="K191" s="816"/>
      <c r="L191" s="409"/>
    </row>
    <row r="192" spans="2:12">
      <c r="B192" s="826"/>
      <c r="C192" s="392"/>
      <c r="D192" s="392"/>
      <c r="E192" s="392"/>
      <c r="F192" s="392"/>
      <c r="G192" s="392"/>
      <c r="H192" s="431"/>
      <c r="I192" s="392"/>
      <c r="J192" s="392"/>
      <c r="K192" s="816"/>
      <c r="L192" s="409"/>
    </row>
    <row r="193" spans="2:12">
      <c r="B193" s="826"/>
      <c r="C193" s="392"/>
      <c r="D193" s="392"/>
      <c r="E193" s="392"/>
      <c r="F193" s="392"/>
      <c r="G193" s="392"/>
      <c r="H193" s="431"/>
      <c r="I193" s="392"/>
      <c r="J193" s="392"/>
      <c r="K193" s="816"/>
      <c r="L193" s="409"/>
    </row>
    <row r="194" spans="2:12">
      <c r="B194" s="826"/>
      <c r="C194" s="392"/>
      <c r="D194" s="392"/>
      <c r="E194" s="392"/>
      <c r="F194" s="392"/>
      <c r="G194" s="392"/>
      <c r="H194" s="431"/>
      <c r="I194" s="392"/>
      <c r="J194" s="392"/>
      <c r="K194" s="816"/>
      <c r="L194" s="409"/>
    </row>
    <row r="195" spans="2:12">
      <c r="B195" s="826"/>
      <c r="C195" s="392"/>
      <c r="D195" s="392"/>
      <c r="E195" s="392"/>
      <c r="F195" s="392"/>
      <c r="G195" s="392"/>
      <c r="H195" s="431"/>
      <c r="I195" s="392"/>
      <c r="J195" s="392"/>
      <c r="K195" s="816"/>
      <c r="L195" s="409"/>
    </row>
    <row r="196" spans="2:12">
      <c r="B196" s="826"/>
      <c r="C196" s="392"/>
      <c r="D196" s="392"/>
      <c r="E196" s="392"/>
      <c r="F196" s="392"/>
      <c r="G196" s="392"/>
      <c r="H196" s="431"/>
      <c r="I196" s="392"/>
      <c r="J196" s="392"/>
      <c r="K196" s="816"/>
      <c r="L196" s="409"/>
    </row>
    <row r="197" spans="2:12">
      <c r="B197" s="826"/>
      <c r="C197" s="392"/>
      <c r="D197" s="392"/>
      <c r="E197" s="392"/>
      <c r="F197" s="392"/>
      <c r="G197" s="392"/>
      <c r="H197" s="431"/>
      <c r="I197" s="392"/>
      <c r="J197" s="392"/>
      <c r="K197" s="816"/>
      <c r="L197" s="409"/>
    </row>
    <row r="198" spans="2:12">
      <c r="B198" s="826"/>
      <c r="C198" s="392"/>
      <c r="D198" s="392"/>
      <c r="E198" s="392"/>
      <c r="F198" s="392"/>
      <c r="G198" s="392"/>
      <c r="H198" s="431"/>
      <c r="I198" s="392"/>
      <c r="J198" s="392"/>
      <c r="K198" s="816"/>
      <c r="L198" s="415"/>
    </row>
    <row r="199" spans="2:12">
      <c r="B199" s="826"/>
      <c r="C199" s="392"/>
      <c r="D199" s="392"/>
      <c r="E199" s="392"/>
      <c r="F199" s="392"/>
      <c r="G199" s="392"/>
      <c r="H199" s="431"/>
      <c r="I199" s="392"/>
      <c r="J199" s="392"/>
      <c r="K199" s="816"/>
      <c r="L199" s="409"/>
    </row>
    <row r="200" spans="2:12">
      <c r="B200" s="826"/>
      <c r="C200" s="392"/>
      <c r="D200" s="392"/>
      <c r="E200" s="392"/>
      <c r="F200" s="392"/>
      <c r="G200" s="392"/>
      <c r="H200" s="431"/>
      <c r="I200" s="392"/>
      <c r="J200" s="392"/>
      <c r="K200" s="816"/>
      <c r="L200" s="409"/>
    </row>
    <row r="201" spans="2:12">
      <c r="B201" s="826"/>
      <c r="C201" s="392"/>
      <c r="D201" s="392"/>
      <c r="E201" s="392"/>
      <c r="F201" s="392"/>
      <c r="G201" s="392"/>
      <c r="H201" s="431"/>
      <c r="I201" s="392"/>
      <c r="J201" s="392"/>
      <c r="K201" s="816"/>
      <c r="L201" s="409"/>
    </row>
    <row r="202" spans="2:12">
      <c r="B202" s="826"/>
      <c r="C202" s="392"/>
      <c r="D202" s="392"/>
      <c r="E202" s="392"/>
      <c r="F202" s="392"/>
      <c r="G202" s="392"/>
      <c r="H202" s="431"/>
      <c r="I202" s="392"/>
      <c r="J202" s="392"/>
      <c r="K202" s="816"/>
      <c r="L202" s="409"/>
    </row>
    <row r="203" spans="2:12">
      <c r="B203" s="826"/>
      <c r="C203" s="392"/>
      <c r="D203" s="392"/>
      <c r="E203" s="392"/>
      <c r="F203" s="392"/>
      <c r="G203" s="392"/>
      <c r="H203" s="431"/>
      <c r="I203" s="392"/>
      <c r="J203" s="392"/>
      <c r="K203" s="816"/>
      <c r="L203" s="409"/>
    </row>
    <row r="204" spans="2:12">
      <c r="B204" s="826"/>
      <c r="C204" s="392"/>
      <c r="D204" s="392"/>
      <c r="E204" s="392"/>
      <c r="F204" s="392"/>
      <c r="G204" s="392"/>
      <c r="H204" s="431"/>
      <c r="I204" s="392"/>
      <c r="J204" s="392"/>
      <c r="K204" s="816"/>
      <c r="L204" s="409"/>
    </row>
    <row r="205" spans="2:12">
      <c r="B205" s="826"/>
      <c r="C205" s="392"/>
      <c r="D205" s="392"/>
      <c r="E205" s="392"/>
      <c r="F205" s="392"/>
      <c r="G205" s="392"/>
      <c r="H205" s="431"/>
      <c r="I205" s="392"/>
      <c r="J205" s="392"/>
      <c r="K205" s="816"/>
      <c r="L205" s="409"/>
    </row>
    <row r="206" spans="2:12">
      <c r="B206" s="826"/>
      <c r="C206" s="392"/>
      <c r="D206" s="392"/>
      <c r="E206" s="392"/>
      <c r="F206" s="392"/>
      <c r="G206" s="392"/>
      <c r="H206" s="431"/>
      <c r="I206" s="392"/>
      <c r="J206" s="392"/>
      <c r="K206" s="816"/>
      <c r="L206" s="409"/>
    </row>
    <row r="207" spans="2:12">
      <c r="B207" s="827"/>
      <c r="C207" s="391"/>
      <c r="D207" s="391"/>
      <c r="E207" s="391"/>
      <c r="F207" s="391"/>
      <c r="G207" s="391"/>
      <c r="H207" s="428"/>
      <c r="I207" s="391"/>
      <c r="J207" s="391"/>
      <c r="K207" s="816"/>
      <c r="L207" s="409"/>
    </row>
    <row r="208" spans="2:12">
      <c r="B208" s="827"/>
      <c r="C208" s="391"/>
      <c r="D208" s="391"/>
      <c r="E208" s="391"/>
      <c r="F208" s="391"/>
      <c r="G208" s="391"/>
      <c r="H208" s="428"/>
      <c r="I208" s="391"/>
      <c r="J208" s="391"/>
      <c r="K208" s="816"/>
      <c r="L208" s="409"/>
    </row>
    <row r="209" spans="2:12">
      <c r="B209" s="827"/>
      <c r="C209" s="391"/>
      <c r="D209" s="391"/>
      <c r="E209" s="391"/>
      <c r="F209" s="391"/>
      <c r="G209" s="391"/>
      <c r="H209" s="428"/>
      <c r="I209" s="391"/>
      <c r="J209" s="391"/>
      <c r="K209" s="816"/>
      <c r="L209" s="409"/>
    </row>
    <row r="210" spans="2:12">
      <c r="B210" s="826"/>
      <c r="C210" s="392"/>
      <c r="D210" s="392"/>
      <c r="E210" s="392"/>
      <c r="F210" s="392"/>
      <c r="G210" s="392"/>
      <c r="H210" s="431"/>
      <c r="I210" s="392"/>
      <c r="J210" s="392"/>
      <c r="K210" s="816"/>
      <c r="L210" s="415"/>
    </row>
    <row r="211" spans="2:12">
      <c r="B211" s="826"/>
      <c r="C211" s="392"/>
      <c r="D211" s="392"/>
      <c r="E211" s="392"/>
      <c r="F211" s="392"/>
      <c r="G211" s="392"/>
      <c r="H211" s="431"/>
      <c r="I211" s="392"/>
      <c r="J211" s="392"/>
      <c r="K211" s="816"/>
      <c r="L211" s="409"/>
    </row>
    <row r="212" spans="2:12">
      <c r="B212" s="826"/>
      <c r="C212" s="392"/>
      <c r="D212" s="392"/>
      <c r="E212" s="392"/>
      <c r="F212" s="392"/>
      <c r="G212" s="392"/>
      <c r="H212" s="431"/>
      <c r="I212" s="392"/>
      <c r="J212" s="392"/>
      <c r="K212" s="816"/>
      <c r="L212" s="409"/>
    </row>
    <row r="213" spans="2:12">
      <c r="B213" s="826"/>
      <c r="C213" s="392"/>
      <c r="D213" s="392"/>
      <c r="E213" s="392"/>
      <c r="F213" s="392"/>
      <c r="G213" s="392"/>
      <c r="H213" s="431"/>
      <c r="I213" s="392"/>
      <c r="J213" s="392"/>
      <c r="K213" s="816"/>
      <c r="L213" s="409"/>
    </row>
    <row r="214" spans="2:12">
      <c r="B214" s="826"/>
      <c r="C214" s="392"/>
      <c r="D214" s="392"/>
      <c r="E214" s="392"/>
      <c r="F214" s="392"/>
      <c r="G214" s="392"/>
      <c r="H214" s="431"/>
      <c r="I214" s="392"/>
      <c r="J214" s="392"/>
      <c r="K214" s="816"/>
      <c r="L214" s="409"/>
    </row>
    <row r="215" spans="2:12">
      <c r="B215" s="826"/>
      <c r="C215" s="392"/>
      <c r="D215" s="392"/>
      <c r="E215" s="392"/>
      <c r="F215" s="392"/>
      <c r="G215" s="392"/>
      <c r="H215" s="431"/>
      <c r="I215" s="392"/>
      <c r="J215" s="392"/>
      <c r="K215" s="816"/>
      <c r="L215" s="409"/>
    </row>
    <row r="216" spans="2:12">
      <c r="B216" s="826"/>
      <c r="C216" s="392"/>
      <c r="D216" s="392"/>
      <c r="E216" s="392"/>
      <c r="F216" s="392"/>
      <c r="G216" s="392"/>
      <c r="H216" s="431"/>
      <c r="I216" s="392"/>
      <c r="J216" s="392"/>
      <c r="K216" s="816"/>
      <c r="L216" s="409"/>
    </row>
    <row r="217" spans="2:12">
      <c r="B217" s="826"/>
      <c r="C217" s="392"/>
      <c r="D217" s="392"/>
      <c r="E217" s="392"/>
      <c r="F217" s="392"/>
      <c r="G217" s="392"/>
      <c r="H217" s="431"/>
      <c r="I217" s="392"/>
      <c r="J217" s="392"/>
      <c r="K217" s="816"/>
      <c r="L217" s="409"/>
    </row>
    <row r="218" spans="2:12">
      <c r="B218" s="826"/>
      <c r="C218" s="392"/>
      <c r="D218" s="392"/>
      <c r="E218" s="392"/>
      <c r="F218" s="392"/>
      <c r="G218" s="392"/>
      <c r="H218" s="431"/>
      <c r="I218" s="392"/>
      <c r="J218" s="392"/>
      <c r="K218" s="816"/>
      <c r="L218" s="409"/>
    </row>
    <row r="219" spans="2:12">
      <c r="B219" s="826"/>
      <c r="C219" s="392"/>
      <c r="D219" s="392"/>
      <c r="E219" s="392"/>
      <c r="F219" s="392"/>
      <c r="G219" s="392"/>
      <c r="H219" s="431"/>
      <c r="I219" s="392"/>
      <c r="J219" s="392"/>
      <c r="K219" s="816"/>
      <c r="L219" s="415"/>
    </row>
    <row r="220" spans="2:12">
      <c r="B220" s="826"/>
      <c r="C220" s="392"/>
      <c r="D220" s="392"/>
      <c r="E220" s="392"/>
      <c r="F220" s="392"/>
      <c r="G220" s="392"/>
      <c r="H220" s="431"/>
      <c r="I220" s="392"/>
      <c r="J220" s="392"/>
      <c r="K220" s="816"/>
      <c r="L220" s="409"/>
    </row>
    <row r="221" spans="2:12">
      <c r="B221" s="826"/>
      <c r="C221" s="392"/>
      <c r="D221" s="392"/>
      <c r="E221" s="392"/>
      <c r="F221" s="392"/>
      <c r="G221" s="392"/>
      <c r="H221" s="431"/>
      <c r="I221" s="392"/>
      <c r="J221" s="392"/>
      <c r="K221" s="816"/>
      <c r="L221" s="409"/>
    </row>
    <row r="222" spans="2:12">
      <c r="B222" s="826"/>
      <c r="C222" s="392"/>
      <c r="D222" s="392"/>
      <c r="E222" s="392"/>
      <c r="F222" s="392"/>
      <c r="G222" s="392"/>
      <c r="H222" s="431"/>
      <c r="I222" s="392"/>
      <c r="J222" s="392"/>
      <c r="K222" s="816"/>
      <c r="L222" s="409"/>
    </row>
    <row r="223" spans="2:12">
      <c r="B223" s="826"/>
      <c r="C223" s="392"/>
      <c r="D223" s="392"/>
      <c r="E223" s="392"/>
      <c r="F223" s="392"/>
      <c r="G223" s="392"/>
      <c r="H223" s="431"/>
      <c r="I223" s="392"/>
      <c r="J223" s="392"/>
      <c r="K223" s="816"/>
    </row>
    <row r="224" spans="2:12">
      <c r="B224" s="826"/>
      <c r="C224" s="392"/>
      <c r="D224" s="392"/>
      <c r="E224" s="392"/>
      <c r="F224" s="392"/>
      <c r="G224" s="392"/>
      <c r="H224" s="431"/>
      <c r="I224" s="392"/>
      <c r="J224" s="392"/>
      <c r="K224" s="816"/>
    </row>
    <row r="225" spans="2:11">
      <c r="B225" s="826"/>
      <c r="C225" s="392"/>
      <c r="D225" s="392"/>
      <c r="E225" s="392"/>
      <c r="F225" s="392"/>
      <c r="G225" s="392"/>
      <c r="H225" s="431"/>
      <c r="I225" s="392"/>
      <c r="J225" s="392"/>
      <c r="K225" s="816"/>
    </row>
    <row r="226" spans="2:11">
      <c r="B226" s="826"/>
      <c r="C226" s="392"/>
      <c r="D226" s="392"/>
      <c r="E226" s="392"/>
      <c r="F226" s="392"/>
      <c r="G226" s="392"/>
      <c r="H226" s="431"/>
      <c r="I226" s="392"/>
      <c r="J226" s="392"/>
      <c r="K226" s="816"/>
    </row>
    <row r="227" spans="2:11">
      <c r="B227" s="826"/>
      <c r="C227" s="392"/>
      <c r="D227" s="392"/>
      <c r="E227" s="392"/>
      <c r="F227" s="392"/>
      <c r="G227" s="392"/>
      <c r="H227" s="431"/>
      <c r="I227" s="392"/>
      <c r="J227" s="392"/>
      <c r="K227" s="816"/>
    </row>
    <row r="228" spans="2:11">
      <c r="B228" s="827"/>
      <c r="C228" s="391"/>
      <c r="D228" s="391"/>
      <c r="E228" s="391"/>
      <c r="F228" s="391"/>
      <c r="G228" s="391"/>
      <c r="H228" s="428"/>
      <c r="I228" s="391"/>
      <c r="J228" s="391"/>
      <c r="K228" s="414"/>
    </row>
    <row r="229" spans="2:11">
      <c r="B229" s="826"/>
      <c r="C229" s="392"/>
      <c r="D229" s="392"/>
      <c r="E229" s="392"/>
      <c r="F229" s="392"/>
      <c r="G229" s="392"/>
      <c r="H229" s="431"/>
      <c r="I229" s="392"/>
      <c r="J229" s="392"/>
      <c r="K229" s="816"/>
    </row>
    <row r="230" spans="2:11">
      <c r="B230" s="826"/>
      <c r="C230" s="392"/>
      <c r="D230" s="392"/>
      <c r="E230" s="392"/>
      <c r="F230" s="392"/>
      <c r="G230" s="392"/>
      <c r="H230" s="431"/>
      <c r="I230" s="392"/>
      <c r="J230" s="392"/>
      <c r="K230" s="816"/>
    </row>
    <row r="231" spans="2:11">
      <c r="B231" s="826"/>
      <c r="C231" s="392"/>
      <c r="D231" s="392"/>
      <c r="E231" s="392"/>
      <c r="F231" s="392"/>
      <c r="G231" s="392"/>
      <c r="H231" s="431"/>
      <c r="I231" s="392"/>
      <c r="J231" s="392"/>
      <c r="K231" s="816"/>
    </row>
    <row r="232" spans="2:11">
      <c r="B232" s="826"/>
      <c r="C232" s="392"/>
      <c r="D232" s="392"/>
      <c r="E232" s="392"/>
      <c r="F232" s="392"/>
      <c r="G232" s="392"/>
      <c r="H232" s="431"/>
      <c r="I232" s="392"/>
      <c r="J232" s="392"/>
      <c r="K232" s="816"/>
    </row>
    <row r="233" spans="2:11">
      <c r="B233" s="826"/>
      <c r="C233" s="392"/>
      <c r="D233" s="392"/>
      <c r="E233" s="392"/>
      <c r="F233" s="392"/>
      <c r="G233" s="392"/>
      <c r="H233" s="431"/>
      <c r="I233" s="392"/>
      <c r="J233" s="392"/>
      <c r="K233" s="816"/>
    </row>
    <row r="234" spans="2:11">
      <c r="B234" s="826"/>
      <c r="C234" s="392"/>
      <c r="D234" s="392"/>
      <c r="E234" s="392"/>
      <c r="F234" s="392"/>
      <c r="G234" s="392"/>
      <c r="H234" s="431"/>
      <c r="I234" s="392"/>
      <c r="J234" s="392"/>
      <c r="K234" s="816"/>
    </row>
    <row r="235" spans="2:11">
      <c r="B235" s="826"/>
      <c r="C235" s="392"/>
      <c r="D235" s="392"/>
      <c r="E235" s="392"/>
      <c r="F235" s="392"/>
      <c r="G235" s="392"/>
      <c r="H235" s="431"/>
      <c r="I235" s="392"/>
      <c r="J235" s="392"/>
      <c r="K235" s="816"/>
    </row>
    <row r="236" spans="2:11">
      <c r="B236" s="826"/>
      <c r="C236" s="392"/>
      <c r="D236" s="392"/>
      <c r="E236" s="392"/>
      <c r="F236" s="392"/>
      <c r="G236" s="392"/>
      <c r="H236" s="431"/>
      <c r="I236" s="392"/>
      <c r="J236" s="392"/>
      <c r="K236" s="816"/>
    </row>
    <row r="237" spans="2:11">
      <c r="B237" s="826"/>
      <c r="C237" s="392"/>
      <c r="D237" s="392"/>
      <c r="E237" s="392"/>
      <c r="F237" s="392"/>
      <c r="G237" s="392"/>
      <c r="H237" s="431"/>
      <c r="I237" s="392"/>
      <c r="J237" s="392"/>
      <c r="K237" s="816"/>
    </row>
    <row r="238" spans="2:11">
      <c r="B238" s="827"/>
      <c r="C238" s="391"/>
      <c r="D238" s="391"/>
      <c r="E238" s="391"/>
      <c r="F238" s="391"/>
      <c r="G238" s="391"/>
      <c r="H238" s="428"/>
      <c r="I238" s="391"/>
      <c r="J238" s="391"/>
      <c r="K238" s="414"/>
    </row>
    <row r="239" spans="2:11">
      <c r="B239" s="391"/>
      <c r="C239" s="391"/>
      <c r="D239" s="391"/>
      <c r="E239" s="391"/>
      <c r="F239" s="391"/>
      <c r="G239" s="391"/>
      <c r="H239" s="428"/>
      <c r="I239" s="391"/>
      <c r="J239" s="391"/>
    </row>
    <row r="240" spans="2:11">
      <c r="B240" s="391"/>
      <c r="C240" s="391"/>
      <c r="D240" s="391"/>
      <c r="E240" s="391"/>
      <c r="F240" s="391"/>
      <c r="G240" s="391"/>
      <c r="H240" s="428"/>
      <c r="I240" s="391"/>
      <c r="J240" s="391"/>
    </row>
    <row r="241" spans="2:10">
      <c r="B241" s="819"/>
      <c r="C241" s="819"/>
      <c r="D241" s="819"/>
      <c r="E241" s="819"/>
      <c r="F241" s="819"/>
      <c r="G241" s="819"/>
      <c r="H241" s="819"/>
      <c r="I241" s="819"/>
      <c r="J241" s="819"/>
    </row>
    <row r="242" spans="2:10">
      <c r="B242" s="826"/>
      <c r="C242" s="392"/>
      <c r="D242" s="392"/>
      <c r="E242" s="392"/>
      <c r="F242" s="392"/>
      <c r="G242" s="392"/>
      <c r="H242" s="431"/>
      <c r="I242" s="392"/>
      <c r="J242" s="392"/>
    </row>
    <row r="243" spans="2:10">
      <c r="B243" s="827"/>
      <c r="C243" s="391"/>
      <c r="D243" s="391"/>
      <c r="E243" s="391"/>
      <c r="F243" s="391"/>
      <c r="G243" s="391"/>
      <c r="H243" s="428"/>
      <c r="I243" s="391"/>
      <c r="J243" s="391"/>
    </row>
    <row r="244" spans="2:10">
      <c r="B244" s="827"/>
      <c r="C244" s="391"/>
      <c r="D244" s="391"/>
      <c r="E244" s="391"/>
      <c r="F244" s="391"/>
      <c r="G244" s="391"/>
      <c r="H244" s="428"/>
      <c r="I244" s="391"/>
      <c r="J244" s="391"/>
    </row>
    <row r="245" spans="2:10">
      <c r="B245" s="827"/>
      <c r="C245" s="391"/>
      <c r="D245" s="391"/>
      <c r="E245" s="391"/>
      <c r="F245" s="391"/>
      <c r="G245" s="391"/>
      <c r="H245" s="428"/>
      <c r="I245" s="391"/>
      <c r="J245" s="391"/>
    </row>
    <row r="246" spans="2:10">
      <c r="B246" s="827"/>
      <c r="C246" s="391"/>
      <c r="D246" s="391"/>
      <c r="E246" s="391"/>
      <c r="F246" s="391"/>
      <c r="G246" s="391"/>
      <c r="H246" s="428"/>
      <c r="I246" s="391"/>
      <c r="J246" s="391"/>
    </row>
    <row r="247" spans="2:10">
      <c r="B247" s="827"/>
      <c r="C247" s="391"/>
      <c r="D247" s="391"/>
      <c r="E247" s="391"/>
      <c r="F247" s="391"/>
      <c r="G247" s="391"/>
      <c r="H247" s="428"/>
      <c r="I247" s="391"/>
      <c r="J247" s="391"/>
    </row>
    <row r="248" spans="2:10">
      <c r="B248" s="827"/>
      <c r="C248" s="391"/>
      <c r="D248" s="391"/>
      <c r="E248" s="391"/>
      <c r="F248" s="391"/>
      <c r="G248" s="391"/>
      <c r="H248" s="428"/>
      <c r="I248" s="391"/>
      <c r="J248" s="391"/>
    </row>
    <row r="249" spans="2:10">
      <c r="B249" s="827"/>
      <c r="C249" s="391"/>
      <c r="D249" s="391"/>
      <c r="E249" s="391"/>
      <c r="F249" s="391"/>
      <c r="G249" s="391"/>
      <c r="H249" s="428"/>
      <c r="I249" s="391"/>
      <c r="J249" s="391"/>
    </row>
    <row r="250" spans="2:10">
      <c r="B250" s="827"/>
      <c r="C250" s="391"/>
      <c r="D250" s="391"/>
      <c r="E250" s="391"/>
      <c r="F250" s="391"/>
      <c r="G250" s="391"/>
      <c r="H250" s="428"/>
      <c r="I250" s="391"/>
      <c r="J250" s="391"/>
    </row>
    <row r="251" spans="2:10">
      <c r="B251" s="827"/>
      <c r="C251" s="391"/>
      <c r="D251" s="391"/>
      <c r="E251" s="391"/>
      <c r="F251" s="391"/>
      <c r="G251" s="391"/>
      <c r="H251" s="428"/>
      <c r="I251" s="391"/>
      <c r="J251" s="391"/>
    </row>
    <row r="252" spans="2:10">
      <c r="B252" s="827"/>
      <c r="C252" s="391"/>
      <c r="D252" s="391"/>
      <c r="E252" s="391"/>
      <c r="F252" s="391"/>
      <c r="G252" s="391"/>
      <c r="H252" s="428"/>
      <c r="I252" s="391"/>
      <c r="J252" s="391"/>
    </row>
    <row r="253" spans="2:10">
      <c r="B253" s="827"/>
      <c r="C253" s="391"/>
      <c r="D253" s="391"/>
      <c r="E253" s="391"/>
      <c r="F253" s="391"/>
      <c r="G253" s="391"/>
      <c r="H253" s="428"/>
      <c r="I253" s="391"/>
      <c r="J253" s="391"/>
    </row>
    <row r="254" spans="2:10">
      <c r="B254" s="826"/>
      <c r="C254" s="392"/>
      <c r="D254" s="392"/>
      <c r="E254" s="392"/>
      <c r="F254" s="392"/>
      <c r="G254" s="392"/>
      <c r="H254" s="431"/>
      <c r="I254" s="392"/>
      <c r="J254" s="392"/>
    </row>
    <row r="255" spans="2:10">
      <c r="B255" s="827"/>
      <c r="C255" s="391"/>
      <c r="D255" s="391"/>
      <c r="E255" s="391"/>
      <c r="F255" s="391"/>
      <c r="G255" s="391"/>
      <c r="H255" s="428"/>
      <c r="I255" s="391"/>
      <c r="J255" s="391"/>
    </row>
    <row r="256" spans="2:10">
      <c r="B256" s="827"/>
      <c r="C256" s="391"/>
      <c r="D256" s="391"/>
      <c r="E256" s="391"/>
      <c r="F256" s="391"/>
      <c r="G256" s="391"/>
      <c r="H256" s="428"/>
      <c r="I256" s="391"/>
      <c r="J256" s="391"/>
    </row>
    <row r="257" spans="2:10">
      <c r="B257" s="827"/>
      <c r="C257" s="391"/>
      <c r="D257" s="391"/>
      <c r="E257" s="391"/>
      <c r="F257" s="391"/>
      <c r="G257" s="391"/>
      <c r="H257" s="428"/>
      <c r="I257" s="391"/>
      <c r="J257" s="391"/>
    </row>
    <row r="258" spans="2:10">
      <c r="B258" s="827"/>
      <c r="C258" s="391"/>
      <c r="D258" s="391"/>
      <c r="E258" s="391"/>
      <c r="F258" s="391"/>
      <c r="G258" s="391"/>
      <c r="H258" s="428"/>
      <c r="I258" s="391"/>
      <c r="J258" s="391"/>
    </row>
    <row r="259" spans="2:10">
      <c r="B259" s="827"/>
      <c r="C259" s="391"/>
      <c r="D259" s="391"/>
      <c r="E259" s="391"/>
      <c r="F259" s="391"/>
      <c r="G259" s="391"/>
      <c r="H259" s="428"/>
      <c r="I259" s="391"/>
      <c r="J259" s="391"/>
    </row>
    <row r="260" spans="2:10">
      <c r="B260" s="827"/>
      <c r="C260" s="391"/>
      <c r="D260" s="391"/>
      <c r="E260" s="391"/>
      <c r="F260" s="391"/>
      <c r="G260" s="391"/>
      <c r="H260" s="428"/>
      <c r="I260" s="391"/>
      <c r="J260" s="391"/>
    </row>
    <row r="261" spans="2:10">
      <c r="B261" s="827"/>
      <c r="C261" s="391"/>
      <c r="D261" s="391"/>
      <c r="E261" s="391"/>
      <c r="F261" s="391"/>
      <c r="G261" s="391"/>
      <c r="H261" s="428"/>
      <c r="I261" s="391"/>
      <c r="J261" s="391"/>
    </row>
    <row r="262" spans="2:10">
      <c r="B262" s="827"/>
      <c r="C262" s="391"/>
      <c r="D262" s="391"/>
      <c r="E262" s="391"/>
      <c r="F262" s="391"/>
      <c r="G262" s="391"/>
      <c r="H262" s="428"/>
      <c r="I262" s="391"/>
      <c r="J262" s="391"/>
    </row>
    <row r="263" spans="2:10">
      <c r="B263" s="827"/>
      <c r="C263" s="391"/>
      <c r="D263" s="391"/>
      <c r="E263" s="391"/>
      <c r="F263" s="391"/>
      <c r="G263" s="391"/>
      <c r="H263" s="428"/>
      <c r="I263" s="391"/>
      <c r="J263" s="391"/>
    </row>
    <row r="264" spans="2:10">
      <c r="B264" s="827"/>
      <c r="C264" s="391"/>
      <c r="D264" s="391"/>
      <c r="E264" s="391"/>
      <c r="F264" s="391"/>
      <c r="G264" s="391"/>
      <c r="H264" s="428"/>
      <c r="I264" s="391"/>
      <c r="J264" s="391"/>
    </row>
    <row r="265" spans="2:10">
      <c r="B265" s="827"/>
      <c r="C265" s="391"/>
      <c r="D265" s="391"/>
      <c r="E265" s="391"/>
      <c r="F265" s="391"/>
      <c r="G265" s="391"/>
      <c r="H265" s="428"/>
      <c r="I265" s="391"/>
      <c r="J265" s="391"/>
    </row>
    <row r="266" spans="2:10">
      <c r="B266" s="826"/>
      <c r="C266" s="392"/>
      <c r="D266" s="392"/>
      <c r="E266" s="392"/>
      <c r="F266" s="392"/>
      <c r="G266" s="392"/>
      <c r="H266" s="431"/>
      <c r="I266" s="392"/>
      <c r="J266" s="392"/>
    </row>
    <row r="267" spans="2:10">
      <c r="B267" s="827"/>
      <c r="C267" s="391"/>
      <c r="D267" s="391"/>
      <c r="E267" s="391"/>
      <c r="F267" s="391"/>
      <c r="G267" s="391"/>
      <c r="H267" s="428"/>
      <c r="I267" s="391"/>
      <c r="J267" s="391"/>
    </row>
    <row r="268" spans="2:10">
      <c r="B268" s="827"/>
      <c r="C268" s="391"/>
      <c r="D268" s="391"/>
      <c r="E268" s="391"/>
      <c r="F268" s="391"/>
      <c r="G268" s="391"/>
      <c r="H268" s="428"/>
      <c r="I268" s="391"/>
      <c r="J268" s="391"/>
    </row>
    <row r="269" spans="2:10">
      <c r="B269" s="827"/>
      <c r="C269" s="391"/>
      <c r="D269" s="391"/>
      <c r="E269" s="391"/>
      <c r="F269" s="391"/>
      <c r="G269" s="391"/>
      <c r="H269" s="428"/>
      <c r="I269" s="391"/>
      <c r="J269" s="391"/>
    </row>
    <row r="270" spans="2:10">
      <c r="B270" s="827"/>
      <c r="C270" s="391"/>
      <c r="D270" s="391"/>
      <c r="E270" s="391"/>
      <c r="F270" s="391"/>
      <c r="G270" s="391"/>
      <c r="H270" s="428"/>
      <c r="I270" s="391"/>
      <c r="J270" s="391"/>
    </row>
    <row r="271" spans="2:10">
      <c r="B271" s="827"/>
      <c r="C271" s="391"/>
      <c r="D271" s="391"/>
      <c r="E271" s="391"/>
      <c r="F271" s="391"/>
      <c r="G271" s="391"/>
      <c r="H271" s="428"/>
      <c r="I271" s="391"/>
      <c r="J271" s="391"/>
    </row>
    <row r="272" spans="2:10">
      <c r="B272" s="827"/>
      <c r="C272" s="391"/>
      <c r="D272" s="391"/>
      <c r="E272" s="391"/>
      <c r="F272" s="391"/>
      <c r="G272" s="391"/>
      <c r="H272" s="428"/>
      <c r="I272" s="391"/>
      <c r="J272" s="391"/>
    </row>
    <row r="273" spans="2:10">
      <c r="B273" s="827"/>
      <c r="C273" s="391"/>
      <c r="D273" s="391"/>
      <c r="E273" s="391"/>
      <c r="F273" s="391"/>
      <c r="G273" s="391"/>
      <c r="H273" s="428"/>
      <c r="I273" s="391"/>
      <c r="J273" s="391"/>
    </row>
    <row r="274" spans="2:10">
      <c r="B274" s="827"/>
      <c r="C274" s="391"/>
      <c r="D274" s="391"/>
      <c r="E274" s="391"/>
      <c r="F274" s="391"/>
      <c r="G274" s="391"/>
      <c r="H274" s="428"/>
      <c r="I274" s="391"/>
      <c r="J274" s="391"/>
    </row>
    <row r="275" spans="2:10">
      <c r="B275" s="827"/>
      <c r="C275" s="391"/>
      <c r="D275" s="391"/>
      <c r="E275" s="391"/>
      <c r="F275" s="391"/>
      <c r="G275" s="391"/>
      <c r="H275" s="428"/>
      <c r="I275" s="391"/>
      <c r="J275" s="391"/>
    </row>
    <row r="276" spans="2:10">
      <c r="B276" s="827"/>
      <c r="C276" s="391"/>
      <c r="D276" s="391"/>
      <c r="E276" s="391"/>
      <c r="F276" s="391"/>
      <c r="G276" s="391"/>
      <c r="H276" s="428"/>
      <c r="I276" s="391"/>
      <c r="J276" s="391"/>
    </row>
    <row r="277" spans="2:10">
      <c r="B277" s="827"/>
      <c r="C277" s="391"/>
      <c r="D277" s="391"/>
      <c r="E277" s="391"/>
      <c r="F277" s="391"/>
      <c r="G277" s="391"/>
      <c r="H277" s="428"/>
      <c r="I277" s="391"/>
      <c r="J277" s="391"/>
    </row>
    <row r="278" spans="2:10">
      <c r="B278" s="826"/>
      <c r="C278" s="392"/>
      <c r="D278" s="392"/>
      <c r="E278" s="392"/>
      <c r="F278" s="392"/>
      <c r="G278" s="392"/>
      <c r="H278" s="431"/>
      <c r="I278" s="392"/>
      <c r="J278" s="392"/>
    </row>
    <row r="279" spans="2:10">
      <c r="B279" s="827"/>
      <c r="C279" s="391"/>
      <c r="D279" s="391"/>
      <c r="E279" s="391"/>
      <c r="F279" s="391"/>
      <c r="G279" s="391"/>
      <c r="H279" s="428"/>
      <c r="I279" s="391"/>
      <c r="J279" s="391"/>
    </row>
    <row r="280" spans="2:10">
      <c r="B280" s="827"/>
      <c r="C280" s="391"/>
      <c r="D280" s="391"/>
      <c r="E280" s="391"/>
      <c r="F280" s="391"/>
      <c r="G280" s="391"/>
      <c r="H280" s="428"/>
      <c r="I280" s="391"/>
      <c r="J280" s="391"/>
    </row>
    <row r="281" spans="2:10">
      <c r="B281" s="827"/>
      <c r="C281" s="391"/>
      <c r="D281" s="391"/>
      <c r="E281" s="391"/>
      <c r="F281" s="391"/>
      <c r="G281" s="391"/>
      <c r="H281" s="428"/>
      <c r="I281" s="391"/>
      <c r="J281" s="391"/>
    </row>
    <row r="282" spans="2:10">
      <c r="B282" s="827"/>
      <c r="C282" s="391"/>
      <c r="D282" s="391"/>
      <c r="E282" s="391"/>
      <c r="F282" s="391"/>
      <c r="G282" s="391"/>
      <c r="H282" s="428"/>
      <c r="I282" s="391"/>
      <c r="J282" s="391"/>
    </row>
    <row r="283" spans="2:10">
      <c r="B283" s="827"/>
      <c r="C283" s="391"/>
      <c r="D283" s="391"/>
      <c r="E283" s="391"/>
      <c r="F283" s="391"/>
      <c r="G283" s="391"/>
      <c r="H283" s="428"/>
      <c r="I283" s="391"/>
      <c r="J283" s="391"/>
    </row>
    <row r="284" spans="2:10">
      <c r="B284" s="827"/>
      <c r="C284" s="391"/>
      <c r="D284" s="391"/>
      <c r="E284" s="391"/>
      <c r="F284" s="391"/>
      <c r="G284" s="391"/>
      <c r="H284" s="428"/>
      <c r="I284" s="391"/>
      <c r="J284" s="391"/>
    </row>
    <row r="285" spans="2:10">
      <c r="B285" s="827"/>
      <c r="C285" s="391"/>
      <c r="D285" s="391"/>
      <c r="E285" s="391"/>
      <c r="F285" s="391"/>
      <c r="G285" s="391"/>
      <c r="H285" s="428"/>
      <c r="I285" s="391"/>
      <c r="J285" s="391"/>
    </row>
    <row r="286" spans="2:10">
      <c r="B286" s="827"/>
      <c r="C286" s="391"/>
      <c r="D286" s="391"/>
      <c r="E286" s="391"/>
      <c r="F286" s="391"/>
      <c r="G286" s="391"/>
      <c r="H286" s="428"/>
      <c r="I286" s="391"/>
      <c r="J286" s="391"/>
    </row>
    <row r="287" spans="2:10">
      <c r="B287" s="827"/>
      <c r="C287" s="391"/>
      <c r="D287" s="391"/>
      <c r="E287" s="391"/>
      <c r="F287" s="391"/>
      <c r="G287" s="391"/>
      <c r="H287" s="428"/>
      <c r="I287" s="391"/>
      <c r="J287" s="391"/>
    </row>
    <row r="288" spans="2:10">
      <c r="B288" s="827"/>
      <c r="C288" s="391"/>
      <c r="D288" s="391"/>
      <c r="E288" s="391"/>
      <c r="F288" s="391"/>
      <c r="G288" s="391"/>
      <c r="H288" s="428"/>
      <c r="I288" s="391"/>
      <c r="J288" s="391"/>
    </row>
    <row r="289" spans="2:10">
      <c r="B289" s="827"/>
      <c r="C289" s="391"/>
      <c r="D289" s="391"/>
      <c r="E289" s="391"/>
      <c r="F289" s="391"/>
      <c r="G289" s="391"/>
      <c r="H289" s="428"/>
      <c r="I289" s="391"/>
      <c r="J289" s="391"/>
    </row>
    <row r="290" spans="2:10">
      <c r="B290" s="826"/>
      <c r="C290" s="392"/>
      <c r="D290" s="392"/>
      <c r="E290" s="392"/>
      <c r="F290" s="392"/>
      <c r="G290" s="392"/>
      <c r="H290" s="431"/>
      <c r="I290" s="392"/>
      <c r="J290" s="392"/>
    </row>
    <row r="291" spans="2:10">
      <c r="B291" s="827"/>
      <c r="C291" s="391"/>
      <c r="D291" s="391"/>
      <c r="E291" s="391"/>
      <c r="F291" s="391"/>
      <c r="G291" s="391"/>
      <c r="H291" s="428"/>
      <c r="I291" s="391"/>
      <c r="J291" s="391"/>
    </row>
    <row r="292" spans="2:10">
      <c r="B292" s="827"/>
      <c r="C292" s="391"/>
      <c r="D292" s="391"/>
      <c r="E292" s="391"/>
      <c r="F292" s="391"/>
      <c r="G292" s="391"/>
      <c r="H292" s="428"/>
      <c r="I292" s="391"/>
      <c r="J292" s="391"/>
    </row>
    <row r="293" spans="2:10">
      <c r="B293" s="827"/>
      <c r="C293" s="391"/>
      <c r="D293" s="391"/>
      <c r="E293" s="391"/>
      <c r="F293" s="391"/>
      <c r="G293" s="391"/>
      <c r="H293" s="428"/>
      <c r="I293" s="391"/>
      <c r="J293" s="391"/>
    </row>
    <row r="294" spans="2:10">
      <c r="B294" s="827"/>
      <c r="C294" s="391"/>
      <c r="D294" s="391"/>
      <c r="E294" s="391"/>
      <c r="F294" s="391"/>
      <c r="G294" s="391"/>
      <c r="H294" s="428"/>
      <c r="I294" s="391"/>
      <c r="J294" s="391"/>
    </row>
    <row r="295" spans="2:10">
      <c r="B295" s="827"/>
      <c r="C295" s="391"/>
      <c r="D295" s="391"/>
      <c r="E295" s="391"/>
      <c r="F295" s="391"/>
      <c r="G295" s="391"/>
      <c r="H295" s="428"/>
      <c r="I295" s="391"/>
      <c r="J295" s="391"/>
    </row>
    <row r="296" spans="2:10">
      <c r="B296" s="827"/>
      <c r="C296" s="391"/>
      <c r="D296" s="391"/>
      <c r="E296" s="391"/>
      <c r="F296" s="391"/>
      <c r="G296" s="391"/>
      <c r="H296" s="428"/>
      <c r="I296" s="391"/>
      <c r="J296" s="391"/>
    </row>
    <row r="297" spans="2:10">
      <c r="B297" s="827"/>
      <c r="C297" s="391"/>
      <c r="D297" s="391"/>
      <c r="E297" s="391"/>
      <c r="F297" s="391"/>
      <c r="G297" s="391"/>
      <c r="H297" s="428"/>
      <c r="I297" s="391"/>
      <c r="J297" s="391"/>
    </row>
    <row r="298" spans="2:10">
      <c r="B298" s="827"/>
      <c r="C298" s="391"/>
      <c r="D298" s="391"/>
      <c r="E298" s="391"/>
      <c r="F298" s="391"/>
      <c r="G298" s="391"/>
      <c r="H298" s="428"/>
      <c r="I298" s="391"/>
      <c r="J298" s="391"/>
    </row>
    <row r="299" spans="2:10">
      <c r="B299" s="827"/>
      <c r="C299" s="391"/>
      <c r="D299" s="391"/>
      <c r="E299" s="391"/>
      <c r="F299" s="391"/>
      <c r="G299" s="391"/>
      <c r="H299" s="428"/>
      <c r="I299" s="391"/>
      <c r="J299" s="391"/>
    </row>
    <row r="300" spans="2:10">
      <c r="B300" s="827"/>
      <c r="C300" s="391"/>
      <c r="D300" s="391"/>
      <c r="E300" s="391"/>
      <c r="F300" s="391"/>
      <c r="G300" s="391"/>
      <c r="H300" s="428"/>
      <c r="I300" s="391"/>
      <c r="J300" s="391"/>
    </row>
    <row r="301" spans="2:10">
      <c r="B301" s="827"/>
      <c r="C301" s="391"/>
      <c r="D301" s="391"/>
      <c r="E301" s="391"/>
      <c r="F301" s="391"/>
      <c r="G301" s="391"/>
      <c r="H301" s="428"/>
      <c r="I301" s="391"/>
      <c r="J301" s="391"/>
    </row>
    <row r="302" spans="2:10">
      <c r="B302" s="826"/>
      <c r="C302" s="392"/>
      <c r="D302" s="392"/>
      <c r="E302" s="392"/>
      <c r="F302" s="392"/>
      <c r="G302" s="392"/>
      <c r="H302" s="431"/>
      <c r="I302" s="392"/>
      <c r="J302" s="392"/>
    </row>
    <row r="303" spans="2:10">
      <c r="B303" s="827"/>
      <c r="C303" s="391"/>
      <c r="D303" s="391"/>
      <c r="E303" s="391"/>
      <c r="F303" s="391"/>
      <c r="G303" s="391"/>
      <c r="H303" s="428"/>
      <c r="I303" s="391"/>
      <c r="J303" s="391"/>
    </row>
    <row r="304" spans="2:10">
      <c r="B304" s="827"/>
      <c r="C304" s="391"/>
      <c r="D304" s="391"/>
      <c r="E304" s="391"/>
      <c r="F304" s="391"/>
      <c r="G304" s="391"/>
      <c r="H304" s="428"/>
      <c r="I304" s="391"/>
      <c r="J304" s="391"/>
    </row>
    <row r="305" spans="2:12">
      <c r="B305" s="827"/>
      <c r="C305" s="391"/>
      <c r="D305" s="391"/>
      <c r="E305" s="391"/>
      <c r="F305" s="391"/>
      <c r="G305" s="391"/>
      <c r="H305" s="428"/>
      <c r="I305" s="391"/>
      <c r="J305" s="391"/>
    </row>
    <row r="306" spans="2:12">
      <c r="B306" s="827"/>
      <c r="C306" s="391"/>
      <c r="D306" s="391"/>
      <c r="E306" s="391"/>
      <c r="F306" s="391"/>
      <c r="G306" s="391"/>
      <c r="H306" s="428"/>
      <c r="I306" s="391"/>
      <c r="J306" s="391"/>
    </row>
    <row r="307" spans="2:12">
      <c r="B307" s="827"/>
      <c r="C307" s="391"/>
      <c r="D307" s="391"/>
      <c r="E307" s="391"/>
      <c r="F307" s="391"/>
      <c r="G307" s="391"/>
      <c r="H307" s="428"/>
      <c r="I307" s="391"/>
      <c r="J307" s="391"/>
    </row>
    <row r="308" spans="2:12">
      <c r="B308" s="827"/>
      <c r="C308" s="391"/>
      <c r="D308" s="391"/>
      <c r="E308" s="391"/>
      <c r="F308" s="391"/>
      <c r="G308" s="391"/>
      <c r="H308" s="428"/>
      <c r="I308" s="391"/>
      <c r="J308" s="391"/>
    </row>
    <row r="309" spans="2:12">
      <c r="B309" s="827"/>
      <c r="C309" s="391"/>
      <c r="D309" s="391"/>
      <c r="E309" s="391"/>
      <c r="F309" s="391"/>
      <c r="G309" s="391"/>
      <c r="H309" s="428"/>
      <c r="I309" s="391"/>
      <c r="J309" s="391"/>
    </row>
    <row r="310" spans="2:12">
      <c r="B310" s="827"/>
      <c r="C310" s="391"/>
      <c r="D310" s="391"/>
      <c r="E310" s="391"/>
      <c r="F310" s="391"/>
      <c r="G310" s="391"/>
      <c r="H310" s="428"/>
      <c r="I310" s="391"/>
      <c r="J310" s="391"/>
    </row>
    <row r="311" spans="2:12">
      <c r="B311" s="827"/>
      <c r="C311" s="391"/>
      <c r="D311" s="391"/>
      <c r="E311" s="391"/>
      <c r="F311" s="391"/>
      <c r="G311" s="391"/>
      <c r="H311" s="428"/>
      <c r="I311" s="391"/>
      <c r="J311" s="391"/>
    </row>
    <row r="312" spans="2:12">
      <c r="B312" s="827"/>
      <c r="C312" s="391"/>
      <c r="D312" s="391"/>
      <c r="E312" s="391"/>
      <c r="F312" s="391"/>
      <c r="G312" s="391"/>
      <c r="H312" s="428"/>
      <c r="I312" s="391"/>
      <c r="J312" s="391"/>
    </row>
    <row r="313" spans="2:12">
      <c r="B313" s="827"/>
      <c r="C313" s="391"/>
      <c r="D313" s="391"/>
      <c r="E313" s="391"/>
      <c r="F313" s="391"/>
      <c r="G313" s="391"/>
      <c r="H313" s="428"/>
      <c r="I313" s="391"/>
      <c r="J313" s="391"/>
    </row>
    <row r="314" spans="2:12">
      <c r="B314" s="826"/>
      <c r="C314" s="392"/>
      <c r="D314" s="392"/>
      <c r="E314" s="392"/>
      <c r="F314" s="392"/>
      <c r="G314" s="392"/>
      <c r="H314" s="431"/>
      <c r="I314" s="392"/>
      <c r="J314" s="392"/>
    </row>
    <row r="315" spans="2:12">
      <c r="B315" s="827"/>
      <c r="C315" s="391"/>
      <c r="D315" s="391"/>
      <c r="E315" s="391"/>
      <c r="F315" s="391"/>
      <c r="G315" s="391"/>
      <c r="H315" s="428"/>
      <c r="I315" s="391"/>
      <c r="J315" s="391"/>
    </row>
    <row r="316" spans="2:12">
      <c r="B316" s="827"/>
      <c r="C316" s="391"/>
      <c r="D316" s="391"/>
      <c r="E316" s="391"/>
      <c r="F316" s="391"/>
      <c r="G316" s="391"/>
      <c r="H316" s="428"/>
      <c r="I316" s="391"/>
      <c r="J316" s="391"/>
    </row>
    <row r="317" spans="2:12">
      <c r="B317" s="827"/>
      <c r="C317" s="391"/>
      <c r="D317" s="391"/>
      <c r="E317" s="391"/>
      <c r="F317" s="391"/>
      <c r="G317" s="391"/>
      <c r="H317" s="428"/>
      <c r="I317" s="391"/>
      <c r="J317" s="391"/>
    </row>
    <row r="318" spans="2:12">
      <c r="B318" s="827"/>
      <c r="C318" s="391"/>
      <c r="D318" s="391"/>
      <c r="E318" s="391"/>
      <c r="F318" s="391"/>
      <c r="G318" s="391"/>
      <c r="H318" s="428"/>
      <c r="I318" s="391"/>
      <c r="J318" s="391"/>
    </row>
    <row r="319" spans="2:12">
      <c r="B319" s="827"/>
      <c r="C319" s="391"/>
      <c r="D319" s="391"/>
      <c r="E319" s="391"/>
      <c r="F319" s="391"/>
      <c r="G319" s="391"/>
      <c r="H319" s="428"/>
      <c r="I319" s="391"/>
      <c r="J319" s="391"/>
      <c r="K319" s="409"/>
      <c r="L319" s="409"/>
    </row>
    <row r="320" spans="2:12">
      <c r="B320" s="827"/>
      <c r="C320" s="391"/>
      <c r="D320" s="391"/>
      <c r="E320" s="391"/>
      <c r="F320" s="391"/>
      <c r="G320" s="391"/>
      <c r="H320" s="428"/>
      <c r="I320" s="391"/>
      <c r="J320" s="391"/>
      <c r="K320" s="409"/>
      <c r="L320" s="409"/>
    </row>
    <row r="321" spans="2:12">
      <c r="B321" s="827"/>
      <c r="C321" s="391"/>
      <c r="D321" s="391"/>
      <c r="E321" s="391"/>
      <c r="F321" s="391"/>
      <c r="G321" s="391"/>
      <c r="H321" s="428"/>
      <c r="I321" s="391"/>
      <c r="J321" s="391"/>
      <c r="K321" s="409"/>
      <c r="L321" s="409"/>
    </row>
    <row r="322" spans="2:12">
      <c r="B322" s="827"/>
      <c r="C322" s="391"/>
      <c r="D322" s="391"/>
      <c r="E322" s="391"/>
      <c r="F322" s="391"/>
      <c r="G322" s="391"/>
      <c r="H322" s="428"/>
      <c r="I322" s="391"/>
      <c r="J322" s="391"/>
      <c r="K322" s="409"/>
      <c r="L322" s="409"/>
    </row>
    <row r="323" spans="2:12">
      <c r="B323" s="827"/>
      <c r="C323" s="391"/>
      <c r="D323" s="391"/>
      <c r="E323" s="391"/>
      <c r="F323" s="391"/>
      <c r="G323" s="391"/>
      <c r="H323" s="428"/>
      <c r="I323" s="391"/>
      <c r="J323" s="391"/>
      <c r="K323" s="409"/>
      <c r="L323" s="409"/>
    </row>
    <row r="324" spans="2:12">
      <c r="B324" s="827"/>
      <c r="C324" s="391"/>
      <c r="D324" s="391"/>
      <c r="E324" s="391"/>
      <c r="F324" s="391"/>
      <c r="G324" s="391"/>
      <c r="H324" s="428"/>
      <c r="I324" s="391"/>
      <c r="J324" s="391"/>
      <c r="K324" s="409"/>
      <c r="L324" s="409"/>
    </row>
    <row r="325" spans="2:12">
      <c r="B325" s="827"/>
      <c r="C325" s="391"/>
      <c r="D325" s="391"/>
      <c r="E325" s="391"/>
      <c r="F325" s="391"/>
      <c r="G325" s="391"/>
      <c r="H325" s="428"/>
      <c r="I325" s="391"/>
      <c r="J325" s="391"/>
      <c r="K325" s="409"/>
      <c r="L325" s="409"/>
    </row>
    <row r="326" spans="2:12">
      <c r="B326" s="391"/>
      <c r="C326" s="391"/>
      <c r="D326" s="391"/>
      <c r="E326" s="391"/>
      <c r="F326" s="391"/>
      <c r="G326" s="391"/>
      <c r="H326" s="428"/>
      <c r="I326" s="391"/>
      <c r="J326" s="391"/>
      <c r="K326" s="409"/>
      <c r="L326" s="409"/>
    </row>
    <row r="327" spans="2:12">
      <c r="B327" s="391"/>
      <c r="C327" s="391"/>
      <c r="D327" s="391"/>
      <c r="E327" s="391"/>
      <c r="F327" s="391"/>
      <c r="G327" s="391"/>
      <c r="H327" s="428"/>
      <c r="I327" s="391"/>
      <c r="J327" s="391"/>
      <c r="K327" s="409"/>
      <c r="L327" s="409"/>
    </row>
    <row r="328" spans="2:12">
      <c r="B328" s="819"/>
      <c r="C328" s="819"/>
      <c r="D328" s="819"/>
      <c r="E328" s="819"/>
      <c r="F328" s="819"/>
      <c r="G328" s="819"/>
      <c r="H328" s="819"/>
      <c r="I328" s="819"/>
      <c r="J328" s="819"/>
      <c r="K328" s="413"/>
      <c r="L328" s="409"/>
    </row>
    <row r="329" spans="2:12">
      <c r="B329" s="826"/>
      <c r="C329" s="392"/>
      <c r="D329" s="392"/>
      <c r="E329" s="392"/>
      <c r="F329" s="392"/>
      <c r="G329" s="392"/>
      <c r="H329" s="431"/>
      <c r="I329" s="392"/>
      <c r="J329" s="392"/>
      <c r="K329" s="816"/>
      <c r="L329" s="415"/>
    </row>
    <row r="330" spans="2:12">
      <c r="B330" s="826"/>
      <c r="C330" s="392"/>
      <c r="D330" s="392"/>
      <c r="E330" s="392"/>
      <c r="F330" s="392"/>
      <c r="G330" s="392"/>
      <c r="H330" s="431"/>
      <c r="I330" s="392"/>
      <c r="J330" s="392"/>
      <c r="K330" s="816"/>
      <c r="L330" s="409"/>
    </row>
    <row r="331" spans="2:12">
      <c r="B331" s="826"/>
      <c r="C331" s="392"/>
      <c r="D331" s="392"/>
      <c r="E331" s="392"/>
      <c r="F331" s="392"/>
      <c r="G331" s="392"/>
      <c r="H331" s="431"/>
      <c r="I331" s="392"/>
      <c r="J331" s="392"/>
      <c r="K331" s="816"/>
      <c r="L331" s="409"/>
    </row>
    <row r="332" spans="2:12">
      <c r="B332" s="826"/>
      <c r="C332" s="392"/>
      <c r="D332" s="392"/>
      <c r="E332" s="392"/>
      <c r="F332" s="392"/>
      <c r="G332" s="392"/>
      <c r="H332" s="431"/>
      <c r="I332" s="392"/>
      <c r="J332" s="392"/>
      <c r="K332" s="816"/>
      <c r="L332" s="409"/>
    </row>
    <row r="333" spans="2:12">
      <c r="B333" s="826"/>
      <c r="C333" s="392"/>
      <c r="D333" s="392"/>
      <c r="E333" s="392"/>
      <c r="F333" s="392"/>
      <c r="G333" s="392"/>
      <c r="H333" s="431"/>
      <c r="I333" s="392"/>
      <c r="J333" s="392"/>
      <c r="K333" s="816"/>
      <c r="L333" s="409"/>
    </row>
    <row r="334" spans="2:12">
      <c r="B334" s="826"/>
      <c r="C334" s="392"/>
      <c r="D334" s="392"/>
      <c r="E334" s="392"/>
      <c r="F334" s="392"/>
      <c r="G334" s="392"/>
      <c r="H334" s="431"/>
      <c r="I334" s="392"/>
      <c r="J334" s="392"/>
      <c r="K334" s="816"/>
      <c r="L334" s="409"/>
    </row>
    <row r="335" spans="2:12">
      <c r="B335" s="826"/>
      <c r="C335" s="392"/>
      <c r="D335" s="392"/>
      <c r="E335" s="392"/>
      <c r="F335" s="392"/>
      <c r="G335" s="392"/>
      <c r="H335" s="431"/>
      <c r="I335" s="392"/>
      <c r="J335" s="392"/>
      <c r="K335" s="816"/>
      <c r="L335" s="409"/>
    </row>
    <row r="336" spans="2:12">
      <c r="B336" s="826"/>
      <c r="C336" s="392"/>
      <c r="D336" s="392"/>
      <c r="E336" s="392"/>
      <c r="F336" s="392"/>
      <c r="G336" s="392"/>
      <c r="H336" s="431"/>
      <c r="I336" s="392"/>
      <c r="J336" s="392"/>
      <c r="K336" s="816"/>
      <c r="L336" s="409"/>
    </row>
    <row r="337" spans="2:12">
      <c r="B337" s="826"/>
      <c r="C337" s="392"/>
      <c r="D337" s="392"/>
      <c r="E337" s="392"/>
      <c r="F337" s="392"/>
      <c r="G337" s="392"/>
      <c r="H337" s="431"/>
      <c r="I337" s="392"/>
      <c r="J337" s="392"/>
      <c r="K337" s="816"/>
      <c r="L337" s="409"/>
    </row>
    <row r="338" spans="2:12">
      <c r="B338" s="826"/>
      <c r="C338" s="392"/>
      <c r="D338" s="392"/>
      <c r="E338" s="392"/>
      <c r="F338" s="392"/>
      <c r="G338" s="392"/>
      <c r="H338" s="431"/>
      <c r="I338" s="392"/>
      <c r="J338" s="392"/>
      <c r="K338" s="816"/>
      <c r="L338" s="415"/>
    </row>
    <row r="339" spans="2:12">
      <c r="B339" s="826"/>
      <c r="C339" s="392"/>
      <c r="D339" s="392"/>
      <c r="E339" s="392"/>
      <c r="F339" s="392"/>
      <c r="G339" s="392"/>
      <c r="H339" s="431"/>
      <c r="I339" s="392"/>
      <c r="J339" s="392"/>
      <c r="K339" s="816"/>
      <c r="L339" s="409"/>
    </row>
    <row r="340" spans="2:12">
      <c r="B340" s="826"/>
      <c r="C340" s="392"/>
      <c r="D340" s="392"/>
      <c r="E340" s="392"/>
      <c r="F340" s="392"/>
      <c r="G340" s="392"/>
      <c r="H340" s="431"/>
      <c r="I340" s="392"/>
      <c r="J340" s="392"/>
      <c r="K340" s="816"/>
      <c r="L340" s="409"/>
    </row>
    <row r="341" spans="2:12">
      <c r="B341" s="826"/>
      <c r="C341" s="392"/>
      <c r="D341" s="392"/>
      <c r="E341" s="392"/>
      <c r="F341" s="392"/>
      <c r="G341" s="392"/>
      <c r="H341" s="431"/>
      <c r="I341" s="392"/>
      <c r="J341" s="392"/>
      <c r="K341" s="816"/>
      <c r="L341" s="409"/>
    </row>
    <row r="342" spans="2:12">
      <c r="B342" s="826"/>
      <c r="C342" s="392"/>
      <c r="D342" s="392"/>
      <c r="E342" s="392"/>
      <c r="F342" s="392"/>
      <c r="G342" s="392"/>
      <c r="H342" s="431"/>
      <c r="I342" s="392"/>
      <c r="J342" s="392"/>
      <c r="K342" s="816"/>
      <c r="L342" s="409"/>
    </row>
    <row r="343" spans="2:12">
      <c r="B343" s="826"/>
      <c r="C343" s="392"/>
      <c r="D343" s="392"/>
      <c r="E343" s="392"/>
      <c r="F343" s="392"/>
      <c r="G343" s="392"/>
      <c r="H343" s="431"/>
      <c r="I343" s="392"/>
      <c r="J343" s="392"/>
      <c r="K343" s="816"/>
      <c r="L343" s="409"/>
    </row>
    <row r="344" spans="2:12">
      <c r="B344" s="826"/>
      <c r="C344" s="392"/>
      <c r="D344" s="392"/>
      <c r="E344" s="392"/>
      <c r="F344" s="392"/>
      <c r="G344" s="392"/>
      <c r="H344" s="431"/>
      <c r="I344" s="392"/>
      <c r="J344" s="392"/>
      <c r="K344" s="816"/>
      <c r="L344" s="409"/>
    </row>
    <row r="345" spans="2:12">
      <c r="B345" s="826"/>
      <c r="C345" s="392"/>
      <c r="D345" s="392"/>
      <c r="E345" s="392"/>
      <c r="F345" s="392"/>
      <c r="G345" s="392"/>
      <c r="H345" s="431"/>
      <c r="I345" s="392"/>
      <c r="J345" s="392"/>
      <c r="K345" s="816"/>
      <c r="L345" s="409"/>
    </row>
    <row r="346" spans="2:12">
      <c r="B346" s="826"/>
      <c r="C346" s="392"/>
      <c r="D346" s="392"/>
      <c r="E346" s="392"/>
      <c r="F346" s="392"/>
      <c r="G346" s="392"/>
      <c r="H346" s="431"/>
      <c r="I346" s="392"/>
      <c r="J346" s="392"/>
      <c r="K346" s="816"/>
      <c r="L346" s="409"/>
    </row>
    <row r="347" spans="2:12">
      <c r="B347" s="826"/>
      <c r="C347" s="392"/>
      <c r="D347" s="392"/>
      <c r="E347" s="392"/>
      <c r="F347" s="392"/>
      <c r="G347" s="392"/>
      <c r="H347" s="431"/>
      <c r="I347" s="392"/>
      <c r="J347" s="392"/>
      <c r="K347" s="816"/>
      <c r="L347" s="415"/>
    </row>
    <row r="348" spans="2:12">
      <c r="B348" s="826"/>
      <c r="C348" s="392"/>
      <c r="D348" s="392"/>
      <c r="E348" s="392"/>
      <c r="F348" s="392"/>
      <c r="G348" s="392"/>
      <c r="H348" s="431"/>
      <c r="I348" s="392"/>
      <c r="J348" s="392"/>
      <c r="K348" s="816"/>
      <c r="L348" s="409"/>
    </row>
    <row r="349" spans="2:12">
      <c r="B349" s="826"/>
      <c r="C349" s="392"/>
      <c r="D349" s="392"/>
      <c r="E349" s="392"/>
      <c r="F349" s="392"/>
      <c r="G349" s="392"/>
      <c r="H349" s="431"/>
      <c r="I349" s="392"/>
      <c r="J349" s="392"/>
      <c r="K349" s="816"/>
      <c r="L349" s="409"/>
    </row>
    <row r="350" spans="2:12">
      <c r="B350" s="826"/>
      <c r="C350" s="392"/>
      <c r="D350" s="392"/>
      <c r="E350" s="392"/>
      <c r="F350" s="392"/>
      <c r="G350" s="392"/>
      <c r="H350" s="431"/>
      <c r="I350" s="392"/>
      <c r="J350" s="392"/>
      <c r="K350" s="816"/>
      <c r="L350" s="409"/>
    </row>
    <row r="351" spans="2:12">
      <c r="B351" s="826"/>
      <c r="C351" s="392"/>
      <c r="D351" s="392"/>
      <c r="E351" s="392"/>
      <c r="F351" s="392"/>
      <c r="G351" s="392"/>
      <c r="H351" s="431"/>
      <c r="I351" s="392"/>
      <c r="J351" s="392"/>
      <c r="K351" s="816"/>
      <c r="L351" s="409"/>
    </row>
    <row r="352" spans="2:12">
      <c r="B352" s="826"/>
      <c r="C352" s="392"/>
      <c r="D352" s="392"/>
      <c r="E352" s="392"/>
      <c r="F352" s="392"/>
      <c r="G352" s="392"/>
      <c r="H352" s="431"/>
      <c r="I352" s="392"/>
      <c r="J352" s="392"/>
      <c r="K352" s="816"/>
      <c r="L352" s="409"/>
    </row>
    <row r="353" spans="2:12">
      <c r="B353" s="826"/>
      <c r="C353" s="392"/>
      <c r="D353" s="392"/>
      <c r="E353" s="392"/>
      <c r="F353" s="392"/>
      <c r="G353" s="392"/>
      <c r="H353" s="431"/>
      <c r="I353" s="392"/>
      <c r="J353" s="392"/>
      <c r="K353" s="816"/>
      <c r="L353" s="409"/>
    </row>
    <row r="354" spans="2:12">
      <c r="B354" s="826"/>
      <c r="C354" s="392"/>
      <c r="D354" s="392"/>
      <c r="E354" s="392"/>
      <c r="F354" s="392"/>
      <c r="G354" s="392"/>
      <c r="H354" s="431"/>
      <c r="I354" s="392"/>
      <c r="J354" s="392"/>
      <c r="K354" s="816"/>
      <c r="L354" s="409"/>
    </row>
    <row r="355" spans="2:12">
      <c r="B355" s="826"/>
      <c r="C355" s="392"/>
      <c r="D355" s="392"/>
      <c r="E355" s="392"/>
      <c r="F355" s="392"/>
      <c r="G355" s="392"/>
      <c r="H355" s="431"/>
      <c r="I355" s="392"/>
      <c r="J355" s="392"/>
      <c r="K355" s="816"/>
      <c r="L355" s="409"/>
    </row>
    <row r="356" spans="2:12">
      <c r="B356" s="826"/>
      <c r="C356" s="392"/>
      <c r="D356" s="392"/>
      <c r="E356" s="392"/>
      <c r="F356" s="392"/>
      <c r="G356" s="392"/>
      <c r="H356" s="431"/>
      <c r="I356" s="392"/>
      <c r="J356" s="392"/>
      <c r="K356" s="816"/>
      <c r="L356" s="415"/>
    </row>
    <row r="357" spans="2:12">
      <c r="B357" s="826"/>
      <c r="C357" s="392"/>
      <c r="D357" s="392"/>
      <c r="E357" s="392"/>
      <c r="F357" s="392"/>
      <c r="G357" s="392"/>
      <c r="H357" s="431"/>
      <c r="I357" s="392"/>
      <c r="J357" s="392"/>
      <c r="K357" s="816"/>
      <c r="L357" s="409"/>
    </row>
    <row r="358" spans="2:12">
      <c r="B358" s="826"/>
      <c r="C358" s="392"/>
      <c r="D358" s="392"/>
      <c r="E358" s="392"/>
      <c r="F358" s="392"/>
      <c r="G358" s="392"/>
      <c r="H358" s="431"/>
      <c r="I358" s="392"/>
      <c r="J358" s="392"/>
      <c r="K358" s="816"/>
      <c r="L358" s="409"/>
    </row>
    <row r="359" spans="2:12">
      <c r="B359" s="826"/>
      <c r="C359" s="392"/>
      <c r="D359" s="392"/>
      <c r="E359" s="392"/>
      <c r="F359" s="392"/>
      <c r="G359" s="392"/>
      <c r="H359" s="431"/>
      <c r="I359" s="392"/>
      <c r="J359" s="392"/>
      <c r="K359" s="816"/>
      <c r="L359" s="409"/>
    </row>
    <row r="360" spans="2:12">
      <c r="B360" s="826"/>
      <c r="C360" s="392"/>
      <c r="D360" s="392"/>
      <c r="E360" s="392"/>
      <c r="F360" s="392"/>
      <c r="G360" s="392"/>
      <c r="H360" s="431"/>
      <c r="I360" s="392"/>
      <c r="J360" s="392"/>
      <c r="K360" s="816"/>
      <c r="L360" s="409"/>
    </row>
    <row r="361" spans="2:12">
      <c r="B361" s="826"/>
      <c r="C361" s="392"/>
      <c r="D361" s="392"/>
      <c r="E361" s="392"/>
      <c r="F361" s="392"/>
      <c r="G361" s="392"/>
      <c r="H361" s="431"/>
      <c r="I361" s="392"/>
      <c r="J361" s="392"/>
      <c r="K361" s="816"/>
      <c r="L361" s="409"/>
    </row>
    <row r="362" spans="2:12">
      <c r="B362" s="826"/>
      <c r="C362" s="392"/>
      <c r="D362" s="392"/>
      <c r="E362" s="392"/>
      <c r="F362" s="392"/>
      <c r="G362" s="392"/>
      <c r="H362" s="431"/>
      <c r="I362" s="392"/>
      <c r="J362" s="392"/>
      <c r="K362" s="816"/>
      <c r="L362" s="409"/>
    </row>
    <row r="363" spans="2:12">
      <c r="B363" s="826"/>
      <c r="C363" s="392"/>
      <c r="D363" s="392"/>
      <c r="E363" s="392"/>
      <c r="F363" s="392"/>
      <c r="G363" s="392"/>
      <c r="H363" s="431"/>
      <c r="I363" s="392"/>
      <c r="J363" s="392"/>
      <c r="K363" s="816"/>
      <c r="L363" s="409"/>
    </row>
    <row r="364" spans="2:12">
      <c r="B364" s="826"/>
      <c r="C364" s="392"/>
      <c r="D364" s="392"/>
      <c r="E364" s="392"/>
      <c r="F364" s="392"/>
      <c r="G364" s="392"/>
      <c r="H364" s="431"/>
      <c r="I364" s="392"/>
      <c r="J364" s="392"/>
      <c r="K364" s="816"/>
      <c r="L364" s="409"/>
    </row>
    <row r="365" spans="2:12">
      <c r="B365" s="826"/>
      <c r="C365" s="392"/>
      <c r="D365" s="392"/>
      <c r="E365" s="392"/>
      <c r="F365" s="392"/>
      <c r="G365" s="392"/>
      <c r="H365" s="431"/>
      <c r="I365" s="392"/>
      <c r="J365" s="392"/>
      <c r="K365" s="816"/>
      <c r="L365" s="415"/>
    </row>
    <row r="366" spans="2:12">
      <c r="B366" s="826"/>
      <c r="C366" s="392"/>
      <c r="D366" s="392"/>
      <c r="E366" s="392"/>
      <c r="F366" s="392"/>
      <c r="G366" s="392"/>
      <c r="H366" s="431"/>
      <c r="I366" s="392"/>
      <c r="J366" s="392"/>
      <c r="K366" s="816"/>
      <c r="L366" s="409"/>
    </row>
    <row r="367" spans="2:12">
      <c r="B367" s="826"/>
      <c r="C367" s="392"/>
      <c r="D367" s="392"/>
      <c r="E367" s="392"/>
      <c r="F367" s="392"/>
      <c r="G367" s="392"/>
      <c r="H367" s="431"/>
      <c r="I367" s="392"/>
      <c r="J367" s="392"/>
      <c r="K367" s="816"/>
      <c r="L367" s="409"/>
    </row>
    <row r="368" spans="2:12">
      <c r="B368" s="826"/>
      <c r="C368" s="392"/>
      <c r="D368" s="392"/>
      <c r="E368" s="392"/>
      <c r="F368" s="392"/>
      <c r="G368" s="392"/>
      <c r="H368" s="431"/>
      <c r="I368" s="392"/>
      <c r="J368" s="392"/>
      <c r="K368" s="816"/>
      <c r="L368" s="409"/>
    </row>
    <row r="369" spans="2:12">
      <c r="B369" s="826"/>
      <c r="C369" s="392"/>
      <c r="D369" s="392"/>
      <c r="E369" s="392"/>
      <c r="F369" s="392"/>
      <c r="G369" s="392"/>
      <c r="H369" s="431"/>
      <c r="I369" s="392"/>
      <c r="J369" s="392"/>
      <c r="K369" s="816"/>
      <c r="L369" s="409"/>
    </row>
    <row r="370" spans="2:12">
      <c r="B370" s="826"/>
      <c r="C370" s="392"/>
      <c r="D370" s="392"/>
      <c r="E370" s="392"/>
      <c r="F370" s="392"/>
      <c r="G370" s="392"/>
      <c r="H370" s="431"/>
      <c r="I370" s="392"/>
      <c r="J370" s="392"/>
      <c r="K370" s="816"/>
      <c r="L370" s="409"/>
    </row>
    <row r="371" spans="2:12">
      <c r="B371" s="826"/>
      <c r="C371" s="392"/>
      <c r="D371" s="392"/>
      <c r="E371" s="392"/>
      <c r="F371" s="392"/>
      <c r="G371" s="392"/>
      <c r="H371" s="431"/>
      <c r="I371" s="392"/>
      <c r="J371" s="392"/>
      <c r="K371" s="816"/>
      <c r="L371" s="409"/>
    </row>
    <row r="372" spans="2:12">
      <c r="B372" s="826"/>
      <c r="C372" s="392"/>
      <c r="D372" s="392"/>
      <c r="E372" s="392"/>
      <c r="F372" s="392"/>
      <c r="G372" s="392"/>
      <c r="H372" s="431"/>
      <c r="I372" s="392"/>
      <c r="J372" s="392"/>
      <c r="K372" s="816"/>
      <c r="L372" s="409"/>
    </row>
    <row r="373" spans="2:12">
      <c r="B373" s="826"/>
      <c r="C373" s="392"/>
      <c r="D373" s="392"/>
      <c r="E373" s="392"/>
      <c r="F373" s="392"/>
      <c r="G373" s="392"/>
      <c r="H373" s="431"/>
      <c r="I373" s="392"/>
      <c r="J373" s="392"/>
      <c r="K373" s="816"/>
      <c r="L373" s="409"/>
    </row>
    <row r="374" spans="2:12">
      <c r="B374" s="826"/>
      <c r="C374" s="392"/>
      <c r="D374" s="392"/>
      <c r="E374" s="392"/>
      <c r="F374" s="392"/>
      <c r="G374" s="392"/>
      <c r="H374" s="431"/>
      <c r="I374" s="392"/>
      <c r="J374" s="392"/>
      <c r="K374" s="816"/>
      <c r="L374" s="415"/>
    </row>
    <row r="375" spans="2:12">
      <c r="B375" s="826"/>
      <c r="C375" s="392"/>
      <c r="D375" s="392"/>
      <c r="E375" s="392"/>
      <c r="F375" s="392"/>
      <c r="G375" s="392"/>
      <c r="H375" s="431"/>
      <c r="I375" s="392"/>
      <c r="J375" s="392"/>
      <c r="K375" s="816"/>
      <c r="L375" s="409"/>
    </row>
    <row r="376" spans="2:12">
      <c r="B376" s="826"/>
      <c r="C376" s="392"/>
      <c r="D376" s="392"/>
      <c r="E376" s="392"/>
      <c r="F376" s="392"/>
      <c r="G376" s="392"/>
      <c r="H376" s="431"/>
      <c r="I376" s="392"/>
      <c r="J376" s="392"/>
      <c r="K376" s="816"/>
      <c r="L376" s="409"/>
    </row>
    <row r="377" spans="2:12">
      <c r="B377" s="826"/>
      <c r="C377" s="392"/>
      <c r="D377" s="392"/>
      <c r="E377" s="392"/>
      <c r="F377" s="392"/>
      <c r="G377" s="392"/>
      <c r="H377" s="431"/>
      <c r="I377" s="392"/>
      <c r="J377" s="392"/>
      <c r="K377" s="816"/>
      <c r="L377" s="409"/>
    </row>
    <row r="378" spans="2:12">
      <c r="B378" s="826"/>
      <c r="C378" s="392"/>
      <c r="D378" s="392"/>
      <c r="E378" s="392"/>
      <c r="F378" s="392"/>
      <c r="G378" s="392"/>
      <c r="H378" s="431"/>
      <c r="I378" s="392"/>
      <c r="J378" s="392"/>
      <c r="K378" s="816"/>
      <c r="L378" s="409"/>
    </row>
    <row r="379" spans="2:12">
      <c r="B379" s="826"/>
      <c r="C379" s="392"/>
      <c r="D379" s="392"/>
      <c r="E379" s="392"/>
      <c r="F379" s="392"/>
      <c r="G379" s="392"/>
      <c r="H379" s="431"/>
      <c r="I379" s="392"/>
      <c r="J379" s="392"/>
      <c r="K379" s="816"/>
      <c r="L379" s="409"/>
    </row>
    <row r="380" spans="2:12">
      <c r="B380" s="827"/>
      <c r="C380" s="391"/>
      <c r="D380" s="391"/>
      <c r="E380" s="391"/>
      <c r="F380" s="391"/>
      <c r="G380" s="391"/>
      <c r="H380" s="428"/>
      <c r="I380" s="391"/>
      <c r="J380" s="391"/>
      <c r="K380" s="816"/>
      <c r="L380" s="409"/>
    </row>
    <row r="381" spans="2:12">
      <c r="B381" s="827"/>
      <c r="C381" s="391"/>
      <c r="D381" s="391"/>
      <c r="E381" s="391"/>
      <c r="F381" s="391"/>
      <c r="G381" s="391"/>
      <c r="H381" s="428"/>
      <c r="I381" s="391"/>
      <c r="J381" s="391"/>
      <c r="K381" s="816"/>
      <c r="L381" s="409"/>
    </row>
    <row r="382" spans="2:12">
      <c r="B382" s="827"/>
      <c r="C382" s="391"/>
      <c r="D382" s="391"/>
      <c r="E382" s="391"/>
      <c r="F382" s="391"/>
      <c r="G382" s="391"/>
      <c r="H382" s="428"/>
      <c r="I382" s="391"/>
      <c r="J382" s="391"/>
      <c r="K382" s="816"/>
      <c r="L382" s="409"/>
    </row>
  </sheetData>
  <mergeCells count="68">
    <mergeCell ref="B365:B373"/>
    <mergeCell ref="K365:K367"/>
    <mergeCell ref="K368:K370"/>
    <mergeCell ref="K371:K373"/>
    <mergeCell ref="B374:B382"/>
    <mergeCell ref="K374:K376"/>
    <mergeCell ref="K377:K379"/>
    <mergeCell ref="K380:K382"/>
    <mergeCell ref="B347:B355"/>
    <mergeCell ref="K347:K349"/>
    <mergeCell ref="K350:K352"/>
    <mergeCell ref="K353:K355"/>
    <mergeCell ref="B356:B364"/>
    <mergeCell ref="K356:K358"/>
    <mergeCell ref="K359:K361"/>
    <mergeCell ref="K362:K364"/>
    <mergeCell ref="B338:B346"/>
    <mergeCell ref="K338:K340"/>
    <mergeCell ref="K341:K343"/>
    <mergeCell ref="K344:K346"/>
    <mergeCell ref="B254:B265"/>
    <mergeCell ref="B266:B277"/>
    <mergeCell ref="B278:B289"/>
    <mergeCell ref="B290:B301"/>
    <mergeCell ref="B302:B313"/>
    <mergeCell ref="B314:B325"/>
    <mergeCell ref="B328:J328"/>
    <mergeCell ref="B329:B337"/>
    <mergeCell ref="K329:K331"/>
    <mergeCell ref="K332:K334"/>
    <mergeCell ref="K335:K337"/>
    <mergeCell ref="B242:B253"/>
    <mergeCell ref="B210:B218"/>
    <mergeCell ref="K210:K212"/>
    <mergeCell ref="K213:K215"/>
    <mergeCell ref="K216:K218"/>
    <mergeCell ref="B219:B228"/>
    <mergeCell ref="K219:K221"/>
    <mergeCell ref="K222:K224"/>
    <mergeCell ref="K225:K227"/>
    <mergeCell ref="B229:B238"/>
    <mergeCell ref="K229:K231"/>
    <mergeCell ref="K232:K234"/>
    <mergeCell ref="K235:K237"/>
    <mergeCell ref="B241:J241"/>
    <mergeCell ref="B189:B197"/>
    <mergeCell ref="K189:K191"/>
    <mergeCell ref="K192:K194"/>
    <mergeCell ref="K195:K197"/>
    <mergeCell ref="B198:B209"/>
    <mergeCell ref="K198:K200"/>
    <mergeCell ref="K201:K203"/>
    <mergeCell ref="K204:K206"/>
    <mergeCell ref="K207:K209"/>
    <mergeCell ref="B171:B179"/>
    <mergeCell ref="K171:K173"/>
    <mergeCell ref="K174:K176"/>
    <mergeCell ref="K177:K179"/>
    <mergeCell ref="B180:B188"/>
    <mergeCell ref="K180:K182"/>
    <mergeCell ref="K183:K185"/>
    <mergeCell ref="K186:K188"/>
    <mergeCell ref="B170:J170"/>
    <mergeCell ref="B3:B4"/>
    <mergeCell ref="C3:C4"/>
    <mergeCell ref="D3:F3"/>
    <mergeCell ref="H3:H4"/>
    <mergeCell ref="J3:J4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&amp;R2.人      口</oddHeader>
    <oddFooter>&amp;C-19-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showGridLines="0" zoomScaleNormal="100" workbookViewId="0">
      <selection activeCell="E1" sqref="E1"/>
    </sheetView>
  </sheetViews>
  <sheetFormatPr defaultRowHeight="13.5"/>
  <cols>
    <col min="1" max="1" width="3.625" style="459" customWidth="1"/>
    <col min="2" max="2" width="11.625" style="459" customWidth="1"/>
    <col min="3" max="5" width="12.625" style="459" customWidth="1"/>
    <col min="6" max="8" width="10.625" style="459" customWidth="1"/>
    <col min="9" max="9" width="6" style="459" hidden="1" customWidth="1"/>
    <col min="10" max="256" width="9" style="459"/>
    <col min="257" max="257" width="3.625" style="459" customWidth="1"/>
    <col min="258" max="258" width="11.625" style="459" customWidth="1"/>
    <col min="259" max="261" width="12.625" style="459" customWidth="1"/>
    <col min="262" max="264" width="10.625" style="459" customWidth="1"/>
    <col min="265" max="265" width="0" style="459" hidden="1" customWidth="1"/>
    <col min="266" max="512" width="9" style="459"/>
    <col min="513" max="513" width="3.625" style="459" customWidth="1"/>
    <col min="514" max="514" width="11.625" style="459" customWidth="1"/>
    <col min="515" max="517" width="12.625" style="459" customWidth="1"/>
    <col min="518" max="520" width="10.625" style="459" customWidth="1"/>
    <col min="521" max="521" width="0" style="459" hidden="1" customWidth="1"/>
    <col min="522" max="768" width="9" style="459"/>
    <col min="769" max="769" width="3.625" style="459" customWidth="1"/>
    <col min="770" max="770" width="11.625" style="459" customWidth="1"/>
    <col min="771" max="773" width="12.625" style="459" customWidth="1"/>
    <col min="774" max="776" width="10.625" style="459" customWidth="1"/>
    <col min="777" max="777" width="0" style="459" hidden="1" customWidth="1"/>
    <col min="778" max="1024" width="9" style="459"/>
    <col min="1025" max="1025" width="3.625" style="459" customWidth="1"/>
    <col min="1026" max="1026" width="11.625" style="459" customWidth="1"/>
    <col min="1027" max="1029" width="12.625" style="459" customWidth="1"/>
    <col min="1030" max="1032" width="10.625" style="459" customWidth="1"/>
    <col min="1033" max="1033" width="0" style="459" hidden="1" customWidth="1"/>
    <col min="1034" max="1280" width="9" style="459"/>
    <col min="1281" max="1281" width="3.625" style="459" customWidth="1"/>
    <col min="1282" max="1282" width="11.625" style="459" customWidth="1"/>
    <col min="1283" max="1285" width="12.625" style="459" customWidth="1"/>
    <col min="1286" max="1288" width="10.625" style="459" customWidth="1"/>
    <col min="1289" max="1289" width="0" style="459" hidden="1" customWidth="1"/>
    <col min="1290" max="1536" width="9" style="459"/>
    <col min="1537" max="1537" width="3.625" style="459" customWidth="1"/>
    <col min="1538" max="1538" width="11.625" style="459" customWidth="1"/>
    <col min="1539" max="1541" width="12.625" style="459" customWidth="1"/>
    <col min="1542" max="1544" width="10.625" style="459" customWidth="1"/>
    <col min="1545" max="1545" width="0" style="459" hidden="1" customWidth="1"/>
    <col min="1546" max="1792" width="9" style="459"/>
    <col min="1793" max="1793" width="3.625" style="459" customWidth="1"/>
    <col min="1794" max="1794" width="11.625" style="459" customWidth="1"/>
    <col min="1795" max="1797" width="12.625" style="459" customWidth="1"/>
    <col min="1798" max="1800" width="10.625" style="459" customWidth="1"/>
    <col min="1801" max="1801" width="0" style="459" hidden="1" customWidth="1"/>
    <col min="1802" max="2048" width="9" style="459"/>
    <col min="2049" max="2049" width="3.625" style="459" customWidth="1"/>
    <col min="2050" max="2050" width="11.625" style="459" customWidth="1"/>
    <col min="2051" max="2053" width="12.625" style="459" customWidth="1"/>
    <col min="2054" max="2056" width="10.625" style="459" customWidth="1"/>
    <col min="2057" max="2057" width="0" style="459" hidden="1" customWidth="1"/>
    <col min="2058" max="2304" width="9" style="459"/>
    <col min="2305" max="2305" width="3.625" style="459" customWidth="1"/>
    <col min="2306" max="2306" width="11.625" style="459" customWidth="1"/>
    <col min="2307" max="2309" width="12.625" style="459" customWidth="1"/>
    <col min="2310" max="2312" width="10.625" style="459" customWidth="1"/>
    <col min="2313" max="2313" width="0" style="459" hidden="1" customWidth="1"/>
    <col min="2314" max="2560" width="9" style="459"/>
    <col min="2561" max="2561" width="3.625" style="459" customWidth="1"/>
    <col min="2562" max="2562" width="11.625" style="459" customWidth="1"/>
    <col min="2563" max="2565" width="12.625" style="459" customWidth="1"/>
    <col min="2566" max="2568" width="10.625" style="459" customWidth="1"/>
    <col min="2569" max="2569" width="0" style="459" hidden="1" customWidth="1"/>
    <col min="2570" max="2816" width="9" style="459"/>
    <col min="2817" max="2817" width="3.625" style="459" customWidth="1"/>
    <col min="2818" max="2818" width="11.625" style="459" customWidth="1"/>
    <col min="2819" max="2821" width="12.625" style="459" customWidth="1"/>
    <col min="2822" max="2824" width="10.625" style="459" customWidth="1"/>
    <col min="2825" max="2825" width="0" style="459" hidden="1" customWidth="1"/>
    <col min="2826" max="3072" width="9" style="459"/>
    <col min="3073" max="3073" width="3.625" style="459" customWidth="1"/>
    <col min="3074" max="3074" width="11.625" style="459" customWidth="1"/>
    <col min="3075" max="3077" width="12.625" style="459" customWidth="1"/>
    <col min="3078" max="3080" width="10.625" style="459" customWidth="1"/>
    <col min="3081" max="3081" width="0" style="459" hidden="1" customWidth="1"/>
    <col min="3082" max="3328" width="9" style="459"/>
    <col min="3329" max="3329" width="3.625" style="459" customWidth="1"/>
    <col min="3330" max="3330" width="11.625" style="459" customWidth="1"/>
    <col min="3331" max="3333" width="12.625" style="459" customWidth="1"/>
    <col min="3334" max="3336" width="10.625" style="459" customWidth="1"/>
    <col min="3337" max="3337" width="0" style="459" hidden="1" customWidth="1"/>
    <col min="3338" max="3584" width="9" style="459"/>
    <col min="3585" max="3585" width="3.625" style="459" customWidth="1"/>
    <col min="3586" max="3586" width="11.625" style="459" customWidth="1"/>
    <col min="3587" max="3589" width="12.625" style="459" customWidth="1"/>
    <col min="3590" max="3592" width="10.625" style="459" customWidth="1"/>
    <col min="3593" max="3593" width="0" style="459" hidden="1" customWidth="1"/>
    <col min="3594" max="3840" width="9" style="459"/>
    <col min="3841" max="3841" width="3.625" style="459" customWidth="1"/>
    <col min="3842" max="3842" width="11.625" style="459" customWidth="1"/>
    <col min="3843" max="3845" width="12.625" style="459" customWidth="1"/>
    <col min="3846" max="3848" width="10.625" style="459" customWidth="1"/>
    <col min="3849" max="3849" width="0" style="459" hidden="1" customWidth="1"/>
    <col min="3850" max="4096" width="9" style="459"/>
    <col min="4097" max="4097" width="3.625" style="459" customWidth="1"/>
    <col min="4098" max="4098" width="11.625" style="459" customWidth="1"/>
    <col min="4099" max="4101" width="12.625" style="459" customWidth="1"/>
    <col min="4102" max="4104" width="10.625" style="459" customWidth="1"/>
    <col min="4105" max="4105" width="0" style="459" hidden="1" customWidth="1"/>
    <col min="4106" max="4352" width="9" style="459"/>
    <col min="4353" max="4353" width="3.625" style="459" customWidth="1"/>
    <col min="4354" max="4354" width="11.625" style="459" customWidth="1"/>
    <col min="4355" max="4357" width="12.625" style="459" customWidth="1"/>
    <col min="4358" max="4360" width="10.625" style="459" customWidth="1"/>
    <col min="4361" max="4361" width="0" style="459" hidden="1" customWidth="1"/>
    <col min="4362" max="4608" width="9" style="459"/>
    <col min="4609" max="4609" width="3.625" style="459" customWidth="1"/>
    <col min="4610" max="4610" width="11.625" style="459" customWidth="1"/>
    <col min="4611" max="4613" width="12.625" style="459" customWidth="1"/>
    <col min="4614" max="4616" width="10.625" style="459" customWidth="1"/>
    <col min="4617" max="4617" width="0" style="459" hidden="1" customWidth="1"/>
    <col min="4618" max="4864" width="9" style="459"/>
    <col min="4865" max="4865" width="3.625" style="459" customWidth="1"/>
    <col min="4866" max="4866" width="11.625" style="459" customWidth="1"/>
    <col min="4867" max="4869" width="12.625" style="459" customWidth="1"/>
    <col min="4870" max="4872" width="10.625" style="459" customWidth="1"/>
    <col min="4873" max="4873" width="0" style="459" hidden="1" customWidth="1"/>
    <col min="4874" max="5120" width="9" style="459"/>
    <col min="5121" max="5121" width="3.625" style="459" customWidth="1"/>
    <col min="5122" max="5122" width="11.625" style="459" customWidth="1"/>
    <col min="5123" max="5125" width="12.625" style="459" customWidth="1"/>
    <col min="5126" max="5128" width="10.625" style="459" customWidth="1"/>
    <col min="5129" max="5129" width="0" style="459" hidden="1" customWidth="1"/>
    <col min="5130" max="5376" width="9" style="459"/>
    <col min="5377" max="5377" width="3.625" style="459" customWidth="1"/>
    <col min="5378" max="5378" width="11.625" style="459" customWidth="1"/>
    <col min="5379" max="5381" width="12.625" style="459" customWidth="1"/>
    <col min="5382" max="5384" width="10.625" style="459" customWidth="1"/>
    <col min="5385" max="5385" width="0" style="459" hidden="1" customWidth="1"/>
    <col min="5386" max="5632" width="9" style="459"/>
    <col min="5633" max="5633" width="3.625" style="459" customWidth="1"/>
    <col min="5634" max="5634" width="11.625" style="459" customWidth="1"/>
    <col min="5635" max="5637" width="12.625" style="459" customWidth="1"/>
    <col min="5638" max="5640" width="10.625" style="459" customWidth="1"/>
    <col min="5641" max="5641" width="0" style="459" hidden="1" customWidth="1"/>
    <col min="5642" max="5888" width="9" style="459"/>
    <col min="5889" max="5889" width="3.625" style="459" customWidth="1"/>
    <col min="5890" max="5890" width="11.625" style="459" customWidth="1"/>
    <col min="5891" max="5893" width="12.625" style="459" customWidth="1"/>
    <col min="5894" max="5896" width="10.625" style="459" customWidth="1"/>
    <col min="5897" max="5897" width="0" style="459" hidden="1" customWidth="1"/>
    <col min="5898" max="6144" width="9" style="459"/>
    <col min="6145" max="6145" width="3.625" style="459" customWidth="1"/>
    <col min="6146" max="6146" width="11.625" style="459" customWidth="1"/>
    <col min="6147" max="6149" width="12.625" style="459" customWidth="1"/>
    <col min="6150" max="6152" width="10.625" style="459" customWidth="1"/>
    <col min="6153" max="6153" width="0" style="459" hidden="1" customWidth="1"/>
    <col min="6154" max="6400" width="9" style="459"/>
    <col min="6401" max="6401" width="3.625" style="459" customWidth="1"/>
    <col min="6402" max="6402" width="11.625" style="459" customWidth="1"/>
    <col min="6403" max="6405" width="12.625" style="459" customWidth="1"/>
    <col min="6406" max="6408" width="10.625" style="459" customWidth="1"/>
    <col min="6409" max="6409" width="0" style="459" hidden="1" customWidth="1"/>
    <col min="6410" max="6656" width="9" style="459"/>
    <col min="6657" max="6657" width="3.625" style="459" customWidth="1"/>
    <col min="6658" max="6658" width="11.625" style="459" customWidth="1"/>
    <col min="6659" max="6661" width="12.625" style="459" customWidth="1"/>
    <col min="6662" max="6664" width="10.625" style="459" customWidth="1"/>
    <col min="6665" max="6665" width="0" style="459" hidden="1" customWidth="1"/>
    <col min="6666" max="6912" width="9" style="459"/>
    <col min="6913" max="6913" width="3.625" style="459" customWidth="1"/>
    <col min="6914" max="6914" width="11.625" style="459" customWidth="1"/>
    <col min="6915" max="6917" width="12.625" style="459" customWidth="1"/>
    <col min="6918" max="6920" width="10.625" style="459" customWidth="1"/>
    <col min="6921" max="6921" width="0" style="459" hidden="1" customWidth="1"/>
    <col min="6922" max="7168" width="9" style="459"/>
    <col min="7169" max="7169" width="3.625" style="459" customWidth="1"/>
    <col min="7170" max="7170" width="11.625" style="459" customWidth="1"/>
    <col min="7171" max="7173" width="12.625" style="459" customWidth="1"/>
    <col min="7174" max="7176" width="10.625" style="459" customWidth="1"/>
    <col min="7177" max="7177" width="0" style="459" hidden="1" customWidth="1"/>
    <col min="7178" max="7424" width="9" style="459"/>
    <col min="7425" max="7425" width="3.625" style="459" customWidth="1"/>
    <col min="7426" max="7426" width="11.625" style="459" customWidth="1"/>
    <col min="7427" max="7429" width="12.625" style="459" customWidth="1"/>
    <col min="7430" max="7432" width="10.625" style="459" customWidth="1"/>
    <col min="7433" max="7433" width="0" style="459" hidden="1" customWidth="1"/>
    <col min="7434" max="7680" width="9" style="459"/>
    <col min="7681" max="7681" width="3.625" style="459" customWidth="1"/>
    <col min="7682" max="7682" width="11.625" style="459" customWidth="1"/>
    <col min="7683" max="7685" width="12.625" style="459" customWidth="1"/>
    <col min="7686" max="7688" width="10.625" style="459" customWidth="1"/>
    <col min="7689" max="7689" width="0" style="459" hidden="1" customWidth="1"/>
    <col min="7690" max="7936" width="9" style="459"/>
    <col min="7937" max="7937" width="3.625" style="459" customWidth="1"/>
    <col min="7938" max="7938" width="11.625" style="459" customWidth="1"/>
    <col min="7939" max="7941" width="12.625" style="459" customWidth="1"/>
    <col min="7942" max="7944" width="10.625" style="459" customWidth="1"/>
    <col min="7945" max="7945" width="0" style="459" hidden="1" customWidth="1"/>
    <col min="7946" max="8192" width="9" style="459"/>
    <col min="8193" max="8193" width="3.625" style="459" customWidth="1"/>
    <col min="8194" max="8194" width="11.625" style="459" customWidth="1"/>
    <col min="8195" max="8197" width="12.625" style="459" customWidth="1"/>
    <col min="8198" max="8200" width="10.625" style="459" customWidth="1"/>
    <col min="8201" max="8201" width="0" style="459" hidden="1" customWidth="1"/>
    <col min="8202" max="8448" width="9" style="459"/>
    <col min="8449" max="8449" width="3.625" style="459" customWidth="1"/>
    <col min="8450" max="8450" width="11.625" style="459" customWidth="1"/>
    <col min="8451" max="8453" width="12.625" style="459" customWidth="1"/>
    <col min="8454" max="8456" width="10.625" style="459" customWidth="1"/>
    <col min="8457" max="8457" width="0" style="459" hidden="1" customWidth="1"/>
    <col min="8458" max="8704" width="9" style="459"/>
    <col min="8705" max="8705" width="3.625" style="459" customWidth="1"/>
    <col min="8706" max="8706" width="11.625" style="459" customWidth="1"/>
    <col min="8707" max="8709" width="12.625" style="459" customWidth="1"/>
    <col min="8710" max="8712" width="10.625" style="459" customWidth="1"/>
    <col min="8713" max="8713" width="0" style="459" hidden="1" customWidth="1"/>
    <col min="8714" max="8960" width="9" style="459"/>
    <col min="8961" max="8961" width="3.625" style="459" customWidth="1"/>
    <col min="8962" max="8962" width="11.625" style="459" customWidth="1"/>
    <col min="8963" max="8965" width="12.625" style="459" customWidth="1"/>
    <col min="8966" max="8968" width="10.625" style="459" customWidth="1"/>
    <col min="8969" max="8969" width="0" style="459" hidden="1" customWidth="1"/>
    <col min="8970" max="9216" width="9" style="459"/>
    <col min="9217" max="9217" width="3.625" style="459" customWidth="1"/>
    <col min="9218" max="9218" width="11.625" style="459" customWidth="1"/>
    <col min="9219" max="9221" width="12.625" style="459" customWidth="1"/>
    <col min="9222" max="9224" width="10.625" style="459" customWidth="1"/>
    <col min="9225" max="9225" width="0" style="459" hidden="1" customWidth="1"/>
    <col min="9226" max="9472" width="9" style="459"/>
    <col min="9473" max="9473" width="3.625" style="459" customWidth="1"/>
    <col min="9474" max="9474" width="11.625" style="459" customWidth="1"/>
    <col min="9475" max="9477" width="12.625" style="459" customWidth="1"/>
    <col min="9478" max="9480" width="10.625" style="459" customWidth="1"/>
    <col min="9481" max="9481" width="0" style="459" hidden="1" customWidth="1"/>
    <col min="9482" max="9728" width="9" style="459"/>
    <col min="9729" max="9729" width="3.625" style="459" customWidth="1"/>
    <col min="9730" max="9730" width="11.625" style="459" customWidth="1"/>
    <col min="9731" max="9733" width="12.625" style="459" customWidth="1"/>
    <col min="9734" max="9736" width="10.625" style="459" customWidth="1"/>
    <col min="9737" max="9737" width="0" style="459" hidden="1" customWidth="1"/>
    <col min="9738" max="9984" width="9" style="459"/>
    <col min="9985" max="9985" width="3.625" style="459" customWidth="1"/>
    <col min="9986" max="9986" width="11.625" style="459" customWidth="1"/>
    <col min="9987" max="9989" width="12.625" style="459" customWidth="1"/>
    <col min="9990" max="9992" width="10.625" style="459" customWidth="1"/>
    <col min="9993" max="9993" width="0" style="459" hidden="1" customWidth="1"/>
    <col min="9994" max="10240" width="9" style="459"/>
    <col min="10241" max="10241" width="3.625" style="459" customWidth="1"/>
    <col min="10242" max="10242" width="11.625" style="459" customWidth="1"/>
    <col min="10243" max="10245" width="12.625" style="459" customWidth="1"/>
    <col min="10246" max="10248" width="10.625" style="459" customWidth="1"/>
    <col min="10249" max="10249" width="0" style="459" hidden="1" customWidth="1"/>
    <col min="10250" max="10496" width="9" style="459"/>
    <col min="10497" max="10497" width="3.625" style="459" customWidth="1"/>
    <col min="10498" max="10498" width="11.625" style="459" customWidth="1"/>
    <col min="10499" max="10501" width="12.625" style="459" customWidth="1"/>
    <col min="10502" max="10504" width="10.625" style="459" customWidth="1"/>
    <col min="10505" max="10505" width="0" style="459" hidden="1" customWidth="1"/>
    <col min="10506" max="10752" width="9" style="459"/>
    <col min="10753" max="10753" width="3.625" style="459" customWidth="1"/>
    <col min="10754" max="10754" width="11.625" style="459" customWidth="1"/>
    <col min="10755" max="10757" width="12.625" style="459" customWidth="1"/>
    <col min="10758" max="10760" width="10.625" style="459" customWidth="1"/>
    <col min="10761" max="10761" width="0" style="459" hidden="1" customWidth="1"/>
    <col min="10762" max="11008" width="9" style="459"/>
    <col min="11009" max="11009" width="3.625" style="459" customWidth="1"/>
    <col min="11010" max="11010" width="11.625" style="459" customWidth="1"/>
    <col min="11011" max="11013" width="12.625" style="459" customWidth="1"/>
    <col min="11014" max="11016" width="10.625" style="459" customWidth="1"/>
    <col min="11017" max="11017" width="0" style="459" hidden="1" customWidth="1"/>
    <col min="11018" max="11264" width="9" style="459"/>
    <col min="11265" max="11265" width="3.625" style="459" customWidth="1"/>
    <col min="11266" max="11266" width="11.625" style="459" customWidth="1"/>
    <col min="11267" max="11269" width="12.625" style="459" customWidth="1"/>
    <col min="11270" max="11272" width="10.625" style="459" customWidth="1"/>
    <col min="11273" max="11273" width="0" style="459" hidden="1" customWidth="1"/>
    <col min="11274" max="11520" width="9" style="459"/>
    <col min="11521" max="11521" width="3.625" style="459" customWidth="1"/>
    <col min="11522" max="11522" width="11.625" style="459" customWidth="1"/>
    <col min="11523" max="11525" width="12.625" style="459" customWidth="1"/>
    <col min="11526" max="11528" width="10.625" style="459" customWidth="1"/>
    <col min="11529" max="11529" width="0" style="459" hidden="1" customWidth="1"/>
    <col min="11530" max="11776" width="9" style="459"/>
    <col min="11777" max="11777" width="3.625" style="459" customWidth="1"/>
    <col min="11778" max="11778" width="11.625" style="459" customWidth="1"/>
    <col min="11779" max="11781" width="12.625" style="459" customWidth="1"/>
    <col min="11782" max="11784" width="10.625" style="459" customWidth="1"/>
    <col min="11785" max="11785" width="0" style="459" hidden="1" customWidth="1"/>
    <col min="11786" max="12032" width="9" style="459"/>
    <col min="12033" max="12033" width="3.625" style="459" customWidth="1"/>
    <col min="12034" max="12034" width="11.625" style="459" customWidth="1"/>
    <col min="12035" max="12037" width="12.625" style="459" customWidth="1"/>
    <col min="12038" max="12040" width="10.625" style="459" customWidth="1"/>
    <col min="12041" max="12041" width="0" style="459" hidden="1" customWidth="1"/>
    <col min="12042" max="12288" width="9" style="459"/>
    <col min="12289" max="12289" width="3.625" style="459" customWidth="1"/>
    <col min="12290" max="12290" width="11.625" style="459" customWidth="1"/>
    <col min="12291" max="12293" width="12.625" style="459" customWidth="1"/>
    <col min="12294" max="12296" width="10.625" style="459" customWidth="1"/>
    <col min="12297" max="12297" width="0" style="459" hidden="1" customWidth="1"/>
    <col min="12298" max="12544" width="9" style="459"/>
    <col min="12545" max="12545" width="3.625" style="459" customWidth="1"/>
    <col min="12546" max="12546" width="11.625" style="459" customWidth="1"/>
    <col min="12547" max="12549" width="12.625" style="459" customWidth="1"/>
    <col min="12550" max="12552" width="10.625" style="459" customWidth="1"/>
    <col min="12553" max="12553" width="0" style="459" hidden="1" customWidth="1"/>
    <col min="12554" max="12800" width="9" style="459"/>
    <col min="12801" max="12801" width="3.625" style="459" customWidth="1"/>
    <col min="12802" max="12802" width="11.625" style="459" customWidth="1"/>
    <col min="12803" max="12805" width="12.625" style="459" customWidth="1"/>
    <col min="12806" max="12808" width="10.625" style="459" customWidth="1"/>
    <col min="12809" max="12809" width="0" style="459" hidden="1" customWidth="1"/>
    <col min="12810" max="13056" width="9" style="459"/>
    <col min="13057" max="13057" width="3.625" style="459" customWidth="1"/>
    <col min="13058" max="13058" width="11.625" style="459" customWidth="1"/>
    <col min="13059" max="13061" width="12.625" style="459" customWidth="1"/>
    <col min="13062" max="13064" width="10.625" style="459" customWidth="1"/>
    <col min="13065" max="13065" width="0" style="459" hidden="1" customWidth="1"/>
    <col min="13066" max="13312" width="9" style="459"/>
    <col min="13313" max="13313" width="3.625" style="459" customWidth="1"/>
    <col min="13314" max="13314" width="11.625" style="459" customWidth="1"/>
    <col min="13315" max="13317" width="12.625" style="459" customWidth="1"/>
    <col min="13318" max="13320" width="10.625" style="459" customWidth="1"/>
    <col min="13321" max="13321" width="0" style="459" hidden="1" customWidth="1"/>
    <col min="13322" max="13568" width="9" style="459"/>
    <col min="13569" max="13569" width="3.625" style="459" customWidth="1"/>
    <col min="13570" max="13570" width="11.625" style="459" customWidth="1"/>
    <col min="13571" max="13573" width="12.625" style="459" customWidth="1"/>
    <col min="13574" max="13576" width="10.625" style="459" customWidth="1"/>
    <col min="13577" max="13577" width="0" style="459" hidden="1" customWidth="1"/>
    <col min="13578" max="13824" width="9" style="459"/>
    <col min="13825" max="13825" width="3.625" style="459" customWidth="1"/>
    <col min="13826" max="13826" width="11.625" style="459" customWidth="1"/>
    <col min="13827" max="13829" width="12.625" style="459" customWidth="1"/>
    <col min="13830" max="13832" width="10.625" style="459" customWidth="1"/>
    <col min="13833" max="13833" width="0" style="459" hidden="1" customWidth="1"/>
    <col min="13834" max="14080" width="9" style="459"/>
    <col min="14081" max="14081" width="3.625" style="459" customWidth="1"/>
    <col min="14082" max="14082" width="11.625" style="459" customWidth="1"/>
    <col min="14083" max="14085" width="12.625" style="459" customWidth="1"/>
    <col min="14086" max="14088" width="10.625" style="459" customWidth="1"/>
    <col min="14089" max="14089" width="0" style="459" hidden="1" customWidth="1"/>
    <col min="14090" max="14336" width="9" style="459"/>
    <col min="14337" max="14337" width="3.625" style="459" customWidth="1"/>
    <col min="14338" max="14338" width="11.625" style="459" customWidth="1"/>
    <col min="14339" max="14341" width="12.625" style="459" customWidth="1"/>
    <col min="14342" max="14344" width="10.625" style="459" customWidth="1"/>
    <col min="14345" max="14345" width="0" style="459" hidden="1" customWidth="1"/>
    <col min="14346" max="14592" width="9" style="459"/>
    <col min="14593" max="14593" width="3.625" style="459" customWidth="1"/>
    <col min="14594" max="14594" width="11.625" style="459" customWidth="1"/>
    <col min="14595" max="14597" width="12.625" style="459" customWidth="1"/>
    <col min="14598" max="14600" width="10.625" style="459" customWidth="1"/>
    <col min="14601" max="14601" width="0" style="459" hidden="1" customWidth="1"/>
    <col min="14602" max="14848" width="9" style="459"/>
    <col min="14849" max="14849" width="3.625" style="459" customWidth="1"/>
    <col min="14850" max="14850" width="11.625" style="459" customWidth="1"/>
    <col min="14851" max="14853" width="12.625" style="459" customWidth="1"/>
    <col min="14854" max="14856" width="10.625" style="459" customWidth="1"/>
    <col min="14857" max="14857" width="0" style="459" hidden="1" customWidth="1"/>
    <col min="14858" max="15104" width="9" style="459"/>
    <col min="15105" max="15105" width="3.625" style="459" customWidth="1"/>
    <col min="15106" max="15106" width="11.625" style="459" customWidth="1"/>
    <col min="15107" max="15109" width="12.625" style="459" customWidth="1"/>
    <col min="15110" max="15112" width="10.625" style="459" customWidth="1"/>
    <col min="15113" max="15113" width="0" style="459" hidden="1" customWidth="1"/>
    <col min="15114" max="15360" width="9" style="459"/>
    <col min="15361" max="15361" width="3.625" style="459" customWidth="1"/>
    <col min="15362" max="15362" width="11.625" style="459" customWidth="1"/>
    <col min="15363" max="15365" width="12.625" style="459" customWidth="1"/>
    <col min="15366" max="15368" width="10.625" style="459" customWidth="1"/>
    <col min="15369" max="15369" width="0" style="459" hidden="1" customWidth="1"/>
    <col min="15370" max="15616" width="9" style="459"/>
    <col min="15617" max="15617" width="3.625" style="459" customWidth="1"/>
    <col min="15618" max="15618" width="11.625" style="459" customWidth="1"/>
    <col min="15619" max="15621" width="12.625" style="459" customWidth="1"/>
    <col min="15622" max="15624" width="10.625" style="459" customWidth="1"/>
    <col min="15625" max="15625" width="0" style="459" hidden="1" customWidth="1"/>
    <col min="15626" max="15872" width="9" style="459"/>
    <col min="15873" max="15873" width="3.625" style="459" customWidth="1"/>
    <col min="15874" max="15874" width="11.625" style="459" customWidth="1"/>
    <col min="15875" max="15877" width="12.625" style="459" customWidth="1"/>
    <col min="15878" max="15880" width="10.625" style="459" customWidth="1"/>
    <col min="15881" max="15881" width="0" style="459" hidden="1" customWidth="1"/>
    <col min="15882" max="16128" width="9" style="459"/>
    <col min="16129" max="16129" width="3.625" style="459" customWidth="1"/>
    <col min="16130" max="16130" width="11.625" style="459" customWidth="1"/>
    <col min="16131" max="16133" width="12.625" style="459" customWidth="1"/>
    <col min="16134" max="16136" width="10.625" style="459" customWidth="1"/>
    <col min="16137" max="16137" width="0" style="459" hidden="1" customWidth="1"/>
    <col min="16138" max="16384" width="9" style="459"/>
  </cols>
  <sheetData>
    <row r="1" spans="1:9" ht="30" customHeight="1">
      <c r="A1" s="458" t="s">
        <v>659</v>
      </c>
    </row>
    <row r="2" spans="1:9" ht="18" customHeight="1">
      <c r="B2" s="459" t="s">
        <v>660</v>
      </c>
    </row>
    <row r="3" spans="1:9" s="460" customFormat="1" ht="15" customHeight="1">
      <c r="B3" s="828" t="s">
        <v>661</v>
      </c>
      <c r="C3" s="831" t="s">
        <v>662</v>
      </c>
      <c r="D3" s="831"/>
      <c r="E3" s="832" t="s">
        <v>663</v>
      </c>
      <c r="F3" s="832"/>
      <c r="G3" s="832"/>
      <c r="H3" s="832"/>
      <c r="I3" s="833" t="s">
        <v>664</v>
      </c>
    </row>
    <row r="4" spans="1:9" s="460" customFormat="1" ht="15" customHeight="1">
      <c r="B4" s="829"/>
      <c r="C4" s="831" t="s">
        <v>665</v>
      </c>
      <c r="D4" s="831" t="s">
        <v>666</v>
      </c>
      <c r="E4" s="836" t="s">
        <v>666</v>
      </c>
      <c r="F4" s="837"/>
      <c r="G4" s="837"/>
      <c r="H4" s="832" t="s">
        <v>667</v>
      </c>
      <c r="I4" s="834"/>
    </row>
    <row r="5" spans="1:9" s="460" customFormat="1" ht="13.5" customHeight="1">
      <c r="B5" s="830"/>
      <c r="C5" s="831"/>
      <c r="D5" s="831"/>
      <c r="E5" s="461" t="s">
        <v>668</v>
      </c>
      <c r="F5" s="462" t="s">
        <v>81</v>
      </c>
      <c r="G5" s="463" t="s">
        <v>82</v>
      </c>
      <c r="H5" s="832"/>
      <c r="I5" s="835"/>
    </row>
    <row r="6" spans="1:9" s="464" customFormat="1" ht="15" customHeight="1">
      <c r="B6" s="465" t="s">
        <v>669</v>
      </c>
      <c r="C6" s="466" t="s">
        <v>670</v>
      </c>
      <c r="D6" s="466" t="s">
        <v>670</v>
      </c>
      <c r="E6" s="467">
        <f>SUM(E7:E10)</f>
        <v>90232</v>
      </c>
      <c r="F6" s="468">
        <f>SUM(F7:F10)</f>
        <v>43768</v>
      </c>
      <c r="G6" s="469">
        <f>SUM(G7:G10)</f>
        <v>46464</v>
      </c>
      <c r="H6" s="467">
        <f>SUM(H7:H10)</f>
        <v>25076</v>
      </c>
      <c r="I6" s="470" t="s">
        <v>671</v>
      </c>
    </row>
    <row r="7" spans="1:9" s="464" customFormat="1" ht="15" hidden="1" customHeight="1">
      <c r="B7" s="471" t="s">
        <v>39</v>
      </c>
      <c r="C7" s="472">
        <v>11377</v>
      </c>
      <c r="D7" s="472">
        <v>29707</v>
      </c>
      <c r="E7" s="473">
        <f>SUM(F7:G7)</f>
        <v>24261</v>
      </c>
      <c r="F7" s="474">
        <v>11633</v>
      </c>
      <c r="G7" s="475">
        <v>12628</v>
      </c>
      <c r="H7" s="473">
        <v>7087</v>
      </c>
      <c r="I7" s="476" t="s">
        <v>672</v>
      </c>
    </row>
    <row r="8" spans="1:9" s="464" customFormat="1" ht="15" hidden="1" customHeight="1">
      <c r="B8" s="471" t="s">
        <v>673</v>
      </c>
      <c r="C8" s="472" t="s">
        <v>672</v>
      </c>
      <c r="D8" s="472" t="s">
        <v>672</v>
      </c>
      <c r="E8" s="473">
        <f>SUM(F8:G8)</f>
        <v>30535</v>
      </c>
      <c r="F8" s="474">
        <v>14896</v>
      </c>
      <c r="G8" s="475">
        <v>15639</v>
      </c>
      <c r="H8" s="473">
        <v>8544</v>
      </c>
      <c r="I8" s="476" t="s">
        <v>672</v>
      </c>
    </row>
    <row r="9" spans="1:9" s="464" customFormat="1" ht="15" hidden="1" customHeight="1">
      <c r="B9" s="471" t="s">
        <v>648</v>
      </c>
      <c r="C9" s="472">
        <v>8110</v>
      </c>
      <c r="D9" s="472">
        <v>22064</v>
      </c>
      <c r="E9" s="473">
        <f>SUM(F9:G9)</f>
        <v>22699</v>
      </c>
      <c r="F9" s="474">
        <v>11100</v>
      </c>
      <c r="G9" s="475">
        <v>11599</v>
      </c>
      <c r="H9" s="473">
        <v>6264</v>
      </c>
      <c r="I9" s="476" t="s">
        <v>672</v>
      </c>
    </row>
    <row r="10" spans="1:9" s="464" customFormat="1" ht="15" hidden="1" customHeight="1">
      <c r="B10" s="477" t="s">
        <v>649</v>
      </c>
      <c r="C10" s="478" t="s">
        <v>672</v>
      </c>
      <c r="D10" s="478" t="s">
        <v>672</v>
      </c>
      <c r="E10" s="479">
        <f>SUM(F10:G10)</f>
        <v>12737</v>
      </c>
      <c r="F10" s="480">
        <v>6139</v>
      </c>
      <c r="G10" s="481">
        <v>6598</v>
      </c>
      <c r="H10" s="479">
        <v>3181</v>
      </c>
      <c r="I10" s="482" t="s">
        <v>672</v>
      </c>
    </row>
    <row r="11" spans="1:9" s="464" customFormat="1" ht="15" customHeight="1">
      <c r="B11" s="465" t="s">
        <v>674</v>
      </c>
      <c r="C11" s="466">
        <f t="shared" ref="C11:H11" si="0">SUM(C12:C15)</f>
        <v>37103</v>
      </c>
      <c r="D11" s="466">
        <f t="shared" si="0"/>
        <v>95505</v>
      </c>
      <c r="E11" s="467">
        <f t="shared" si="0"/>
        <v>91021</v>
      </c>
      <c r="F11" s="468">
        <f t="shared" si="0"/>
        <v>44122</v>
      </c>
      <c r="G11" s="469">
        <f t="shared" si="0"/>
        <v>46899</v>
      </c>
      <c r="H11" s="467">
        <f t="shared" si="0"/>
        <v>25489</v>
      </c>
      <c r="I11" s="470" t="s">
        <v>672</v>
      </c>
    </row>
    <row r="12" spans="1:9" s="464" customFormat="1" ht="15" hidden="1" customHeight="1">
      <c r="B12" s="471" t="s">
        <v>39</v>
      </c>
      <c r="C12" s="472">
        <v>11402</v>
      </c>
      <c r="D12" s="472">
        <v>26567</v>
      </c>
      <c r="E12" s="473">
        <f>SUM(F12:G12)</f>
        <v>24197</v>
      </c>
      <c r="F12" s="474">
        <v>11592</v>
      </c>
      <c r="G12" s="475">
        <v>12605</v>
      </c>
      <c r="H12" s="473">
        <v>7108</v>
      </c>
      <c r="I12" s="476" t="s">
        <v>672</v>
      </c>
    </row>
    <row r="13" spans="1:9" s="464" customFormat="1" ht="15" hidden="1" customHeight="1">
      <c r="B13" s="471" t="s">
        <v>673</v>
      </c>
      <c r="C13" s="472">
        <v>12041</v>
      </c>
      <c r="D13" s="472">
        <v>32593</v>
      </c>
      <c r="E13" s="473">
        <f>SUM(F13:G13)</f>
        <v>30992</v>
      </c>
      <c r="F13" s="474">
        <v>15111</v>
      </c>
      <c r="G13" s="475">
        <v>15881</v>
      </c>
      <c r="H13" s="473">
        <v>8745</v>
      </c>
      <c r="I13" s="476" t="s">
        <v>672</v>
      </c>
    </row>
    <row r="14" spans="1:9" s="464" customFormat="1" ht="15" hidden="1" customHeight="1">
      <c r="B14" s="471" t="s">
        <v>648</v>
      </c>
      <c r="C14" s="472">
        <v>8237</v>
      </c>
      <c r="D14" s="472">
        <v>22277</v>
      </c>
      <c r="E14" s="473">
        <f>SUM(F14:G14)</f>
        <v>22970</v>
      </c>
      <c r="F14" s="474">
        <v>11225</v>
      </c>
      <c r="G14" s="475">
        <v>11745</v>
      </c>
      <c r="H14" s="473">
        <v>6382</v>
      </c>
      <c r="I14" s="476" t="s">
        <v>672</v>
      </c>
    </row>
    <row r="15" spans="1:9" s="464" customFormat="1" ht="15" hidden="1" customHeight="1">
      <c r="B15" s="477" t="s">
        <v>649</v>
      </c>
      <c r="C15" s="478">
        <v>5423</v>
      </c>
      <c r="D15" s="478">
        <v>14068</v>
      </c>
      <c r="E15" s="479">
        <f>SUM(F15:G15)</f>
        <v>12862</v>
      </c>
      <c r="F15" s="480">
        <v>6194</v>
      </c>
      <c r="G15" s="481">
        <v>6668</v>
      </c>
      <c r="H15" s="479">
        <v>3254</v>
      </c>
      <c r="I15" s="482"/>
    </row>
    <row r="16" spans="1:9" s="464" customFormat="1" ht="15" customHeight="1">
      <c r="A16" s="483"/>
      <c r="B16" s="465" t="s">
        <v>675</v>
      </c>
      <c r="C16" s="466">
        <f t="shared" ref="C16:H16" si="1">SUM(C17:C20)</f>
        <v>37338</v>
      </c>
      <c r="D16" s="466">
        <f t="shared" si="1"/>
        <v>98717</v>
      </c>
      <c r="E16" s="467">
        <f t="shared" si="1"/>
        <v>91871</v>
      </c>
      <c r="F16" s="468">
        <f t="shared" si="1"/>
        <v>44553</v>
      </c>
      <c r="G16" s="469">
        <f t="shared" si="1"/>
        <v>47318</v>
      </c>
      <c r="H16" s="467">
        <f t="shared" si="1"/>
        <v>25950</v>
      </c>
      <c r="I16" s="470" t="s">
        <v>676</v>
      </c>
    </row>
    <row r="17" spans="1:10" s="464" customFormat="1" ht="15" hidden="1" customHeight="1">
      <c r="A17" s="483"/>
      <c r="B17" s="471" t="s">
        <v>39</v>
      </c>
      <c r="C17" s="472">
        <v>11390</v>
      </c>
      <c r="D17" s="472">
        <v>29379</v>
      </c>
      <c r="E17" s="473">
        <f>SUM(F17:G17)</f>
        <v>24203</v>
      </c>
      <c r="F17" s="474">
        <v>11624</v>
      </c>
      <c r="G17" s="475">
        <v>12579</v>
      </c>
      <c r="H17" s="473">
        <v>7160</v>
      </c>
      <c r="I17" s="476" t="s">
        <v>676</v>
      </c>
    </row>
    <row r="18" spans="1:10" s="464" customFormat="1" ht="15" hidden="1" customHeight="1">
      <c r="A18" s="483"/>
      <c r="B18" s="471" t="s">
        <v>673</v>
      </c>
      <c r="C18" s="472">
        <v>12142</v>
      </c>
      <c r="D18" s="472">
        <v>32719</v>
      </c>
      <c r="E18" s="473">
        <f>SUM(F18:G18)</f>
        <v>31430</v>
      </c>
      <c r="F18" s="474">
        <v>15316</v>
      </c>
      <c r="G18" s="475">
        <v>16114</v>
      </c>
      <c r="H18" s="473">
        <v>8949</v>
      </c>
      <c r="I18" s="476" t="s">
        <v>676</v>
      </c>
    </row>
    <row r="19" spans="1:10" s="464" customFormat="1" ht="15" hidden="1" customHeight="1">
      <c r="A19" s="483"/>
      <c r="B19" s="471" t="s">
        <v>648</v>
      </c>
      <c r="C19" s="472">
        <v>8356</v>
      </c>
      <c r="D19" s="472">
        <v>22543</v>
      </c>
      <c r="E19" s="473">
        <f>SUM(F19:G19)</f>
        <v>23176</v>
      </c>
      <c r="F19" s="474">
        <v>11352</v>
      </c>
      <c r="G19" s="475">
        <v>11824</v>
      </c>
      <c r="H19" s="473">
        <v>6523</v>
      </c>
      <c r="I19" s="476" t="s">
        <v>676</v>
      </c>
    </row>
    <row r="20" spans="1:10" s="464" customFormat="1" ht="15" hidden="1" customHeight="1">
      <c r="A20" s="483"/>
      <c r="B20" s="477" t="s">
        <v>649</v>
      </c>
      <c r="C20" s="478">
        <v>5450</v>
      </c>
      <c r="D20" s="478">
        <v>14076</v>
      </c>
      <c r="E20" s="479">
        <f>SUM(F20:G20)</f>
        <v>13062</v>
      </c>
      <c r="F20" s="480">
        <v>6261</v>
      </c>
      <c r="G20" s="481">
        <v>6801</v>
      </c>
      <c r="H20" s="479">
        <v>3318</v>
      </c>
      <c r="I20" s="482" t="s">
        <v>676</v>
      </c>
    </row>
    <row r="21" spans="1:10" s="464" customFormat="1" ht="15" customHeight="1">
      <c r="A21" s="483"/>
      <c r="B21" s="465" t="s">
        <v>677</v>
      </c>
      <c r="C21" s="466">
        <f t="shared" ref="C21:H21" si="2">SUM(C22:C25)</f>
        <v>37584</v>
      </c>
      <c r="D21" s="466">
        <f t="shared" si="2"/>
        <v>98885</v>
      </c>
      <c r="E21" s="467">
        <f t="shared" si="2"/>
        <v>92557</v>
      </c>
      <c r="F21" s="468">
        <f t="shared" si="2"/>
        <v>44854</v>
      </c>
      <c r="G21" s="469">
        <f t="shared" si="2"/>
        <v>47703</v>
      </c>
      <c r="H21" s="467">
        <f t="shared" si="2"/>
        <v>26283</v>
      </c>
      <c r="I21" s="470" t="s">
        <v>676</v>
      </c>
    </row>
    <row r="22" spans="1:10" s="464" customFormat="1" ht="15" hidden="1" customHeight="1">
      <c r="A22" s="483"/>
      <c r="B22" s="471" t="s">
        <v>39</v>
      </c>
      <c r="C22" s="472">
        <v>11401</v>
      </c>
      <c r="D22" s="472">
        <v>29264</v>
      </c>
      <c r="E22" s="473">
        <f>SUM(F22:G22)</f>
        <v>24217</v>
      </c>
      <c r="F22" s="474">
        <v>11626</v>
      </c>
      <c r="G22" s="475">
        <v>12591</v>
      </c>
      <c r="H22" s="473">
        <v>7187</v>
      </c>
      <c r="I22" s="476" t="s">
        <v>676</v>
      </c>
    </row>
    <row r="23" spans="1:10" s="464" customFormat="1" ht="15" hidden="1" customHeight="1">
      <c r="A23" s="483"/>
      <c r="B23" s="471" t="s">
        <v>673</v>
      </c>
      <c r="C23" s="472">
        <v>12271</v>
      </c>
      <c r="D23" s="472">
        <v>32871</v>
      </c>
      <c r="E23" s="473">
        <f>SUM(F23:G23)</f>
        <v>31697</v>
      </c>
      <c r="F23" s="474">
        <v>15455</v>
      </c>
      <c r="G23" s="475">
        <v>16242</v>
      </c>
      <c r="H23" s="473">
        <v>9070</v>
      </c>
      <c r="I23" s="476" t="s">
        <v>676</v>
      </c>
    </row>
    <row r="24" spans="1:10" s="464" customFormat="1" ht="15" hidden="1" customHeight="1">
      <c r="A24" s="483"/>
      <c r="B24" s="471" t="s">
        <v>648</v>
      </c>
      <c r="C24" s="472">
        <v>8455</v>
      </c>
      <c r="D24" s="472">
        <v>22672</v>
      </c>
      <c r="E24" s="473">
        <f>SUM(F24:G24)</f>
        <v>23497</v>
      </c>
      <c r="F24" s="474">
        <v>11491</v>
      </c>
      <c r="G24" s="475">
        <v>12006</v>
      </c>
      <c r="H24" s="473">
        <v>6672</v>
      </c>
      <c r="I24" s="476" t="s">
        <v>676</v>
      </c>
    </row>
    <row r="25" spans="1:10" s="464" customFormat="1" ht="15" hidden="1" customHeight="1">
      <c r="A25" s="483"/>
      <c r="B25" s="477" t="s">
        <v>649</v>
      </c>
      <c r="C25" s="478">
        <v>5457</v>
      </c>
      <c r="D25" s="478">
        <v>14078</v>
      </c>
      <c r="E25" s="479">
        <f>SUM(F25:G25)</f>
        <v>13146</v>
      </c>
      <c r="F25" s="480">
        <v>6282</v>
      </c>
      <c r="G25" s="481">
        <v>6864</v>
      </c>
      <c r="H25" s="479">
        <v>3354</v>
      </c>
      <c r="I25" s="482" t="s">
        <v>676</v>
      </c>
    </row>
    <row r="26" spans="1:10" s="464" customFormat="1" ht="15" customHeight="1">
      <c r="A26" s="483"/>
      <c r="B26" s="465" t="s">
        <v>678</v>
      </c>
      <c r="C26" s="466">
        <f t="shared" ref="C26:I26" si="3">SUM(C27:C30)</f>
        <v>37876</v>
      </c>
      <c r="D26" s="466">
        <f t="shared" si="3"/>
        <v>99205</v>
      </c>
      <c r="E26" s="467">
        <f t="shared" si="3"/>
        <v>92950</v>
      </c>
      <c r="F26" s="468">
        <f t="shared" si="3"/>
        <v>44969</v>
      </c>
      <c r="G26" s="469">
        <f t="shared" si="3"/>
        <v>47981</v>
      </c>
      <c r="H26" s="467">
        <f t="shared" si="3"/>
        <v>26584</v>
      </c>
      <c r="I26" s="467">
        <f t="shared" si="3"/>
        <v>679</v>
      </c>
    </row>
    <row r="27" spans="1:10" s="464" customFormat="1" ht="15" hidden="1" customHeight="1">
      <c r="A27" s="483"/>
      <c r="B27" s="471" t="s">
        <v>39</v>
      </c>
      <c r="C27" s="472">
        <v>11391</v>
      </c>
      <c r="D27" s="472">
        <v>29071</v>
      </c>
      <c r="E27" s="473">
        <f>SUM(F27:G27)</f>
        <v>24165</v>
      </c>
      <c r="F27" s="474">
        <v>11595</v>
      </c>
      <c r="G27" s="475">
        <v>12570</v>
      </c>
      <c r="H27" s="473">
        <v>7244</v>
      </c>
      <c r="I27" s="484">
        <v>115</v>
      </c>
    </row>
    <row r="28" spans="1:10" s="464" customFormat="1" ht="15" hidden="1" customHeight="1">
      <c r="A28" s="483"/>
      <c r="B28" s="471" t="s">
        <v>673</v>
      </c>
      <c r="C28" s="472">
        <v>12372</v>
      </c>
      <c r="D28" s="472">
        <v>32986</v>
      </c>
      <c r="E28" s="473">
        <f>SUM(F28:G28)</f>
        <v>31784</v>
      </c>
      <c r="F28" s="474">
        <v>15419</v>
      </c>
      <c r="G28" s="475">
        <v>16365</v>
      </c>
      <c r="H28" s="473">
        <v>9154</v>
      </c>
      <c r="I28" s="484">
        <v>259</v>
      </c>
      <c r="J28" s="485"/>
    </row>
    <row r="29" spans="1:10" s="464" customFormat="1" ht="15" hidden="1" customHeight="1">
      <c r="A29" s="483"/>
      <c r="B29" s="471" t="s">
        <v>648</v>
      </c>
      <c r="C29" s="472">
        <v>8611</v>
      </c>
      <c r="D29" s="472">
        <v>22953</v>
      </c>
      <c r="E29" s="486">
        <f>SUM(F29:G29)</f>
        <v>23749</v>
      </c>
      <c r="F29" s="487">
        <v>11600</v>
      </c>
      <c r="G29" s="488">
        <v>12149</v>
      </c>
      <c r="H29" s="486">
        <v>6788</v>
      </c>
      <c r="I29" s="484">
        <v>239</v>
      </c>
      <c r="J29" s="485"/>
    </row>
    <row r="30" spans="1:10" s="464" customFormat="1" ht="15" hidden="1" customHeight="1">
      <c r="A30" s="483"/>
      <c r="B30" s="477" t="s">
        <v>649</v>
      </c>
      <c r="C30" s="478">
        <v>5502</v>
      </c>
      <c r="D30" s="478">
        <v>14195</v>
      </c>
      <c r="E30" s="489">
        <f>SUM(F30:G30)</f>
        <v>13252</v>
      </c>
      <c r="F30" s="490">
        <v>6355</v>
      </c>
      <c r="G30" s="491">
        <v>6897</v>
      </c>
      <c r="H30" s="489">
        <v>3398</v>
      </c>
      <c r="I30" s="492">
        <v>66</v>
      </c>
    </row>
    <row r="31" spans="1:10" s="464" customFormat="1" ht="15" customHeight="1">
      <c r="A31" s="483"/>
      <c r="B31" s="465" t="s">
        <v>679</v>
      </c>
      <c r="C31" s="466">
        <f t="shared" ref="C31:I31" si="4">SUM(C32:C35)</f>
        <v>38128</v>
      </c>
      <c r="D31" s="466">
        <f t="shared" si="4"/>
        <v>99422</v>
      </c>
      <c r="E31" s="493">
        <f t="shared" si="4"/>
        <v>93342</v>
      </c>
      <c r="F31" s="494">
        <f t="shared" si="4"/>
        <v>45219</v>
      </c>
      <c r="G31" s="495">
        <f t="shared" si="4"/>
        <v>48123</v>
      </c>
      <c r="H31" s="493">
        <f t="shared" si="4"/>
        <v>26944</v>
      </c>
      <c r="I31" s="467">
        <f t="shared" si="4"/>
        <v>735</v>
      </c>
    </row>
    <row r="32" spans="1:10" s="464" customFormat="1" ht="15" hidden="1" customHeight="1">
      <c r="A32" s="483"/>
      <c r="B32" s="471" t="s">
        <v>39</v>
      </c>
      <c r="C32" s="472">
        <v>11401</v>
      </c>
      <c r="D32" s="472">
        <v>28930</v>
      </c>
      <c r="E32" s="486">
        <f>SUM(F32:G32)</f>
        <v>24019</v>
      </c>
      <c r="F32" s="487">
        <v>11528</v>
      </c>
      <c r="G32" s="488">
        <v>12491</v>
      </c>
      <c r="H32" s="486">
        <v>7270</v>
      </c>
      <c r="I32" s="484">
        <v>136</v>
      </c>
    </row>
    <row r="33" spans="1:10" s="464" customFormat="1" ht="15" hidden="1" customHeight="1">
      <c r="A33" s="483"/>
      <c r="B33" s="471" t="s">
        <v>673</v>
      </c>
      <c r="C33" s="472">
        <v>12476</v>
      </c>
      <c r="D33" s="472">
        <v>33176</v>
      </c>
      <c r="E33" s="486">
        <f>SUM(F33:G33)</f>
        <v>32066</v>
      </c>
      <c r="F33" s="487">
        <v>15590</v>
      </c>
      <c r="G33" s="488">
        <v>16476</v>
      </c>
      <c r="H33" s="486">
        <v>9301</v>
      </c>
      <c r="I33" s="484">
        <v>248</v>
      </c>
      <c r="J33" s="485"/>
    </row>
    <row r="34" spans="1:10" s="464" customFormat="1" ht="15" hidden="1" customHeight="1">
      <c r="A34" s="483"/>
      <c r="B34" s="471" t="s">
        <v>648</v>
      </c>
      <c r="C34" s="472">
        <v>8701</v>
      </c>
      <c r="D34" s="472">
        <v>23042</v>
      </c>
      <c r="E34" s="486">
        <f>SUM(F34:G34)</f>
        <v>23949</v>
      </c>
      <c r="F34" s="487">
        <v>11708</v>
      </c>
      <c r="G34" s="488">
        <v>12241</v>
      </c>
      <c r="H34" s="486">
        <v>6941</v>
      </c>
      <c r="I34" s="484">
        <v>259</v>
      </c>
      <c r="J34" s="485"/>
    </row>
    <row r="35" spans="1:10" s="464" customFormat="1" ht="15" hidden="1" customHeight="1">
      <c r="A35" s="483"/>
      <c r="B35" s="477" t="s">
        <v>649</v>
      </c>
      <c r="C35" s="478">
        <v>5550</v>
      </c>
      <c r="D35" s="478">
        <v>14274</v>
      </c>
      <c r="E35" s="489">
        <f>SUM(F35:G35)</f>
        <v>13308</v>
      </c>
      <c r="F35" s="490">
        <v>6393</v>
      </c>
      <c r="G35" s="491">
        <v>6915</v>
      </c>
      <c r="H35" s="489">
        <v>3432</v>
      </c>
      <c r="I35" s="492">
        <v>92</v>
      </c>
    </row>
    <row r="36" spans="1:10" s="464" customFormat="1" ht="15" customHeight="1">
      <c r="A36" s="483"/>
      <c r="B36" s="465" t="s">
        <v>680</v>
      </c>
      <c r="C36" s="496">
        <f t="shared" ref="C36:I36" si="5">SUM(C37:C40)</f>
        <v>38215</v>
      </c>
      <c r="D36" s="496">
        <f t="shared" si="5"/>
        <v>99486</v>
      </c>
      <c r="E36" s="493">
        <f t="shared" si="5"/>
        <v>93554</v>
      </c>
      <c r="F36" s="494">
        <f t="shared" si="5"/>
        <v>45432</v>
      </c>
      <c r="G36" s="495">
        <f t="shared" si="5"/>
        <v>48122</v>
      </c>
      <c r="H36" s="493">
        <f t="shared" si="5"/>
        <v>27329</v>
      </c>
      <c r="I36" s="467">
        <f t="shared" si="5"/>
        <v>790</v>
      </c>
    </row>
    <row r="37" spans="1:10" s="464" customFormat="1" ht="15" hidden="1" customHeight="1">
      <c r="A37" s="483"/>
      <c r="B37" s="471" t="s">
        <v>39</v>
      </c>
      <c r="C37" s="497">
        <v>11368</v>
      </c>
      <c r="D37" s="497">
        <v>28653</v>
      </c>
      <c r="E37" s="486">
        <f>SUM(F37:G37)</f>
        <v>23763</v>
      </c>
      <c r="F37" s="487">
        <v>11458</v>
      </c>
      <c r="G37" s="488">
        <v>12305</v>
      </c>
      <c r="H37" s="486">
        <v>7288</v>
      </c>
      <c r="I37" s="484">
        <v>116</v>
      </c>
      <c r="J37" s="485"/>
    </row>
    <row r="38" spans="1:10" s="464" customFormat="1" ht="15" hidden="1" customHeight="1">
      <c r="A38" s="483"/>
      <c r="B38" s="471" t="s">
        <v>673</v>
      </c>
      <c r="C38" s="497">
        <v>12550</v>
      </c>
      <c r="D38" s="497">
        <v>33295</v>
      </c>
      <c r="E38" s="486">
        <f>SUM(F38:G38)</f>
        <v>32419</v>
      </c>
      <c r="F38" s="487">
        <v>15803</v>
      </c>
      <c r="G38" s="488">
        <v>16616</v>
      </c>
      <c r="H38" s="486">
        <v>9552</v>
      </c>
      <c r="I38" s="484">
        <v>272</v>
      </c>
      <c r="J38" s="485"/>
    </row>
    <row r="39" spans="1:10" s="464" customFormat="1" ht="15" hidden="1" customHeight="1">
      <c r="A39" s="483"/>
      <c r="B39" s="471" t="s">
        <v>648</v>
      </c>
      <c r="C39" s="497">
        <v>8765</v>
      </c>
      <c r="D39" s="497">
        <v>23260</v>
      </c>
      <c r="E39" s="486">
        <f>SUM(F39:G39)</f>
        <v>24043</v>
      </c>
      <c r="F39" s="487">
        <v>11772</v>
      </c>
      <c r="G39" s="488">
        <v>12271</v>
      </c>
      <c r="H39" s="486">
        <v>7034</v>
      </c>
      <c r="I39" s="484">
        <v>288</v>
      </c>
      <c r="J39" s="485"/>
    </row>
    <row r="40" spans="1:10" s="464" customFormat="1" ht="15" hidden="1" customHeight="1">
      <c r="A40" s="483"/>
      <c r="B40" s="477" t="s">
        <v>649</v>
      </c>
      <c r="C40" s="498">
        <v>5532</v>
      </c>
      <c r="D40" s="498">
        <v>14278</v>
      </c>
      <c r="E40" s="489">
        <f>SUM(F40:G40)</f>
        <v>13329</v>
      </c>
      <c r="F40" s="490">
        <v>6399</v>
      </c>
      <c r="G40" s="491">
        <v>6930</v>
      </c>
      <c r="H40" s="489">
        <v>3455</v>
      </c>
      <c r="I40" s="492">
        <v>114</v>
      </c>
      <c r="J40" s="485"/>
    </row>
    <row r="41" spans="1:10" s="464" customFormat="1" ht="15" customHeight="1">
      <c r="B41" s="465" t="s">
        <v>681</v>
      </c>
      <c r="C41" s="496">
        <f t="shared" ref="C41:I41" si="6">SUM(C42:C45)</f>
        <v>38345</v>
      </c>
      <c r="D41" s="496">
        <f t="shared" si="6"/>
        <v>99453</v>
      </c>
      <c r="E41" s="493">
        <f t="shared" si="6"/>
        <v>93671</v>
      </c>
      <c r="F41" s="494">
        <f t="shared" si="6"/>
        <v>45475</v>
      </c>
      <c r="G41" s="495">
        <f t="shared" si="6"/>
        <v>48196</v>
      </c>
      <c r="H41" s="493">
        <f t="shared" si="6"/>
        <v>27607</v>
      </c>
      <c r="I41" s="467">
        <f t="shared" si="6"/>
        <v>862</v>
      </c>
    </row>
    <row r="42" spans="1:10" s="464" customFormat="1" ht="15" hidden="1" customHeight="1">
      <c r="B42" s="471" t="s">
        <v>39</v>
      </c>
      <c r="C42" s="497">
        <v>11328</v>
      </c>
      <c r="D42" s="497">
        <v>28450</v>
      </c>
      <c r="E42" s="486">
        <f>SUM(F42:G42)</f>
        <v>23625</v>
      </c>
      <c r="F42" s="487">
        <v>11372</v>
      </c>
      <c r="G42" s="488">
        <v>12253</v>
      </c>
      <c r="H42" s="486">
        <v>7272</v>
      </c>
      <c r="I42" s="484">
        <v>87</v>
      </c>
      <c r="J42" s="485"/>
    </row>
    <row r="43" spans="1:10" s="464" customFormat="1" ht="15" hidden="1" customHeight="1">
      <c r="B43" s="471" t="s">
        <v>673</v>
      </c>
      <c r="C43" s="497">
        <v>12607</v>
      </c>
      <c r="D43" s="497">
        <v>33356</v>
      </c>
      <c r="E43" s="486">
        <f>SUM(F43:G43)</f>
        <v>32592</v>
      </c>
      <c r="F43" s="487">
        <v>15880</v>
      </c>
      <c r="G43" s="488">
        <v>16712</v>
      </c>
      <c r="H43" s="486">
        <v>9706</v>
      </c>
      <c r="I43" s="484">
        <v>314</v>
      </c>
      <c r="J43" s="485"/>
    </row>
    <row r="44" spans="1:10" s="464" customFormat="1" ht="15" hidden="1" customHeight="1">
      <c r="B44" s="471" t="s">
        <v>648</v>
      </c>
      <c r="C44" s="497">
        <v>8840</v>
      </c>
      <c r="D44" s="497">
        <v>23338</v>
      </c>
      <c r="E44" s="486">
        <f>SUM(F44:G44)</f>
        <v>24110</v>
      </c>
      <c r="F44" s="487">
        <v>11829</v>
      </c>
      <c r="G44" s="488">
        <v>12281</v>
      </c>
      <c r="H44" s="486">
        <v>7135</v>
      </c>
      <c r="I44" s="484">
        <v>333</v>
      </c>
      <c r="J44" s="485"/>
    </row>
    <row r="45" spans="1:10" s="464" customFormat="1" ht="15" hidden="1" customHeight="1">
      <c r="B45" s="477" t="s">
        <v>649</v>
      </c>
      <c r="C45" s="498">
        <v>5570</v>
      </c>
      <c r="D45" s="498">
        <v>14309</v>
      </c>
      <c r="E45" s="489">
        <f>SUM(F45:G45)</f>
        <v>13344</v>
      </c>
      <c r="F45" s="490">
        <v>6394</v>
      </c>
      <c r="G45" s="491">
        <v>6950</v>
      </c>
      <c r="H45" s="489">
        <v>3494</v>
      </c>
      <c r="I45" s="492">
        <v>128</v>
      </c>
      <c r="J45" s="485"/>
    </row>
    <row r="46" spans="1:10" s="464" customFormat="1" ht="15" customHeight="1">
      <c r="B46" s="465" t="s">
        <v>682</v>
      </c>
      <c r="C46" s="496">
        <v>38496</v>
      </c>
      <c r="D46" s="496">
        <v>99936</v>
      </c>
      <c r="E46" s="494">
        <f>SUM(E47:E50)</f>
        <v>93556</v>
      </c>
      <c r="F46" s="494">
        <f>SUM(F47:F50)</f>
        <v>45443</v>
      </c>
      <c r="G46" s="495">
        <f>SUM(G47:G50)</f>
        <v>48113</v>
      </c>
      <c r="H46" s="493">
        <f>SUM(H47:H50)</f>
        <v>27819</v>
      </c>
      <c r="I46" s="499">
        <v>927</v>
      </c>
    </row>
    <row r="47" spans="1:10" s="464" customFormat="1" ht="15" hidden="1" customHeight="1">
      <c r="B47" s="471" t="s">
        <v>39</v>
      </c>
      <c r="C47" s="497" t="s">
        <v>676</v>
      </c>
      <c r="D47" s="497" t="s">
        <v>676</v>
      </c>
      <c r="E47" s="486">
        <f>SUM(F47:G47)</f>
        <v>23482</v>
      </c>
      <c r="F47" s="487">
        <v>11300</v>
      </c>
      <c r="G47" s="488">
        <v>12182</v>
      </c>
      <c r="H47" s="486">
        <v>7302</v>
      </c>
      <c r="I47" s="484">
        <v>87</v>
      </c>
      <c r="J47" s="485"/>
    </row>
    <row r="48" spans="1:10" s="464" customFormat="1" ht="15" hidden="1" customHeight="1">
      <c r="B48" s="471" t="s">
        <v>673</v>
      </c>
      <c r="C48" s="497" t="s">
        <v>676</v>
      </c>
      <c r="D48" s="497" t="s">
        <v>676</v>
      </c>
      <c r="E48" s="486">
        <f>SUM(F48:G48)</f>
        <v>32624</v>
      </c>
      <c r="F48" s="487">
        <v>15883</v>
      </c>
      <c r="G48" s="488">
        <v>16741</v>
      </c>
      <c r="H48" s="486">
        <v>9779</v>
      </c>
      <c r="I48" s="484">
        <v>314</v>
      </c>
      <c r="J48" s="485"/>
    </row>
    <row r="49" spans="2:10" s="464" customFormat="1" ht="15" hidden="1" customHeight="1">
      <c r="B49" s="471" t="s">
        <v>648</v>
      </c>
      <c r="C49" s="497" t="s">
        <v>676</v>
      </c>
      <c r="D49" s="497" t="s">
        <v>676</v>
      </c>
      <c r="E49" s="486">
        <f>SUM(F49:G49)</f>
        <v>24110</v>
      </c>
      <c r="F49" s="487">
        <v>11852</v>
      </c>
      <c r="G49" s="488">
        <v>12258</v>
      </c>
      <c r="H49" s="486">
        <v>7215</v>
      </c>
      <c r="I49" s="484">
        <v>333</v>
      </c>
      <c r="J49" s="485"/>
    </row>
    <row r="50" spans="2:10" s="464" customFormat="1" ht="15" hidden="1" customHeight="1">
      <c r="B50" s="477" t="s">
        <v>649</v>
      </c>
      <c r="C50" s="498" t="s">
        <v>676</v>
      </c>
      <c r="D50" s="498" t="s">
        <v>676</v>
      </c>
      <c r="E50" s="489">
        <f>SUM(F50:G50)</f>
        <v>13340</v>
      </c>
      <c r="F50" s="490">
        <v>6408</v>
      </c>
      <c r="G50" s="491">
        <v>6932</v>
      </c>
      <c r="H50" s="489">
        <v>3523</v>
      </c>
      <c r="I50" s="492">
        <v>128</v>
      </c>
      <c r="J50" s="485"/>
    </row>
    <row r="51" spans="2:10" s="464" customFormat="1" ht="15" customHeight="1">
      <c r="B51" s="465" t="s">
        <v>683</v>
      </c>
      <c r="C51" s="496">
        <v>38652</v>
      </c>
      <c r="D51" s="496">
        <v>99924</v>
      </c>
      <c r="E51" s="494">
        <f>SUM(E52:E55)</f>
        <v>93642</v>
      </c>
      <c r="F51" s="494">
        <f>SUM(F52:F55)</f>
        <v>45497</v>
      </c>
      <c r="G51" s="495">
        <f>SUM(G52:G55)</f>
        <v>48145</v>
      </c>
      <c r="H51" s="493">
        <f>SUM(H52:H55)</f>
        <v>28075</v>
      </c>
      <c r="I51" s="499"/>
    </row>
    <row r="52" spans="2:10" s="464" customFormat="1" ht="14.25" hidden="1" customHeight="1">
      <c r="B52" s="471" t="s">
        <v>39</v>
      </c>
      <c r="C52" s="497" t="s">
        <v>676</v>
      </c>
      <c r="D52" s="497" t="s">
        <v>676</v>
      </c>
      <c r="E52" s="486">
        <f>SUM(F52:G52)</f>
        <v>23320</v>
      </c>
      <c r="F52" s="487">
        <v>11221</v>
      </c>
      <c r="G52" s="488">
        <v>12099</v>
      </c>
      <c r="H52" s="486">
        <v>7306</v>
      </c>
      <c r="I52" s="484">
        <v>87</v>
      </c>
      <c r="J52" s="485"/>
    </row>
    <row r="53" spans="2:10" s="464" customFormat="1" ht="14.1" hidden="1" customHeight="1">
      <c r="B53" s="471" t="s">
        <v>673</v>
      </c>
      <c r="C53" s="497" t="s">
        <v>676</v>
      </c>
      <c r="D53" s="497" t="s">
        <v>676</v>
      </c>
      <c r="E53" s="486">
        <f>SUM(F53:G53)</f>
        <v>32738</v>
      </c>
      <c r="F53" s="487">
        <v>15942</v>
      </c>
      <c r="G53" s="488">
        <v>16796</v>
      </c>
      <c r="H53" s="486">
        <v>9910</v>
      </c>
      <c r="I53" s="484">
        <v>314</v>
      </c>
      <c r="J53" s="485"/>
    </row>
    <row r="54" spans="2:10" s="464" customFormat="1" ht="14.1" hidden="1" customHeight="1">
      <c r="B54" s="471" t="s">
        <v>648</v>
      </c>
      <c r="C54" s="497" t="s">
        <v>676</v>
      </c>
      <c r="D54" s="497" t="s">
        <v>676</v>
      </c>
      <c r="E54" s="486">
        <f>SUM(F54:G54)</f>
        <v>24273</v>
      </c>
      <c r="F54" s="487">
        <v>11944</v>
      </c>
      <c r="G54" s="488">
        <v>12329</v>
      </c>
      <c r="H54" s="486">
        <v>7308</v>
      </c>
      <c r="I54" s="484">
        <v>333</v>
      </c>
      <c r="J54" s="485"/>
    </row>
    <row r="55" spans="2:10" s="464" customFormat="1" ht="14.1" hidden="1" customHeight="1">
      <c r="B55" s="477" t="s">
        <v>649</v>
      </c>
      <c r="C55" s="498" t="s">
        <v>676</v>
      </c>
      <c r="D55" s="498" t="s">
        <v>676</v>
      </c>
      <c r="E55" s="489">
        <f>SUM(F55:G55)</f>
        <v>13311</v>
      </c>
      <c r="F55" s="490">
        <v>6390</v>
      </c>
      <c r="G55" s="491">
        <v>6921</v>
      </c>
      <c r="H55" s="489">
        <v>3551</v>
      </c>
      <c r="I55" s="492">
        <v>128</v>
      </c>
      <c r="J55" s="485"/>
    </row>
    <row r="56" spans="2:10" s="464" customFormat="1" ht="15" customHeight="1">
      <c r="B56" s="465" t="s">
        <v>684</v>
      </c>
      <c r="C56" s="496">
        <v>38823</v>
      </c>
      <c r="D56" s="496">
        <v>99932</v>
      </c>
      <c r="E56" s="494">
        <f>SUM(E57:E60)</f>
        <v>93624</v>
      </c>
      <c r="F56" s="494">
        <f>SUM(F57:F60)</f>
        <v>45539</v>
      </c>
      <c r="G56" s="495">
        <f>SUM(G57:G60)</f>
        <v>48085</v>
      </c>
      <c r="H56" s="493">
        <f>SUM(H57:H60)</f>
        <v>28306</v>
      </c>
      <c r="I56" s="499"/>
    </row>
    <row r="57" spans="2:10" s="464" customFormat="1" ht="14.1" hidden="1" customHeight="1">
      <c r="B57" s="471" t="s">
        <v>39</v>
      </c>
      <c r="C57" s="497" t="s">
        <v>676</v>
      </c>
      <c r="D57" s="497" t="s">
        <v>676</v>
      </c>
      <c r="E57" s="486">
        <f>SUM(F57:G57)</f>
        <v>23119</v>
      </c>
      <c r="F57" s="487">
        <v>11124</v>
      </c>
      <c r="G57" s="488">
        <v>11995</v>
      </c>
      <c r="H57" s="486">
        <v>7315</v>
      </c>
      <c r="I57" s="484">
        <v>87</v>
      </c>
      <c r="J57" s="485"/>
    </row>
    <row r="58" spans="2:10" s="464" customFormat="1" ht="14.1" hidden="1" customHeight="1">
      <c r="B58" s="471" t="s">
        <v>673</v>
      </c>
      <c r="C58" s="497" t="s">
        <v>676</v>
      </c>
      <c r="D58" s="497" t="s">
        <v>676</v>
      </c>
      <c r="E58" s="486">
        <f>SUM(F58:G58)</f>
        <v>32794</v>
      </c>
      <c r="F58" s="487">
        <v>15998</v>
      </c>
      <c r="G58" s="488">
        <v>16796</v>
      </c>
      <c r="H58" s="486">
        <v>10002</v>
      </c>
      <c r="I58" s="484">
        <v>314</v>
      </c>
      <c r="J58" s="485"/>
    </row>
    <row r="59" spans="2:10" s="464" customFormat="1" ht="14.1" hidden="1" customHeight="1">
      <c r="B59" s="471" t="s">
        <v>648</v>
      </c>
      <c r="C59" s="497" t="s">
        <v>676</v>
      </c>
      <c r="D59" s="497" t="s">
        <v>676</v>
      </c>
      <c r="E59" s="486">
        <f>SUM(F59:G59)</f>
        <v>24466</v>
      </c>
      <c r="F59" s="487">
        <v>12045</v>
      </c>
      <c r="G59" s="488">
        <v>12421</v>
      </c>
      <c r="H59" s="486">
        <v>7439</v>
      </c>
      <c r="I59" s="484">
        <v>333</v>
      </c>
      <c r="J59" s="485"/>
    </row>
    <row r="60" spans="2:10" s="464" customFormat="1" ht="14.1" hidden="1" customHeight="1">
      <c r="B60" s="477" t="s">
        <v>649</v>
      </c>
      <c r="C60" s="498" t="s">
        <v>676</v>
      </c>
      <c r="D60" s="498" t="s">
        <v>676</v>
      </c>
      <c r="E60" s="489">
        <f>SUM(F60:G60)</f>
        <v>13245</v>
      </c>
      <c r="F60" s="490">
        <v>6372</v>
      </c>
      <c r="G60" s="491">
        <v>6873</v>
      </c>
      <c r="H60" s="489">
        <v>3550</v>
      </c>
      <c r="I60" s="492">
        <v>128</v>
      </c>
      <c r="J60" s="485"/>
    </row>
    <row r="61" spans="2:10" s="464" customFormat="1" ht="14.25" customHeight="1">
      <c r="B61" s="465" t="s">
        <v>685</v>
      </c>
      <c r="C61" s="496">
        <v>38956</v>
      </c>
      <c r="D61" s="496">
        <v>99904</v>
      </c>
      <c r="E61" s="494">
        <f>SUM(E62:E65)</f>
        <v>93590</v>
      </c>
      <c r="F61" s="494">
        <f>SUM(F62:F65)</f>
        <v>45523</v>
      </c>
      <c r="G61" s="495">
        <f>SUM(G62:G65)</f>
        <v>48067</v>
      </c>
      <c r="H61" s="493">
        <f>SUM(H62:H65)</f>
        <v>28532</v>
      </c>
      <c r="I61" s="467"/>
    </row>
    <row r="62" spans="2:10" s="464" customFormat="1" ht="14.1" customHeight="1">
      <c r="B62" s="471" t="s">
        <v>39</v>
      </c>
      <c r="C62" s="497" t="s">
        <v>676</v>
      </c>
      <c r="D62" s="497" t="s">
        <v>676</v>
      </c>
      <c r="E62" s="486">
        <f>SUM(F62:G62)</f>
        <v>22971</v>
      </c>
      <c r="F62" s="487">
        <v>11064</v>
      </c>
      <c r="G62" s="488">
        <v>11907</v>
      </c>
      <c r="H62" s="486">
        <v>7358</v>
      </c>
      <c r="I62" s="484">
        <v>87</v>
      </c>
      <c r="J62" s="485"/>
    </row>
    <row r="63" spans="2:10" s="464" customFormat="1" ht="14.1" customHeight="1">
      <c r="B63" s="471" t="s">
        <v>673</v>
      </c>
      <c r="C63" s="497" t="s">
        <v>676</v>
      </c>
      <c r="D63" s="497" t="s">
        <v>676</v>
      </c>
      <c r="E63" s="486">
        <f>SUM(F63:G63)</f>
        <v>32731</v>
      </c>
      <c r="F63" s="487">
        <v>15970</v>
      </c>
      <c r="G63" s="488">
        <v>16761</v>
      </c>
      <c r="H63" s="486">
        <v>10066</v>
      </c>
      <c r="I63" s="484">
        <v>314</v>
      </c>
      <c r="J63" s="485"/>
    </row>
    <row r="64" spans="2:10" s="464" customFormat="1" ht="14.1" customHeight="1">
      <c r="B64" s="471" t="s">
        <v>648</v>
      </c>
      <c r="C64" s="497" t="s">
        <v>676</v>
      </c>
      <c r="D64" s="497" t="s">
        <v>676</v>
      </c>
      <c r="E64" s="486">
        <f>SUM(F64:G64)</f>
        <v>24639</v>
      </c>
      <c r="F64" s="487">
        <v>12120</v>
      </c>
      <c r="G64" s="488">
        <v>12519</v>
      </c>
      <c r="H64" s="486">
        <v>7526</v>
      </c>
      <c r="I64" s="484">
        <v>333</v>
      </c>
      <c r="J64" s="485"/>
    </row>
    <row r="65" spans="2:10" s="464" customFormat="1" ht="14.1" customHeight="1">
      <c r="B65" s="477" t="s">
        <v>649</v>
      </c>
      <c r="C65" s="498" t="s">
        <v>676</v>
      </c>
      <c r="D65" s="498" t="s">
        <v>676</v>
      </c>
      <c r="E65" s="489">
        <f>SUM(F65:G65)</f>
        <v>13249</v>
      </c>
      <c r="F65" s="490">
        <v>6369</v>
      </c>
      <c r="G65" s="491">
        <v>6880</v>
      </c>
      <c r="H65" s="489">
        <v>3582</v>
      </c>
      <c r="I65" s="492">
        <v>128</v>
      </c>
      <c r="J65" s="485"/>
    </row>
    <row r="66" spans="2:10" s="464" customFormat="1" ht="14.25" customHeight="1">
      <c r="B66" s="465" t="s">
        <v>686</v>
      </c>
      <c r="C66" s="496">
        <v>39070</v>
      </c>
      <c r="D66" s="496">
        <v>99867</v>
      </c>
      <c r="E66" s="494">
        <f>SUM(E67:E70)</f>
        <v>93452</v>
      </c>
      <c r="F66" s="494">
        <f>SUM(F67:F70)</f>
        <v>45425</v>
      </c>
      <c r="G66" s="495">
        <f>SUM(G67:G70)</f>
        <v>48027</v>
      </c>
      <c r="H66" s="493">
        <f>SUM(H67:H70)</f>
        <v>28746</v>
      </c>
      <c r="I66" s="467"/>
    </row>
    <row r="67" spans="2:10" s="464" customFormat="1" ht="14.1" customHeight="1">
      <c r="B67" s="471" t="s">
        <v>39</v>
      </c>
      <c r="C67" s="497" t="s">
        <v>676</v>
      </c>
      <c r="D67" s="497" t="s">
        <v>676</v>
      </c>
      <c r="E67" s="486">
        <f>SUM(F67:G67)</f>
        <v>22828</v>
      </c>
      <c r="F67" s="487">
        <v>10988</v>
      </c>
      <c r="G67" s="488">
        <v>11840</v>
      </c>
      <c r="H67" s="486">
        <v>7399</v>
      </c>
      <c r="I67" s="484">
        <v>87</v>
      </c>
      <c r="J67" s="485"/>
    </row>
    <row r="68" spans="2:10" s="464" customFormat="1" ht="14.1" customHeight="1">
      <c r="B68" s="471" t="s">
        <v>673</v>
      </c>
      <c r="C68" s="497" t="s">
        <v>676</v>
      </c>
      <c r="D68" s="497" t="s">
        <v>676</v>
      </c>
      <c r="E68" s="486">
        <f>SUM(F68:G68)</f>
        <v>32710</v>
      </c>
      <c r="F68" s="487">
        <v>15962</v>
      </c>
      <c r="G68" s="488">
        <v>16748</v>
      </c>
      <c r="H68" s="486">
        <v>10139</v>
      </c>
      <c r="I68" s="484">
        <v>314</v>
      </c>
      <c r="J68" s="485"/>
    </row>
    <row r="69" spans="2:10" s="464" customFormat="1" ht="14.1" customHeight="1">
      <c r="B69" s="471" t="s">
        <v>648</v>
      </c>
      <c r="C69" s="497" t="s">
        <v>676</v>
      </c>
      <c r="D69" s="497" t="s">
        <v>676</v>
      </c>
      <c r="E69" s="486">
        <f>SUM(F69:G69)</f>
        <v>24667</v>
      </c>
      <c r="F69" s="487">
        <v>12093</v>
      </c>
      <c r="G69" s="488">
        <v>12574</v>
      </c>
      <c r="H69" s="486">
        <v>7583</v>
      </c>
      <c r="I69" s="484">
        <v>333</v>
      </c>
      <c r="J69" s="485"/>
    </row>
    <row r="70" spans="2:10" s="464" customFormat="1" ht="14.1" customHeight="1">
      <c r="B70" s="477" t="s">
        <v>649</v>
      </c>
      <c r="C70" s="498" t="s">
        <v>676</v>
      </c>
      <c r="D70" s="498" t="s">
        <v>676</v>
      </c>
      <c r="E70" s="489">
        <f>SUM(F70:G70)</f>
        <v>13247</v>
      </c>
      <c r="F70" s="490">
        <v>6382</v>
      </c>
      <c r="G70" s="491">
        <v>6865</v>
      </c>
      <c r="H70" s="489">
        <v>3625</v>
      </c>
      <c r="I70" s="492">
        <v>128</v>
      </c>
      <c r="J70" s="485"/>
    </row>
    <row r="71" spans="2:10" s="464" customFormat="1" ht="14.25" customHeight="1">
      <c r="B71" s="465" t="s">
        <v>687</v>
      </c>
      <c r="C71" s="496">
        <v>38983</v>
      </c>
      <c r="D71" s="496">
        <v>99546</v>
      </c>
      <c r="E71" s="494">
        <f>SUM(E72:E75)</f>
        <v>93167</v>
      </c>
      <c r="F71" s="494">
        <f>SUM(F72:F75)</f>
        <v>45231</v>
      </c>
      <c r="G71" s="495">
        <f>SUM(G72:G75)</f>
        <v>47936</v>
      </c>
      <c r="H71" s="493">
        <f>SUM(H72:H75)</f>
        <v>28908</v>
      </c>
      <c r="I71" s="467"/>
    </row>
    <row r="72" spans="2:10" s="464" customFormat="1" ht="14.1" customHeight="1">
      <c r="B72" s="471" t="s">
        <v>39</v>
      </c>
      <c r="C72" s="497" t="s">
        <v>676</v>
      </c>
      <c r="D72" s="497" t="s">
        <v>676</v>
      </c>
      <c r="E72" s="486">
        <f>SUM(F72:G72)</f>
        <v>22633</v>
      </c>
      <c r="F72" s="487">
        <v>10869</v>
      </c>
      <c r="G72" s="488">
        <v>11764</v>
      </c>
      <c r="H72" s="486">
        <v>7387</v>
      </c>
      <c r="I72" s="484">
        <v>87</v>
      </c>
      <c r="J72" s="485"/>
    </row>
    <row r="73" spans="2:10" s="464" customFormat="1" ht="14.1" customHeight="1">
      <c r="B73" s="471" t="s">
        <v>673</v>
      </c>
      <c r="C73" s="497" t="s">
        <v>676</v>
      </c>
      <c r="D73" s="497" t="s">
        <v>676</v>
      </c>
      <c r="E73" s="486">
        <f>SUM(F73:G73)</f>
        <v>32599</v>
      </c>
      <c r="F73" s="487">
        <v>15885</v>
      </c>
      <c r="G73" s="488">
        <v>16714</v>
      </c>
      <c r="H73" s="486">
        <v>10171</v>
      </c>
      <c r="I73" s="484">
        <v>314</v>
      </c>
      <c r="J73" s="485"/>
    </row>
    <row r="74" spans="2:10" s="464" customFormat="1" ht="14.1" customHeight="1">
      <c r="B74" s="471" t="s">
        <v>648</v>
      </c>
      <c r="C74" s="497" t="s">
        <v>676</v>
      </c>
      <c r="D74" s="497" t="s">
        <v>676</v>
      </c>
      <c r="E74" s="486">
        <f>SUM(F74:G74)</f>
        <v>24667</v>
      </c>
      <c r="F74" s="487">
        <v>12091</v>
      </c>
      <c r="G74" s="488">
        <v>12576</v>
      </c>
      <c r="H74" s="486">
        <v>7670</v>
      </c>
      <c r="I74" s="484">
        <v>333</v>
      </c>
      <c r="J74" s="485"/>
    </row>
    <row r="75" spans="2:10" s="464" customFormat="1" ht="14.1" customHeight="1">
      <c r="B75" s="477" t="s">
        <v>649</v>
      </c>
      <c r="C75" s="498" t="s">
        <v>676</v>
      </c>
      <c r="D75" s="498" t="s">
        <v>676</v>
      </c>
      <c r="E75" s="489">
        <f>SUM(F75:G75)</f>
        <v>13268</v>
      </c>
      <c r="F75" s="490">
        <v>6386</v>
      </c>
      <c r="G75" s="491">
        <v>6882</v>
      </c>
      <c r="H75" s="489">
        <v>3680</v>
      </c>
      <c r="I75" s="492">
        <v>128</v>
      </c>
      <c r="J75" s="485"/>
    </row>
    <row r="76" spans="2:10" s="464" customFormat="1" ht="14.25" customHeight="1">
      <c r="B76" s="465" t="s">
        <v>688</v>
      </c>
      <c r="C76" s="496">
        <v>38912</v>
      </c>
      <c r="D76" s="496">
        <v>99249</v>
      </c>
      <c r="E76" s="494">
        <f>SUM(E77:E80)</f>
        <v>93080</v>
      </c>
      <c r="F76" s="494">
        <f>SUM(F77:F80)</f>
        <v>45188</v>
      </c>
      <c r="G76" s="495">
        <f>SUM(G77:G80)</f>
        <v>47892</v>
      </c>
      <c r="H76" s="493">
        <f>SUM(H77:H80)</f>
        <v>29178</v>
      </c>
      <c r="I76" s="467"/>
    </row>
    <row r="77" spans="2:10" s="464" customFormat="1" ht="14.1" customHeight="1">
      <c r="B77" s="471" t="s">
        <v>39</v>
      </c>
      <c r="C77" s="497" t="s">
        <v>676</v>
      </c>
      <c r="D77" s="497" t="s">
        <v>676</v>
      </c>
      <c r="E77" s="486">
        <f>SUM(F77:G77)</f>
        <v>22480</v>
      </c>
      <c r="F77" s="487">
        <v>10787</v>
      </c>
      <c r="G77" s="488">
        <v>11693</v>
      </c>
      <c r="H77" s="486">
        <v>7429</v>
      </c>
      <c r="I77" s="484">
        <v>87</v>
      </c>
      <c r="J77" s="485"/>
    </row>
    <row r="78" spans="2:10" s="464" customFormat="1" ht="14.1" customHeight="1">
      <c r="B78" s="471" t="s">
        <v>673</v>
      </c>
      <c r="C78" s="497" t="s">
        <v>676</v>
      </c>
      <c r="D78" s="497" t="s">
        <v>676</v>
      </c>
      <c r="E78" s="486">
        <f>SUM(F78:G78)</f>
        <v>32575</v>
      </c>
      <c r="F78" s="487">
        <v>15883</v>
      </c>
      <c r="G78" s="488">
        <v>16692</v>
      </c>
      <c r="H78" s="486">
        <v>10230</v>
      </c>
      <c r="I78" s="484">
        <v>314</v>
      </c>
      <c r="J78" s="485"/>
    </row>
    <row r="79" spans="2:10" s="464" customFormat="1" ht="14.1" customHeight="1">
      <c r="B79" s="471" t="s">
        <v>648</v>
      </c>
      <c r="C79" s="497" t="s">
        <v>676</v>
      </c>
      <c r="D79" s="497" t="s">
        <v>676</v>
      </c>
      <c r="E79" s="486">
        <f>SUM(F79:G79)</f>
        <v>24819</v>
      </c>
      <c r="F79" s="487">
        <v>12168</v>
      </c>
      <c r="G79" s="488">
        <v>12651</v>
      </c>
      <c r="H79" s="486">
        <v>7808</v>
      </c>
      <c r="I79" s="484">
        <v>333</v>
      </c>
      <c r="J79" s="485"/>
    </row>
    <row r="80" spans="2:10" s="464" customFormat="1" ht="14.1" customHeight="1">
      <c r="B80" s="477" t="s">
        <v>649</v>
      </c>
      <c r="C80" s="498" t="s">
        <v>676</v>
      </c>
      <c r="D80" s="498" t="s">
        <v>676</v>
      </c>
      <c r="E80" s="489">
        <f>SUM(F80:G80)</f>
        <v>13206</v>
      </c>
      <c r="F80" s="490">
        <v>6350</v>
      </c>
      <c r="G80" s="491">
        <v>6856</v>
      </c>
      <c r="H80" s="489">
        <v>3711</v>
      </c>
      <c r="I80" s="492">
        <v>128</v>
      </c>
      <c r="J80" s="485"/>
    </row>
    <row r="81" spans="2:10" s="464" customFormat="1" ht="14.25" customHeight="1">
      <c r="B81" s="465" t="s">
        <v>689</v>
      </c>
      <c r="C81" s="496">
        <v>38977</v>
      </c>
      <c r="D81" s="496">
        <v>99090</v>
      </c>
      <c r="E81" s="494">
        <v>94010</v>
      </c>
      <c r="F81" s="494">
        <v>45500</v>
      </c>
      <c r="G81" s="495">
        <v>48510</v>
      </c>
      <c r="H81" s="493">
        <v>30225</v>
      </c>
      <c r="I81" s="467"/>
    </row>
    <row r="82" spans="2:10" s="464" customFormat="1" ht="14.1" customHeight="1">
      <c r="B82" s="471" t="s">
        <v>39</v>
      </c>
      <c r="C82" s="497" t="s">
        <v>676</v>
      </c>
      <c r="D82" s="497" t="s">
        <v>676</v>
      </c>
      <c r="E82" s="486">
        <v>22454</v>
      </c>
      <c r="F82" s="487">
        <v>10778</v>
      </c>
      <c r="G82" s="488">
        <v>11676</v>
      </c>
      <c r="H82" s="486">
        <v>7569</v>
      </c>
      <c r="I82" s="484">
        <v>87</v>
      </c>
      <c r="J82" s="485"/>
    </row>
    <row r="83" spans="2:10" s="464" customFormat="1" ht="14.1" customHeight="1">
      <c r="B83" s="471" t="s">
        <v>673</v>
      </c>
      <c r="C83" s="497" t="s">
        <v>676</v>
      </c>
      <c r="D83" s="497" t="s">
        <v>676</v>
      </c>
      <c r="E83" s="486">
        <v>33073</v>
      </c>
      <c r="F83" s="487">
        <v>16085</v>
      </c>
      <c r="G83" s="488">
        <v>16988</v>
      </c>
      <c r="H83" s="486">
        <v>10672</v>
      </c>
      <c r="I83" s="484">
        <v>314</v>
      </c>
      <c r="J83" s="485"/>
    </row>
    <row r="84" spans="2:10" s="464" customFormat="1" ht="14.1" customHeight="1">
      <c r="B84" s="471" t="s">
        <v>648</v>
      </c>
      <c r="C84" s="497" t="s">
        <v>676</v>
      </c>
      <c r="D84" s="497" t="s">
        <v>676</v>
      </c>
      <c r="E84" s="486">
        <v>25152</v>
      </c>
      <c r="F84" s="487">
        <v>12237</v>
      </c>
      <c r="G84" s="488">
        <v>12915</v>
      </c>
      <c r="H84" s="486">
        <v>8151</v>
      </c>
      <c r="I84" s="484">
        <v>333</v>
      </c>
      <c r="J84" s="485"/>
    </row>
    <row r="85" spans="2:10" s="464" customFormat="1" ht="14.1" customHeight="1">
      <c r="B85" s="477" t="s">
        <v>649</v>
      </c>
      <c r="C85" s="498" t="s">
        <v>676</v>
      </c>
      <c r="D85" s="498" t="s">
        <v>676</v>
      </c>
      <c r="E85" s="489">
        <v>13331</v>
      </c>
      <c r="F85" s="490">
        <v>6400</v>
      </c>
      <c r="G85" s="491">
        <v>6931</v>
      </c>
      <c r="H85" s="489">
        <v>3833</v>
      </c>
      <c r="I85" s="492">
        <v>128</v>
      </c>
      <c r="J85" s="485"/>
    </row>
    <row r="86" spans="2:10" s="464" customFormat="1" ht="14.25" customHeight="1">
      <c r="B86" s="465" t="s">
        <v>690</v>
      </c>
      <c r="C86" s="496">
        <v>39017</v>
      </c>
      <c r="D86" s="496">
        <v>98966</v>
      </c>
      <c r="E86" s="494">
        <f>SUM(E87:E90)</f>
        <v>93818</v>
      </c>
      <c r="F86" s="494">
        <f>SUM(F87:F90)</f>
        <v>45460</v>
      </c>
      <c r="G86" s="500">
        <f>SUM(G87:G90)</f>
        <v>48358</v>
      </c>
      <c r="H86" s="493">
        <f>SUM(H87:H90)</f>
        <v>30476</v>
      </c>
      <c r="I86" s="467"/>
    </row>
    <row r="87" spans="2:10" s="464" customFormat="1" ht="14.1" customHeight="1">
      <c r="B87" s="471" t="s">
        <v>39</v>
      </c>
      <c r="C87" s="497" t="s">
        <v>676</v>
      </c>
      <c r="D87" s="497" t="s">
        <v>676</v>
      </c>
      <c r="E87" s="486">
        <f>SUM(F87:G87)</f>
        <v>22280</v>
      </c>
      <c r="F87" s="487">
        <v>10714</v>
      </c>
      <c r="G87" s="501">
        <v>11566</v>
      </c>
      <c r="H87" s="486">
        <v>7598</v>
      </c>
      <c r="I87" s="484">
        <v>87</v>
      </c>
      <c r="J87" s="485"/>
    </row>
    <row r="88" spans="2:10" s="464" customFormat="1" ht="14.1" customHeight="1">
      <c r="B88" s="471" t="s">
        <v>673</v>
      </c>
      <c r="C88" s="497" t="s">
        <v>676</v>
      </c>
      <c r="D88" s="497" t="s">
        <v>676</v>
      </c>
      <c r="E88" s="486">
        <f>SUM(F88:G88)</f>
        <v>33032</v>
      </c>
      <c r="F88" s="487">
        <v>16100</v>
      </c>
      <c r="G88" s="501">
        <v>16932</v>
      </c>
      <c r="H88" s="486">
        <v>10774</v>
      </c>
      <c r="I88" s="484">
        <v>314</v>
      </c>
      <c r="J88" s="485"/>
    </row>
    <row r="89" spans="2:10" s="464" customFormat="1" ht="14.1" customHeight="1">
      <c r="B89" s="471" t="s">
        <v>648</v>
      </c>
      <c r="C89" s="497" t="s">
        <v>676</v>
      </c>
      <c r="D89" s="497" t="s">
        <v>676</v>
      </c>
      <c r="E89" s="486">
        <f>SUM(F89:G89)</f>
        <v>25151</v>
      </c>
      <c r="F89" s="487">
        <v>12244</v>
      </c>
      <c r="G89" s="501">
        <v>12907</v>
      </c>
      <c r="H89" s="486">
        <v>8236</v>
      </c>
      <c r="I89" s="484">
        <v>333</v>
      </c>
      <c r="J89" s="485"/>
    </row>
    <row r="90" spans="2:10" s="464" customFormat="1" ht="14.1" customHeight="1">
      <c r="B90" s="477" t="s">
        <v>649</v>
      </c>
      <c r="C90" s="498" t="s">
        <v>676</v>
      </c>
      <c r="D90" s="498" t="s">
        <v>676</v>
      </c>
      <c r="E90" s="486">
        <f>SUM(F90:G90)</f>
        <v>13355</v>
      </c>
      <c r="F90" s="490">
        <v>6402</v>
      </c>
      <c r="G90" s="502">
        <v>6953</v>
      </c>
      <c r="H90" s="489">
        <v>3868</v>
      </c>
      <c r="I90" s="492">
        <v>128</v>
      </c>
      <c r="J90" s="485"/>
    </row>
    <row r="91" spans="2:10" s="464" customFormat="1" ht="14.1" customHeight="1">
      <c r="B91" s="465" t="s">
        <v>38</v>
      </c>
      <c r="C91" s="496">
        <v>38974</v>
      </c>
      <c r="D91" s="496">
        <v>98594</v>
      </c>
      <c r="E91" s="494">
        <f>SUM(E92:E95)</f>
        <v>93099</v>
      </c>
      <c r="F91" s="494">
        <f>SUM(F92:F95)</f>
        <v>45123</v>
      </c>
      <c r="G91" s="500">
        <f>SUM(G92:G95)</f>
        <v>47976</v>
      </c>
      <c r="H91" s="493">
        <f>SUM(H92:H95)</f>
        <v>30585</v>
      </c>
      <c r="I91" s="484"/>
      <c r="J91" s="485"/>
    </row>
    <row r="92" spans="2:10" s="464" customFormat="1" ht="14.1" customHeight="1">
      <c r="B92" s="471" t="s">
        <v>691</v>
      </c>
      <c r="C92" s="497" t="s">
        <v>676</v>
      </c>
      <c r="D92" s="497" t="s">
        <v>676</v>
      </c>
      <c r="E92" s="486">
        <f>SUM(F92:G92)</f>
        <v>21928</v>
      </c>
      <c r="F92" s="487">
        <v>10540</v>
      </c>
      <c r="G92" s="488">
        <v>11388</v>
      </c>
      <c r="H92" s="486">
        <v>7567</v>
      </c>
      <c r="I92" s="484"/>
      <c r="J92" s="485"/>
    </row>
    <row r="93" spans="2:10" s="464" customFormat="1" ht="14.1" customHeight="1">
      <c r="B93" s="471" t="s">
        <v>673</v>
      </c>
      <c r="C93" s="497" t="s">
        <v>676</v>
      </c>
      <c r="D93" s="497" t="s">
        <v>676</v>
      </c>
      <c r="E93" s="486">
        <f>SUM(F93:G93)</f>
        <v>32733</v>
      </c>
      <c r="F93" s="487">
        <v>15945</v>
      </c>
      <c r="G93" s="488">
        <v>16788</v>
      </c>
      <c r="H93" s="486">
        <v>10793</v>
      </c>
      <c r="I93" s="484"/>
      <c r="J93" s="485"/>
    </row>
    <row r="94" spans="2:10" s="464" customFormat="1" ht="14.1" customHeight="1">
      <c r="B94" s="471" t="s">
        <v>648</v>
      </c>
      <c r="C94" s="497" t="s">
        <v>676</v>
      </c>
      <c r="D94" s="497" t="s">
        <v>676</v>
      </c>
      <c r="E94" s="486">
        <f>SUM(F94:G94)</f>
        <v>25115</v>
      </c>
      <c r="F94" s="487">
        <v>12229</v>
      </c>
      <c r="G94" s="488">
        <v>12886</v>
      </c>
      <c r="H94" s="486">
        <v>8332</v>
      </c>
      <c r="I94" s="484"/>
      <c r="J94" s="485"/>
    </row>
    <row r="95" spans="2:10" s="464" customFormat="1" ht="14.1" customHeight="1">
      <c r="B95" s="477" t="s">
        <v>649</v>
      </c>
      <c r="C95" s="498" t="s">
        <v>676</v>
      </c>
      <c r="D95" s="498" t="s">
        <v>676</v>
      </c>
      <c r="E95" s="489">
        <f>SUM(F95:G95)</f>
        <v>13323</v>
      </c>
      <c r="F95" s="490">
        <v>6409</v>
      </c>
      <c r="G95" s="491">
        <v>6914</v>
      </c>
      <c r="H95" s="489">
        <v>3893</v>
      </c>
      <c r="I95" s="484"/>
      <c r="J95" s="485"/>
    </row>
    <row r="96" spans="2:10" s="464" customFormat="1" ht="14.1" customHeight="1">
      <c r="B96" s="465" t="s">
        <v>692</v>
      </c>
      <c r="C96" s="496">
        <v>38978</v>
      </c>
      <c r="D96" s="496">
        <v>98362</v>
      </c>
      <c r="E96" s="494">
        <f>SUM(E97:E100)</f>
        <v>92761</v>
      </c>
      <c r="F96" s="494">
        <f>SUM(F97:F100)</f>
        <v>44985</v>
      </c>
      <c r="G96" s="500">
        <f>SUM(G97:G100)</f>
        <v>47776</v>
      </c>
      <c r="H96" s="493">
        <f>SUM(H97:H100)</f>
        <v>30844</v>
      </c>
      <c r="I96" s="484"/>
      <c r="J96" s="485"/>
    </row>
    <row r="97" spans="2:10" s="464" customFormat="1" ht="14.1" customHeight="1">
      <c r="B97" s="471" t="s">
        <v>691</v>
      </c>
      <c r="C97" s="497" t="s">
        <v>676</v>
      </c>
      <c r="D97" s="497" t="s">
        <v>676</v>
      </c>
      <c r="E97" s="486">
        <f>SUM(F97:G97)</f>
        <v>21815</v>
      </c>
      <c r="F97" s="487">
        <v>10510</v>
      </c>
      <c r="G97" s="488">
        <v>11305</v>
      </c>
      <c r="H97" s="486">
        <v>7590</v>
      </c>
      <c r="I97" s="484"/>
      <c r="J97" s="485"/>
    </row>
    <row r="98" spans="2:10" s="464" customFormat="1" ht="14.1" customHeight="1">
      <c r="B98" s="471" t="s">
        <v>673</v>
      </c>
      <c r="C98" s="497" t="s">
        <v>676</v>
      </c>
      <c r="D98" s="497" t="s">
        <v>676</v>
      </c>
      <c r="E98" s="486">
        <f>SUM(F98:G98)</f>
        <v>32437</v>
      </c>
      <c r="F98" s="487">
        <v>15826</v>
      </c>
      <c r="G98" s="488">
        <v>16611</v>
      </c>
      <c r="H98" s="486">
        <v>10824</v>
      </c>
      <c r="I98" s="484"/>
      <c r="J98" s="485"/>
    </row>
    <row r="99" spans="2:10" s="464" customFormat="1" ht="14.1" customHeight="1">
      <c r="B99" s="471" t="s">
        <v>648</v>
      </c>
      <c r="C99" s="497" t="s">
        <v>676</v>
      </c>
      <c r="D99" s="497" t="s">
        <v>676</v>
      </c>
      <c r="E99" s="486">
        <f>SUM(F99:G99)</f>
        <v>25190</v>
      </c>
      <c r="F99" s="487">
        <v>12258</v>
      </c>
      <c r="G99" s="488">
        <v>12932</v>
      </c>
      <c r="H99" s="486">
        <v>8486</v>
      </c>
      <c r="I99" s="484"/>
      <c r="J99" s="485"/>
    </row>
    <row r="100" spans="2:10" s="464" customFormat="1" ht="14.1" customHeight="1">
      <c r="B100" s="477" t="s">
        <v>649</v>
      </c>
      <c r="C100" s="498" t="s">
        <v>676</v>
      </c>
      <c r="D100" s="498" t="s">
        <v>676</v>
      </c>
      <c r="E100" s="489">
        <f>SUM(F100:G100)</f>
        <v>13319</v>
      </c>
      <c r="F100" s="490">
        <v>6391</v>
      </c>
      <c r="G100" s="491">
        <v>6928</v>
      </c>
      <c r="H100" s="489">
        <v>3944</v>
      </c>
      <c r="I100" s="484"/>
      <c r="J100" s="485"/>
    </row>
    <row r="101" spans="2:10" s="464" customFormat="1" ht="15" customHeight="1">
      <c r="B101" s="459"/>
      <c r="C101" s="459"/>
      <c r="D101" s="459"/>
      <c r="E101" s="503"/>
      <c r="F101" s="459"/>
      <c r="G101" s="459"/>
      <c r="H101" s="504" t="s">
        <v>693</v>
      </c>
      <c r="I101" s="484">
        <v>87</v>
      </c>
      <c r="J101" s="485"/>
    </row>
    <row r="102" spans="2:10" s="464" customFormat="1" ht="15" customHeight="1">
      <c r="B102" s="505"/>
      <c r="C102" s="459"/>
      <c r="D102" s="459"/>
      <c r="E102" s="459"/>
      <c r="F102" s="459"/>
      <c r="G102" s="459"/>
      <c r="H102" s="459"/>
      <c r="I102" s="484">
        <v>314</v>
      </c>
      <c r="J102" s="485"/>
    </row>
    <row r="103" spans="2:10" s="464" customFormat="1" ht="15" customHeight="1">
      <c r="B103" s="459"/>
      <c r="C103" s="459"/>
      <c r="D103" s="459"/>
      <c r="E103" s="459"/>
      <c r="F103" s="459"/>
      <c r="G103" s="459"/>
      <c r="H103" s="459"/>
      <c r="I103" s="484">
        <v>333</v>
      </c>
      <c r="J103" s="485"/>
    </row>
    <row r="104" spans="2:10" s="464" customFormat="1" ht="15" customHeight="1">
      <c r="B104" s="459"/>
      <c r="C104" s="459"/>
      <c r="D104" s="459"/>
      <c r="E104" s="459"/>
      <c r="F104" s="459"/>
      <c r="G104" s="459"/>
      <c r="H104" s="459"/>
      <c r="I104" s="492">
        <v>128</v>
      </c>
      <c r="J104" s="485"/>
    </row>
    <row r="105" spans="2:10" ht="15" customHeight="1"/>
  </sheetData>
  <mergeCells count="8">
    <mergeCell ref="B3:B5"/>
    <mergeCell ref="C3:D3"/>
    <mergeCell ref="E3:H3"/>
    <mergeCell ref="I3:I5"/>
    <mergeCell ref="C4:C5"/>
    <mergeCell ref="D4:D5"/>
    <mergeCell ref="E4:G4"/>
    <mergeCell ref="H4:H5"/>
  </mergeCells>
  <phoneticPr fontId="1"/>
  <pageMargins left="0.59055118110236227" right="0.59055118110236227" top="0.78740157480314965" bottom="0.51181102362204722" header="0.39370078740157483" footer="0.39370078740157483"/>
  <pageSetup paperSize="9" scale="98" orientation="portrait" r:id="rId1"/>
  <headerFooter alignWithMargins="0">
    <oddHeader>&amp;R2．人      口</oddHeader>
    <oddFooter>&amp;C-20-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showGridLines="0" workbookViewId="0">
      <selection activeCell="E1" sqref="E1"/>
    </sheetView>
  </sheetViews>
  <sheetFormatPr defaultRowHeight="13.5"/>
  <cols>
    <col min="1" max="1" width="3.625" style="459" customWidth="1"/>
    <col min="2" max="2" width="3.875" style="459" customWidth="1"/>
    <col min="3" max="3" width="8.625" style="459" customWidth="1"/>
    <col min="4" max="4" width="12.625" style="459" customWidth="1"/>
    <col min="5" max="6" width="10.625" style="459" customWidth="1"/>
    <col min="7" max="7" width="12.625" style="459" customWidth="1"/>
    <col min="8" max="9" width="10.625" style="459" customWidth="1"/>
    <col min="10" max="256" width="9" style="459"/>
    <col min="257" max="257" width="3.625" style="459" customWidth="1"/>
    <col min="258" max="258" width="3.875" style="459" customWidth="1"/>
    <col min="259" max="259" width="8.625" style="459" customWidth="1"/>
    <col min="260" max="260" width="12.625" style="459" customWidth="1"/>
    <col min="261" max="262" width="10.625" style="459" customWidth="1"/>
    <col min="263" max="263" width="12.625" style="459" customWidth="1"/>
    <col min="264" max="265" width="10.625" style="459" customWidth="1"/>
    <col min="266" max="512" width="9" style="459"/>
    <col min="513" max="513" width="3.625" style="459" customWidth="1"/>
    <col min="514" max="514" width="3.875" style="459" customWidth="1"/>
    <col min="515" max="515" width="8.625" style="459" customWidth="1"/>
    <col min="516" max="516" width="12.625" style="459" customWidth="1"/>
    <col min="517" max="518" width="10.625" style="459" customWidth="1"/>
    <col min="519" max="519" width="12.625" style="459" customWidth="1"/>
    <col min="520" max="521" width="10.625" style="459" customWidth="1"/>
    <col min="522" max="768" width="9" style="459"/>
    <col min="769" max="769" width="3.625" style="459" customWidth="1"/>
    <col min="770" max="770" width="3.875" style="459" customWidth="1"/>
    <col min="771" max="771" width="8.625" style="459" customWidth="1"/>
    <col min="772" max="772" width="12.625" style="459" customWidth="1"/>
    <col min="773" max="774" width="10.625" style="459" customWidth="1"/>
    <col min="775" max="775" width="12.625" style="459" customWidth="1"/>
    <col min="776" max="777" width="10.625" style="459" customWidth="1"/>
    <col min="778" max="1024" width="9" style="459"/>
    <col min="1025" max="1025" width="3.625" style="459" customWidth="1"/>
    <col min="1026" max="1026" width="3.875" style="459" customWidth="1"/>
    <col min="1027" max="1027" width="8.625" style="459" customWidth="1"/>
    <col min="1028" max="1028" width="12.625" style="459" customWidth="1"/>
    <col min="1029" max="1030" width="10.625" style="459" customWidth="1"/>
    <col min="1031" max="1031" width="12.625" style="459" customWidth="1"/>
    <col min="1032" max="1033" width="10.625" style="459" customWidth="1"/>
    <col min="1034" max="1280" width="9" style="459"/>
    <col min="1281" max="1281" width="3.625" style="459" customWidth="1"/>
    <col min="1282" max="1282" width="3.875" style="459" customWidth="1"/>
    <col min="1283" max="1283" width="8.625" style="459" customWidth="1"/>
    <col min="1284" max="1284" width="12.625" style="459" customWidth="1"/>
    <col min="1285" max="1286" width="10.625" style="459" customWidth="1"/>
    <col min="1287" max="1287" width="12.625" style="459" customWidth="1"/>
    <col min="1288" max="1289" width="10.625" style="459" customWidth="1"/>
    <col min="1290" max="1536" width="9" style="459"/>
    <col min="1537" max="1537" width="3.625" style="459" customWidth="1"/>
    <col min="1538" max="1538" width="3.875" style="459" customWidth="1"/>
    <col min="1539" max="1539" width="8.625" style="459" customWidth="1"/>
    <col min="1540" max="1540" width="12.625" style="459" customWidth="1"/>
    <col min="1541" max="1542" width="10.625" style="459" customWidth="1"/>
    <col min="1543" max="1543" width="12.625" style="459" customWidth="1"/>
    <col min="1544" max="1545" width="10.625" style="459" customWidth="1"/>
    <col min="1546" max="1792" width="9" style="459"/>
    <col min="1793" max="1793" width="3.625" style="459" customWidth="1"/>
    <col min="1794" max="1794" width="3.875" style="459" customWidth="1"/>
    <col min="1795" max="1795" width="8.625" style="459" customWidth="1"/>
    <col min="1796" max="1796" width="12.625" style="459" customWidth="1"/>
    <col min="1797" max="1798" width="10.625" style="459" customWidth="1"/>
    <col min="1799" max="1799" width="12.625" style="459" customWidth="1"/>
    <col min="1800" max="1801" width="10.625" style="459" customWidth="1"/>
    <col min="1802" max="2048" width="9" style="459"/>
    <col min="2049" max="2049" width="3.625" style="459" customWidth="1"/>
    <col min="2050" max="2050" width="3.875" style="459" customWidth="1"/>
    <col min="2051" max="2051" width="8.625" style="459" customWidth="1"/>
    <col min="2052" max="2052" width="12.625" style="459" customWidth="1"/>
    <col min="2053" max="2054" width="10.625" style="459" customWidth="1"/>
    <col min="2055" max="2055" width="12.625" style="459" customWidth="1"/>
    <col min="2056" max="2057" width="10.625" style="459" customWidth="1"/>
    <col min="2058" max="2304" width="9" style="459"/>
    <col min="2305" max="2305" width="3.625" style="459" customWidth="1"/>
    <col min="2306" max="2306" width="3.875" style="459" customWidth="1"/>
    <col min="2307" max="2307" width="8.625" style="459" customWidth="1"/>
    <col min="2308" max="2308" width="12.625" style="459" customWidth="1"/>
    <col min="2309" max="2310" width="10.625" style="459" customWidth="1"/>
    <col min="2311" max="2311" width="12.625" style="459" customWidth="1"/>
    <col min="2312" max="2313" width="10.625" style="459" customWidth="1"/>
    <col min="2314" max="2560" width="9" style="459"/>
    <col min="2561" max="2561" width="3.625" style="459" customWidth="1"/>
    <col min="2562" max="2562" width="3.875" style="459" customWidth="1"/>
    <col min="2563" max="2563" width="8.625" style="459" customWidth="1"/>
    <col min="2564" max="2564" width="12.625" style="459" customWidth="1"/>
    <col min="2565" max="2566" width="10.625" style="459" customWidth="1"/>
    <col min="2567" max="2567" width="12.625" style="459" customWidth="1"/>
    <col min="2568" max="2569" width="10.625" style="459" customWidth="1"/>
    <col min="2570" max="2816" width="9" style="459"/>
    <col min="2817" max="2817" width="3.625" style="459" customWidth="1"/>
    <col min="2818" max="2818" width="3.875" style="459" customWidth="1"/>
    <col min="2819" max="2819" width="8.625" style="459" customWidth="1"/>
    <col min="2820" max="2820" width="12.625" style="459" customWidth="1"/>
    <col min="2821" max="2822" width="10.625" style="459" customWidth="1"/>
    <col min="2823" max="2823" width="12.625" style="459" customWidth="1"/>
    <col min="2824" max="2825" width="10.625" style="459" customWidth="1"/>
    <col min="2826" max="3072" width="9" style="459"/>
    <col min="3073" max="3073" width="3.625" style="459" customWidth="1"/>
    <col min="3074" max="3074" width="3.875" style="459" customWidth="1"/>
    <col min="3075" max="3075" width="8.625" style="459" customWidth="1"/>
    <col min="3076" max="3076" width="12.625" style="459" customWidth="1"/>
    <col min="3077" max="3078" width="10.625" style="459" customWidth="1"/>
    <col min="3079" max="3079" width="12.625" style="459" customWidth="1"/>
    <col min="3080" max="3081" width="10.625" style="459" customWidth="1"/>
    <col min="3082" max="3328" width="9" style="459"/>
    <col min="3329" max="3329" width="3.625" style="459" customWidth="1"/>
    <col min="3330" max="3330" width="3.875" style="459" customWidth="1"/>
    <col min="3331" max="3331" width="8.625" style="459" customWidth="1"/>
    <col min="3332" max="3332" width="12.625" style="459" customWidth="1"/>
    <col min="3333" max="3334" width="10.625" style="459" customWidth="1"/>
    <col min="3335" max="3335" width="12.625" style="459" customWidth="1"/>
    <col min="3336" max="3337" width="10.625" style="459" customWidth="1"/>
    <col min="3338" max="3584" width="9" style="459"/>
    <col min="3585" max="3585" width="3.625" style="459" customWidth="1"/>
    <col min="3586" max="3586" width="3.875" style="459" customWidth="1"/>
    <col min="3587" max="3587" width="8.625" style="459" customWidth="1"/>
    <col min="3588" max="3588" width="12.625" style="459" customWidth="1"/>
    <col min="3589" max="3590" width="10.625" style="459" customWidth="1"/>
    <col min="3591" max="3591" width="12.625" style="459" customWidth="1"/>
    <col min="3592" max="3593" width="10.625" style="459" customWidth="1"/>
    <col min="3594" max="3840" width="9" style="459"/>
    <col min="3841" max="3841" width="3.625" style="459" customWidth="1"/>
    <col min="3842" max="3842" width="3.875" style="459" customWidth="1"/>
    <col min="3843" max="3843" width="8.625" style="459" customWidth="1"/>
    <col min="3844" max="3844" width="12.625" style="459" customWidth="1"/>
    <col min="3845" max="3846" width="10.625" style="459" customWidth="1"/>
    <col min="3847" max="3847" width="12.625" style="459" customWidth="1"/>
    <col min="3848" max="3849" width="10.625" style="459" customWidth="1"/>
    <col min="3850" max="4096" width="9" style="459"/>
    <col min="4097" max="4097" width="3.625" style="459" customWidth="1"/>
    <col min="4098" max="4098" width="3.875" style="459" customWidth="1"/>
    <col min="4099" max="4099" width="8.625" style="459" customWidth="1"/>
    <col min="4100" max="4100" width="12.625" style="459" customWidth="1"/>
    <col min="4101" max="4102" width="10.625" style="459" customWidth="1"/>
    <col min="4103" max="4103" width="12.625" style="459" customWidth="1"/>
    <col min="4104" max="4105" width="10.625" style="459" customWidth="1"/>
    <col min="4106" max="4352" width="9" style="459"/>
    <col min="4353" max="4353" width="3.625" style="459" customWidth="1"/>
    <col min="4354" max="4354" width="3.875" style="459" customWidth="1"/>
    <col min="4355" max="4355" width="8.625" style="459" customWidth="1"/>
    <col min="4356" max="4356" width="12.625" style="459" customWidth="1"/>
    <col min="4357" max="4358" width="10.625" style="459" customWidth="1"/>
    <col min="4359" max="4359" width="12.625" style="459" customWidth="1"/>
    <col min="4360" max="4361" width="10.625" style="459" customWidth="1"/>
    <col min="4362" max="4608" width="9" style="459"/>
    <col min="4609" max="4609" width="3.625" style="459" customWidth="1"/>
    <col min="4610" max="4610" width="3.875" style="459" customWidth="1"/>
    <col min="4611" max="4611" width="8.625" style="459" customWidth="1"/>
    <col min="4612" max="4612" width="12.625" style="459" customWidth="1"/>
    <col min="4613" max="4614" width="10.625" style="459" customWidth="1"/>
    <col min="4615" max="4615" width="12.625" style="459" customWidth="1"/>
    <col min="4616" max="4617" width="10.625" style="459" customWidth="1"/>
    <col min="4618" max="4864" width="9" style="459"/>
    <col min="4865" max="4865" width="3.625" style="459" customWidth="1"/>
    <col min="4866" max="4866" width="3.875" style="459" customWidth="1"/>
    <col min="4867" max="4867" width="8.625" style="459" customWidth="1"/>
    <col min="4868" max="4868" width="12.625" style="459" customWidth="1"/>
    <col min="4869" max="4870" width="10.625" style="459" customWidth="1"/>
    <col min="4871" max="4871" width="12.625" style="459" customWidth="1"/>
    <col min="4872" max="4873" width="10.625" style="459" customWidth="1"/>
    <col min="4874" max="5120" width="9" style="459"/>
    <col min="5121" max="5121" width="3.625" style="459" customWidth="1"/>
    <col min="5122" max="5122" width="3.875" style="459" customWidth="1"/>
    <col min="5123" max="5123" width="8.625" style="459" customWidth="1"/>
    <col min="5124" max="5124" width="12.625" style="459" customWidth="1"/>
    <col min="5125" max="5126" width="10.625" style="459" customWidth="1"/>
    <col min="5127" max="5127" width="12.625" style="459" customWidth="1"/>
    <col min="5128" max="5129" width="10.625" style="459" customWidth="1"/>
    <col min="5130" max="5376" width="9" style="459"/>
    <col min="5377" max="5377" width="3.625" style="459" customWidth="1"/>
    <col min="5378" max="5378" width="3.875" style="459" customWidth="1"/>
    <col min="5379" max="5379" width="8.625" style="459" customWidth="1"/>
    <col min="5380" max="5380" width="12.625" style="459" customWidth="1"/>
    <col min="5381" max="5382" width="10.625" style="459" customWidth="1"/>
    <col min="5383" max="5383" width="12.625" style="459" customWidth="1"/>
    <col min="5384" max="5385" width="10.625" style="459" customWidth="1"/>
    <col min="5386" max="5632" width="9" style="459"/>
    <col min="5633" max="5633" width="3.625" style="459" customWidth="1"/>
    <col min="5634" max="5634" width="3.875" style="459" customWidth="1"/>
    <col min="5635" max="5635" width="8.625" style="459" customWidth="1"/>
    <col min="5636" max="5636" width="12.625" style="459" customWidth="1"/>
    <col min="5637" max="5638" width="10.625" style="459" customWidth="1"/>
    <col min="5639" max="5639" width="12.625" style="459" customWidth="1"/>
    <col min="5640" max="5641" width="10.625" style="459" customWidth="1"/>
    <col min="5642" max="5888" width="9" style="459"/>
    <col min="5889" max="5889" width="3.625" style="459" customWidth="1"/>
    <col min="5890" max="5890" width="3.875" style="459" customWidth="1"/>
    <col min="5891" max="5891" width="8.625" style="459" customWidth="1"/>
    <col min="5892" max="5892" width="12.625" style="459" customWidth="1"/>
    <col min="5893" max="5894" width="10.625" style="459" customWidth="1"/>
    <col min="5895" max="5895" width="12.625" style="459" customWidth="1"/>
    <col min="5896" max="5897" width="10.625" style="459" customWidth="1"/>
    <col min="5898" max="6144" width="9" style="459"/>
    <col min="6145" max="6145" width="3.625" style="459" customWidth="1"/>
    <col min="6146" max="6146" width="3.875" style="459" customWidth="1"/>
    <col min="6147" max="6147" width="8.625" style="459" customWidth="1"/>
    <col min="6148" max="6148" width="12.625" style="459" customWidth="1"/>
    <col min="6149" max="6150" width="10.625" style="459" customWidth="1"/>
    <col min="6151" max="6151" width="12.625" style="459" customWidth="1"/>
    <col min="6152" max="6153" width="10.625" style="459" customWidth="1"/>
    <col min="6154" max="6400" width="9" style="459"/>
    <col min="6401" max="6401" width="3.625" style="459" customWidth="1"/>
    <col min="6402" max="6402" width="3.875" style="459" customWidth="1"/>
    <col min="6403" max="6403" width="8.625" style="459" customWidth="1"/>
    <col min="6404" max="6404" width="12.625" style="459" customWidth="1"/>
    <col min="6405" max="6406" width="10.625" style="459" customWidth="1"/>
    <col min="6407" max="6407" width="12.625" style="459" customWidth="1"/>
    <col min="6408" max="6409" width="10.625" style="459" customWidth="1"/>
    <col min="6410" max="6656" width="9" style="459"/>
    <col min="6657" max="6657" width="3.625" style="459" customWidth="1"/>
    <col min="6658" max="6658" width="3.875" style="459" customWidth="1"/>
    <col min="6659" max="6659" width="8.625" style="459" customWidth="1"/>
    <col min="6660" max="6660" width="12.625" style="459" customWidth="1"/>
    <col min="6661" max="6662" width="10.625" style="459" customWidth="1"/>
    <col min="6663" max="6663" width="12.625" style="459" customWidth="1"/>
    <col min="6664" max="6665" width="10.625" style="459" customWidth="1"/>
    <col min="6666" max="6912" width="9" style="459"/>
    <col min="6913" max="6913" width="3.625" style="459" customWidth="1"/>
    <col min="6914" max="6914" width="3.875" style="459" customWidth="1"/>
    <col min="6915" max="6915" width="8.625" style="459" customWidth="1"/>
    <col min="6916" max="6916" width="12.625" style="459" customWidth="1"/>
    <col min="6917" max="6918" width="10.625" style="459" customWidth="1"/>
    <col min="6919" max="6919" width="12.625" style="459" customWidth="1"/>
    <col min="6920" max="6921" width="10.625" style="459" customWidth="1"/>
    <col min="6922" max="7168" width="9" style="459"/>
    <col min="7169" max="7169" width="3.625" style="459" customWidth="1"/>
    <col min="7170" max="7170" width="3.875" style="459" customWidth="1"/>
    <col min="7171" max="7171" width="8.625" style="459" customWidth="1"/>
    <col min="7172" max="7172" width="12.625" style="459" customWidth="1"/>
    <col min="7173" max="7174" width="10.625" style="459" customWidth="1"/>
    <col min="7175" max="7175" width="12.625" style="459" customWidth="1"/>
    <col min="7176" max="7177" width="10.625" style="459" customWidth="1"/>
    <col min="7178" max="7424" width="9" style="459"/>
    <col min="7425" max="7425" width="3.625" style="459" customWidth="1"/>
    <col min="7426" max="7426" width="3.875" style="459" customWidth="1"/>
    <col min="7427" max="7427" width="8.625" style="459" customWidth="1"/>
    <col min="7428" max="7428" width="12.625" style="459" customWidth="1"/>
    <col min="7429" max="7430" width="10.625" style="459" customWidth="1"/>
    <col min="7431" max="7431" width="12.625" style="459" customWidth="1"/>
    <col min="7432" max="7433" width="10.625" style="459" customWidth="1"/>
    <col min="7434" max="7680" width="9" style="459"/>
    <col min="7681" max="7681" width="3.625" style="459" customWidth="1"/>
    <col min="7682" max="7682" width="3.875" style="459" customWidth="1"/>
    <col min="7683" max="7683" width="8.625" style="459" customWidth="1"/>
    <col min="7684" max="7684" width="12.625" style="459" customWidth="1"/>
    <col min="7685" max="7686" width="10.625" style="459" customWidth="1"/>
    <col min="7687" max="7687" width="12.625" style="459" customWidth="1"/>
    <col min="7688" max="7689" width="10.625" style="459" customWidth="1"/>
    <col min="7690" max="7936" width="9" style="459"/>
    <col min="7937" max="7937" width="3.625" style="459" customWidth="1"/>
    <col min="7938" max="7938" width="3.875" style="459" customWidth="1"/>
    <col min="7939" max="7939" width="8.625" style="459" customWidth="1"/>
    <col min="7940" max="7940" width="12.625" style="459" customWidth="1"/>
    <col min="7941" max="7942" width="10.625" style="459" customWidth="1"/>
    <col min="7943" max="7943" width="12.625" style="459" customWidth="1"/>
    <col min="7944" max="7945" width="10.625" style="459" customWidth="1"/>
    <col min="7946" max="8192" width="9" style="459"/>
    <col min="8193" max="8193" width="3.625" style="459" customWidth="1"/>
    <col min="8194" max="8194" width="3.875" style="459" customWidth="1"/>
    <col min="8195" max="8195" width="8.625" style="459" customWidth="1"/>
    <col min="8196" max="8196" width="12.625" style="459" customWidth="1"/>
    <col min="8197" max="8198" width="10.625" style="459" customWidth="1"/>
    <col min="8199" max="8199" width="12.625" style="459" customWidth="1"/>
    <col min="8200" max="8201" width="10.625" style="459" customWidth="1"/>
    <col min="8202" max="8448" width="9" style="459"/>
    <col min="8449" max="8449" width="3.625" style="459" customWidth="1"/>
    <col min="8450" max="8450" width="3.875" style="459" customWidth="1"/>
    <col min="8451" max="8451" width="8.625" style="459" customWidth="1"/>
    <col min="8452" max="8452" width="12.625" style="459" customWidth="1"/>
    <col min="8453" max="8454" width="10.625" style="459" customWidth="1"/>
    <col min="8455" max="8455" width="12.625" style="459" customWidth="1"/>
    <col min="8456" max="8457" width="10.625" style="459" customWidth="1"/>
    <col min="8458" max="8704" width="9" style="459"/>
    <col min="8705" max="8705" width="3.625" style="459" customWidth="1"/>
    <col min="8706" max="8706" width="3.875" style="459" customWidth="1"/>
    <col min="8707" max="8707" width="8.625" style="459" customWidth="1"/>
    <col min="8708" max="8708" width="12.625" style="459" customWidth="1"/>
    <col min="8709" max="8710" width="10.625" style="459" customWidth="1"/>
    <col min="8711" max="8711" width="12.625" style="459" customWidth="1"/>
    <col min="8712" max="8713" width="10.625" style="459" customWidth="1"/>
    <col min="8714" max="8960" width="9" style="459"/>
    <col min="8961" max="8961" width="3.625" style="459" customWidth="1"/>
    <col min="8962" max="8962" width="3.875" style="459" customWidth="1"/>
    <col min="8963" max="8963" width="8.625" style="459" customWidth="1"/>
    <col min="8964" max="8964" width="12.625" style="459" customWidth="1"/>
    <col min="8965" max="8966" width="10.625" style="459" customWidth="1"/>
    <col min="8967" max="8967" width="12.625" style="459" customWidth="1"/>
    <col min="8968" max="8969" width="10.625" style="459" customWidth="1"/>
    <col min="8970" max="9216" width="9" style="459"/>
    <col min="9217" max="9217" width="3.625" style="459" customWidth="1"/>
    <col min="9218" max="9218" width="3.875" style="459" customWidth="1"/>
    <col min="9219" max="9219" width="8.625" style="459" customWidth="1"/>
    <col min="9220" max="9220" width="12.625" style="459" customWidth="1"/>
    <col min="9221" max="9222" width="10.625" style="459" customWidth="1"/>
    <col min="9223" max="9223" width="12.625" style="459" customWidth="1"/>
    <col min="9224" max="9225" width="10.625" style="459" customWidth="1"/>
    <col min="9226" max="9472" width="9" style="459"/>
    <col min="9473" max="9473" width="3.625" style="459" customWidth="1"/>
    <col min="9474" max="9474" width="3.875" style="459" customWidth="1"/>
    <col min="9475" max="9475" width="8.625" style="459" customWidth="1"/>
    <col min="9476" max="9476" width="12.625" style="459" customWidth="1"/>
    <col min="9477" max="9478" width="10.625" style="459" customWidth="1"/>
    <col min="9479" max="9479" width="12.625" style="459" customWidth="1"/>
    <col min="9480" max="9481" width="10.625" style="459" customWidth="1"/>
    <col min="9482" max="9728" width="9" style="459"/>
    <col min="9729" max="9729" width="3.625" style="459" customWidth="1"/>
    <col min="9730" max="9730" width="3.875" style="459" customWidth="1"/>
    <col min="9731" max="9731" width="8.625" style="459" customWidth="1"/>
    <col min="9732" max="9732" width="12.625" style="459" customWidth="1"/>
    <col min="9733" max="9734" width="10.625" style="459" customWidth="1"/>
    <col min="9735" max="9735" width="12.625" style="459" customWidth="1"/>
    <col min="9736" max="9737" width="10.625" style="459" customWidth="1"/>
    <col min="9738" max="9984" width="9" style="459"/>
    <col min="9985" max="9985" width="3.625" style="459" customWidth="1"/>
    <col min="9986" max="9986" width="3.875" style="459" customWidth="1"/>
    <col min="9987" max="9987" width="8.625" style="459" customWidth="1"/>
    <col min="9988" max="9988" width="12.625" style="459" customWidth="1"/>
    <col min="9989" max="9990" width="10.625" style="459" customWidth="1"/>
    <col min="9991" max="9991" width="12.625" style="459" customWidth="1"/>
    <col min="9992" max="9993" width="10.625" style="459" customWidth="1"/>
    <col min="9994" max="10240" width="9" style="459"/>
    <col min="10241" max="10241" width="3.625" style="459" customWidth="1"/>
    <col min="10242" max="10242" width="3.875" style="459" customWidth="1"/>
    <col min="10243" max="10243" width="8.625" style="459" customWidth="1"/>
    <col min="10244" max="10244" width="12.625" style="459" customWidth="1"/>
    <col min="10245" max="10246" width="10.625" style="459" customWidth="1"/>
    <col min="10247" max="10247" width="12.625" style="459" customWidth="1"/>
    <col min="10248" max="10249" width="10.625" style="459" customWidth="1"/>
    <col min="10250" max="10496" width="9" style="459"/>
    <col min="10497" max="10497" width="3.625" style="459" customWidth="1"/>
    <col min="10498" max="10498" width="3.875" style="459" customWidth="1"/>
    <col min="10499" max="10499" width="8.625" style="459" customWidth="1"/>
    <col min="10500" max="10500" width="12.625" style="459" customWidth="1"/>
    <col min="10501" max="10502" width="10.625" style="459" customWidth="1"/>
    <col min="10503" max="10503" width="12.625" style="459" customWidth="1"/>
    <col min="10504" max="10505" width="10.625" style="459" customWidth="1"/>
    <col min="10506" max="10752" width="9" style="459"/>
    <col min="10753" max="10753" width="3.625" style="459" customWidth="1"/>
    <col min="10754" max="10754" width="3.875" style="459" customWidth="1"/>
    <col min="10755" max="10755" width="8.625" style="459" customWidth="1"/>
    <col min="10756" max="10756" width="12.625" style="459" customWidth="1"/>
    <col min="10757" max="10758" width="10.625" style="459" customWidth="1"/>
    <col min="10759" max="10759" width="12.625" style="459" customWidth="1"/>
    <col min="10760" max="10761" width="10.625" style="459" customWidth="1"/>
    <col min="10762" max="11008" width="9" style="459"/>
    <col min="11009" max="11009" width="3.625" style="459" customWidth="1"/>
    <col min="11010" max="11010" width="3.875" style="459" customWidth="1"/>
    <col min="11011" max="11011" width="8.625" style="459" customWidth="1"/>
    <col min="11012" max="11012" width="12.625" style="459" customWidth="1"/>
    <col min="11013" max="11014" width="10.625" style="459" customWidth="1"/>
    <col min="11015" max="11015" width="12.625" style="459" customWidth="1"/>
    <col min="11016" max="11017" width="10.625" style="459" customWidth="1"/>
    <col min="11018" max="11264" width="9" style="459"/>
    <col min="11265" max="11265" width="3.625" style="459" customWidth="1"/>
    <col min="11266" max="11266" width="3.875" style="459" customWidth="1"/>
    <col min="11267" max="11267" width="8.625" style="459" customWidth="1"/>
    <col min="11268" max="11268" width="12.625" style="459" customWidth="1"/>
    <col min="11269" max="11270" width="10.625" style="459" customWidth="1"/>
    <col min="11271" max="11271" width="12.625" style="459" customWidth="1"/>
    <col min="11272" max="11273" width="10.625" style="459" customWidth="1"/>
    <col min="11274" max="11520" width="9" style="459"/>
    <col min="11521" max="11521" width="3.625" style="459" customWidth="1"/>
    <col min="11522" max="11522" width="3.875" style="459" customWidth="1"/>
    <col min="11523" max="11523" width="8.625" style="459" customWidth="1"/>
    <col min="11524" max="11524" width="12.625" style="459" customWidth="1"/>
    <col min="11525" max="11526" width="10.625" style="459" customWidth="1"/>
    <col min="11527" max="11527" width="12.625" style="459" customWidth="1"/>
    <col min="11528" max="11529" width="10.625" style="459" customWidth="1"/>
    <col min="11530" max="11776" width="9" style="459"/>
    <col min="11777" max="11777" width="3.625" style="459" customWidth="1"/>
    <col min="11778" max="11778" width="3.875" style="459" customWidth="1"/>
    <col min="11779" max="11779" width="8.625" style="459" customWidth="1"/>
    <col min="11780" max="11780" width="12.625" style="459" customWidth="1"/>
    <col min="11781" max="11782" width="10.625" style="459" customWidth="1"/>
    <col min="11783" max="11783" width="12.625" style="459" customWidth="1"/>
    <col min="11784" max="11785" width="10.625" style="459" customWidth="1"/>
    <col min="11786" max="12032" width="9" style="459"/>
    <col min="12033" max="12033" width="3.625" style="459" customWidth="1"/>
    <col min="12034" max="12034" width="3.875" style="459" customWidth="1"/>
    <col min="12035" max="12035" width="8.625" style="459" customWidth="1"/>
    <col min="12036" max="12036" width="12.625" style="459" customWidth="1"/>
    <col min="12037" max="12038" width="10.625" style="459" customWidth="1"/>
    <col min="12039" max="12039" width="12.625" style="459" customWidth="1"/>
    <col min="12040" max="12041" width="10.625" style="459" customWidth="1"/>
    <col min="12042" max="12288" width="9" style="459"/>
    <col min="12289" max="12289" width="3.625" style="459" customWidth="1"/>
    <col min="12290" max="12290" width="3.875" style="459" customWidth="1"/>
    <col min="12291" max="12291" width="8.625" style="459" customWidth="1"/>
    <col min="12292" max="12292" width="12.625" style="459" customWidth="1"/>
    <col min="12293" max="12294" width="10.625" style="459" customWidth="1"/>
    <col min="12295" max="12295" width="12.625" style="459" customWidth="1"/>
    <col min="12296" max="12297" width="10.625" style="459" customWidth="1"/>
    <col min="12298" max="12544" width="9" style="459"/>
    <col min="12545" max="12545" width="3.625" style="459" customWidth="1"/>
    <col min="12546" max="12546" width="3.875" style="459" customWidth="1"/>
    <col min="12547" max="12547" width="8.625" style="459" customWidth="1"/>
    <col min="12548" max="12548" width="12.625" style="459" customWidth="1"/>
    <col min="12549" max="12550" width="10.625" style="459" customWidth="1"/>
    <col min="12551" max="12551" width="12.625" style="459" customWidth="1"/>
    <col min="12552" max="12553" width="10.625" style="459" customWidth="1"/>
    <col min="12554" max="12800" width="9" style="459"/>
    <col min="12801" max="12801" width="3.625" style="459" customWidth="1"/>
    <col min="12802" max="12802" width="3.875" style="459" customWidth="1"/>
    <col min="12803" max="12803" width="8.625" style="459" customWidth="1"/>
    <col min="12804" max="12804" width="12.625" style="459" customWidth="1"/>
    <col min="12805" max="12806" width="10.625" style="459" customWidth="1"/>
    <col min="12807" max="12807" width="12.625" style="459" customWidth="1"/>
    <col min="12808" max="12809" width="10.625" style="459" customWidth="1"/>
    <col min="12810" max="13056" width="9" style="459"/>
    <col min="13057" max="13057" width="3.625" style="459" customWidth="1"/>
    <col min="13058" max="13058" width="3.875" style="459" customWidth="1"/>
    <col min="13059" max="13059" width="8.625" style="459" customWidth="1"/>
    <col min="13060" max="13060" width="12.625" style="459" customWidth="1"/>
    <col min="13061" max="13062" width="10.625" style="459" customWidth="1"/>
    <col min="13063" max="13063" width="12.625" style="459" customWidth="1"/>
    <col min="13064" max="13065" width="10.625" style="459" customWidth="1"/>
    <col min="13066" max="13312" width="9" style="459"/>
    <col min="13313" max="13313" width="3.625" style="459" customWidth="1"/>
    <col min="13314" max="13314" width="3.875" style="459" customWidth="1"/>
    <col min="13315" max="13315" width="8.625" style="459" customWidth="1"/>
    <col min="13316" max="13316" width="12.625" style="459" customWidth="1"/>
    <col min="13317" max="13318" width="10.625" style="459" customWidth="1"/>
    <col min="13319" max="13319" width="12.625" style="459" customWidth="1"/>
    <col min="13320" max="13321" width="10.625" style="459" customWidth="1"/>
    <col min="13322" max="13568" width="9" style="459"/>
    <col min="13569" max="13569" width="3.625" style="459" customWidth="1"/>
    <col min="13570" max="13570" width="3.875" style="459" customWidth="1"/>
    <col min="13571" max="13571" width="8.625" style="459" customWidth="1"/>
    <col min="13572" max="13572" width="12.625" style="459" customWidth="1"/>
    <col min="13573" max="13574" width="10.625" style="459" customWidth="1"/>
    <col min="13575" max="13575" width="12.625" style="459" customWidth="1"/>
    <col min="13576" max="13577" width="10.625" style="459" customWidth="1"/>
    <col min="13578" max="13824" width="9" style="459"/>
    <col min="13825" max="13825" width="3.625" style="459" customWidth="1"/>
    <col min="13826" max="13826" width="3.875" style="459" customWidth="1"/>
    <col min="13827" max="13827" width="8.625" style="459" customWidth="1"/>
    <col min="13828" max="13828" width="12.625" style="459" customWidth="1"/>
    <col min="13829" max="13830" width="10.625" style="459" customWidth="1"/>
    <col min="13831" max="13831" width="12.625" style="459" customWidth="1"/>
    <col min="13832" max="13833" width="10.625" style="459" customWidth="1"/>
    <col min="13834" max="14080" width="9" style="459"/>
    <col min="14081" max="14081" width="3.625" style="459" customWidth="1"/>
    <col min="14082" max="14082" width="3.875" style="459" customWidth="1"/>
    <col min="14083" max="14083" width="8.625" style="459" customWidth="1"/>
    <col min="14084" max="14084" width="12.625" style="459" customWidth="1"/>
    <col min="14085" max="14086" width="10.625" style="459" customWidth="1"/>
    <col min="14087" max="14087" width="12.625" style="459" customWidth="1"/>
    <col min="14088" max="14089" width="10.625" style="459" customWidth="1"/>
    <col min="14090" max="14336" width="9" style="459"/>
    <col min="14337" max="14337" width="3.625" style="459" customWidth="1"/>
    <col min="14338" max="14338" width="3.875" style="459" customWidth="1"/>
    <col min="14339" max="14339" width="8.625" style="459" customWidth="1"/>
    <col min="14340" max="14340" width="12.625" style="459" customWidth="1"/>
    <col min="14341" max="14342" width="10.625" style="459" customWidth="1"/>
    <col min="14343" max="14343" width="12.625" style="459" customWidth="1"/>
    <col min="14344" max="14345" width="10.625" style="459" customWidth="1"/>
    <col min="14346" max="14592" width="9" style="459"/>
    <col min="14593" max="14593" width="3.625" style="459" customWidth="1"/>
    <col min="14594" max="14594" width="3.875" style="459" customWidth="1"/>
    <col min="14595" max="14595" width="8.625" style="459" customWidth="1"/>
    <col min="14596" max="14596" width="12.625" style="459" customWidth="1"/>
    <col min="14597" max="14598" width="10.625" style="459" customWidth="1"/>
    <col min="14599" max="14599" width="12.625" style="459" customWidth="1"/>
    <col min="14600" max="14601" width="10.625" style="459" customWidth="1"/>
    <col min="14602" max="14848" width="9" style="459"/>
    <col min="14849" max="14849" width="3.625" style="459" customWidth="1"/>
    <col min="14850" max="14850" width="3.875" style="459" customWidth="1"/>
    <col min="14851" max="14851" width="8.625" style="459" customWidth="1"/>
    <col min="14852" max="14852" width="12.625" style="459" customWidth="1"/>
    <col min="14853" max="14854" width="10.625" style="459" customWidth="1"/>
    <col min="14855" max="14855" width="12.625" style="459" customWidth="1"/>
    <col min="14856" max="14857" width="10.625" style="459" customWidth="1"/>
    <col min="14858" max="15104" width="9" style="459"/>
    <col min="15105" max="15105" width="3.625" style="459" customWidth="1"/>
    <col min="15106" max="15106" width="3.875" style="459" customWidth="1"/>
    <col min="15107" max="15107" width="8.625" style="459" customWidth="1"/>
    <col min="15108" max="15108" width="12.625" style="459" customWidth="1"/>
    <col min="15109" max="15110" width="10.625" style="459" customWidth="1"/>
    <col min="15111" max="15111" width="12.625" style="459" customWidth="1"/>
    <col min="15112" max="15113" width="10.625" style="459" customWidth="1"/>
    <col min="15114" max="15360" width="9" style="459"/>
    <col min="15361" max="15361" width="3.625" style="459" customWidth="1"/>
    <col min="15362" max="15362" width="3.875" style="459" customWidth="1"/>
    <col min="15363" max="15363" width="8.625" style="459" customWidth="1"/>
    <col min="15364" max="15364" width="12.625" style="459" customWidth="1"/>
    <col min="15365" max="15366" width="10.625" style="459" customWidth="1"/>
    <col min="15367" max="15367" width="12.625" style="459" customWidth="1"/>
    <col min="15368" max="15369" width="10.625" style="459" customWidth="1"/>
    <col min="15370" max="15616" width="9" style="459"/>
    <col min="15617" max="15617" width="3.625" style="459" customWidth="1"/>
    <col min="15618" max="15618" width="3.875" style="459" customWidth="1"/>
    <col min="15619" max="15619" width="8.625" style="459" customWidth="1"/>
    <col min="15620" max="15620" width="12.625" style="459" customWidth="1"/>
    <col min="15621" max="15622" width="10.625" style="459" customWidth="1"/>
    <col min="15623" max="15623" width="12.625" style="459" customWidth="1"/>
    <col min="15624" max="15625" width="10.625" style="459" customWidth="1"/>
    <col min="15626" max="15872" width="9" style="459"/>
    <col min="15873" max="15873" width="3.625" style="459" customWidth="1"/>
    <col min="15874" max="15874" width="3.875" style="459" customWidth="1"/>
    <col min="15875" max="15875" width="8.625" style="459" customWidth="1"/>
    <col min="15876" max="15876" width="12.625" style="459" customWidth="1"/>
    <col min="15877" max="15878" width="10.625" style="459" customWidth="1"/>
    <col min="15879" max="15879" width="12.625" style="459" customWidth="1"/>
    <col min="15880" max="15881" width="10.625" style="459" customWidth="1"/>
    <col min="15882" max="16128" width="9" style="459"/>
    <col min="16129" max="16129" width="3.625" style="459" customWidth="1"/>
    <col min="16130" max="16130" width="3.875" style="459" customWidth="1"/>
    <col min="16131" max="16131" width="8.625" style="459" customWidth="1"/>
    <col min="16132" max="16132" width="12.625" style="459" customWidth="1"/>
    <col min="16133" max="16134" width="10.625" style="459" customWidth="1"/>
    <col min="16135" max="16135" width="12.625" style="459" customWidth="1"/>
    <col min="16136" max="16137" width="10.625" style="459" customWidth="1"/>
    <col min="16138" max="16384" width="9" style="459"/>
  </cols>
  <sheetData>
    <row r="1" spans="1:9" ht="30" customHeight="1">
      <c r="A1" s="506" t="s">
        <v>694</v>
      </c>
      <c r="B1" s="506"/>
      <c r="D1" s="507"/>
      <c r="E1" s="507"/>
      <c r="F1" s="507"/>
      <c r="G1" s="507"/>
      <c r="H1" s="507"/>
      <c r="I1" s="507"/>
    </row>
    <row r="2" spans="1:9" ht="18" customHeight="1">
      <c r="B2" s="508" t="s">
        <v>695</v>
      </c>
      <c r="D2" s="509"/>
      <c r="E2" s="509"/>
      <c r="F2" s="509"/>
      <c r="G2" s="509"/>
      <c r="H2" s="507"/>
      <c r="I2" s="510"/>
    </row>
    <row r="3" spans="1:9" ht="18" customHeight="1">
      <c r="B3" s="511" t="s">
        <v>696</v>
      </c>
      <c r="C3" s="512"/>
      <c r="D3" s="840" t="s">
        <v>697</v>
      </c>
      <c r="E3" s="841"/>
      <c r="F3" s="842"/>
      <c r="G3" s="832" t="s">
        <v>698</v>
      </c>
      <c r="H3" s="513" t="s">
        <v>699</v>
      </c>
      <c r="I3" s="513" t="s">
        <v>700</v>
      </c>
    </row>
    <row r="4" spans="1:9" ht="15" customHeight="1">
      <c r="B4" s="514"/>
      <c r="C4" s="515" t="s">
        <v>701</v>
      </c>
      <c r="D4" s="516" t="s">
        <v>702</v>
      </c>
      <c r="E4" s="517" t="s">
        <v>703</v>
      </c>
      <c r="F4" s="518" t="s">
        <v>704</v>
      </c>
      <c r="G4" s="832"/>
      <c r="H4" s="519" t="s">
        <v>705</v>
      </c>
      <c r="I4" s="520" t="s">
        <v>706</v>
      </c>
    </row>
    <row r="5" spans="1:9" s="521" customFormat="1" ht="15" customHeight="1">
      <c r="B5" s="838" t="s">
        <v>707</v>
      </c>
      <c r="C5" s="839"/>
      <c r="D5" s="522">
        <v>404428</v>
      </c>
      <c r="E5" s="523">
        <v>195595</v>
      </c>
      <c r="F5" s="524">
        <v>208833</v>
      </c>
      <c r="G5" s="522">
        <v>134323</v>
      </c>
      <c r="H5" s="525">
        <f>SUM(H6:H17)</f>
        <v>957.41000000000008</v>
      </c>
      <c r="I5" s="526">
        <v>442.04</v>
      </c>
    </row>
    <row r="6" spans="1:9" ht="15" hidden="1" customHeight="1">
      <c r="B6" s="527"/>
      <c r="C6" s="528" t="s">
        <v>708</v>
      </c>
      <c r="D6" s="529">
        <v>252104</v>
      </c>
      <c r="E6" s="530">
        <v>122668</v>
      </c>
      <c r="F6" s="531">
        <v>129436</v>
      </c>
      <c r="G6" s="529">
        <v>87922</v>
      </c>
      <c r="H6" s="532">
        <v>340.6</v>
      </c>
      <c r="I6" s="532">
        <v>740.18</v>
      </c>
    </row>
    <row r="7" spans="1:9" ht="15" hidden="1" customHeight="1">
      <c r="B7" s="527"/>
      <c r="C7" s="528" t="s">
        <v>709</v>
      </c>
      <c r="D7" s="529">
        <v>31554</v>
      </c>
      <c r="E7" s="530">
        <v>14758</v>
      </c>
      <c r="F7" s="531">
        <v>16796</v>
      </c>
      <c r="G7" s="529">
        <v>9666</v>
      </c>
      <c r="H7" s="532">
        <v>116.99</v>
      </c>
      <c r="I7" s="532">
        <v>269.72000000000003</v>
      </c>
    </row>
    <row r="8" spans="1:9" ht="15" hidden="1" customHeight="1">
      <c r="B8" s="527"/>
      <c r="C8" s="528" t="s">
        <v>710</v>
      </c>
      <c r="D8" s="529">
        <v>5008</v>
      </c>
      <c r="E8" s="530">
        <v>2385</v>
      </c>
      <c r="F8" s="531">
        <v>2623</v>
      </c>
      <c r="G8" s="529">
        <v>1393</v>
      </c>
      <c r="H8" s="532">
        <v>137.72999999999999</v>
      </c>
      <c r="I8" s="532">
        <v>36.36</v>
      </c>
    </row>
    <row r="9" spans="1:9" ht="15" hidden="1" customHeight="1">
      <c r="B9" s="527"/>
      <c r="C9" s="528" t="s">
        <v>711</v>
      </c>
      <c r="D9" s="529">
        <v>11089</v>
      </c>
      <c r="E9" s="530">
        <v>5285</v>
      </c>
      <c r="F9" s="531">
        <v>5804</v>
      </c>
      <c r="G9" s="529">
        <v>4063</v>
      </c>
      <c r="H9" s="532">
        <v>18.59</v>
      </c>
      <c r="I9" s="532">
        <v>596.5</v>
      </c>
    </row>
    <row r="10" spans="1:9" ht="15" hidden="1" customHeight="1">
      <c r="B10" s="527"/>
      <c r="C10" s="528" t="s">
        <v>712</v>
      </c>
      <c r="D10" s="529">
        <v>6502</v>
      </c>
      <c r="E10" s="530">
        <v>3259</v>
      </c>
      <c r="F10" s="531">
        <v>3243</v>
      </c>
      <c r="G10" s="529">
        <v>1897</v>
      </c>
      <c r="H10" s="532">
        <v>50.4</v>
      </c>
      <c r="I10" s="532">
        <v>129.01</v>
      </c>
    </row>
    <row r="11" spans="1:9" ht="15" hidden="1" customHeight="1">
      <c r="B11" s="527"/>
      <c r="C11" s="528" t="s">
        <v>713</v>
      </c>
      <c r="D11" s="529">
        <v>3483</v>
      </c>
      <c r="E11" s="530">
        <v>1648</v>
      </c>
      <c r="F11" s="531">
        <v>1835</v>
      </c>
      <c r="G11" s="533">
        <v>905</v>
      </c>
      <c r="H11" s="532">
        <v>25.35</v>
      </c>
      <c r="I11" s="532">
        <v>137.4</v>
      </c>
    </row>
    <row r="12" spans="1:9" ht="15" hidden="1" customHeight="1">
      <c r="B12" s="527"/>
      <c r="C12" s="528" t="s">
        <v>714</v>
      </c>
      <c r="D12" s="529">
        <v>23147</v>
      </c>
      <c r="E12" s="530">
        <v>11141</v>
      </c>
      <c r="F12" s="531">
        <v>12006</v>
      </c>
      <c r="G12" s="529">
        <v>7294</v>
      </c>
      <c r="H12" s="532">
        <v>46.42</v>
      </c>
      <c r="I12" s="532">
        <v>498.64</v>
      </c>
    </row>
    <row r="13" spans="1:9" ht="15" hidden="1" customHeight="1">
      <c r="B13" s="527"/>
      <c r="C13" s="528" t="s">
        <v>715</v>
      </c>
      <c r="D13" s="529">
        <v>32670</v>
      </c>
      <c r="E13" s="530">
        <v>15766</v>
      </c>
      <c r="F13" s="531">
        <v>16904</v>
      </c>
      <c r="G13" s="529">
        <v>9803</v>
      </c>
      <c r="H13" s="532">
        <v>107.36</v>
      </c>
      <c r="I13" s="532">
        <v>304.3</v>
      </c>
    </row>
    <row r="14" spans="1:9" ht="15" hidden="1" customHeight="1">
      <c r="B14" s="527"/>
      <c r="C14" s="528" t="s">
        <v>716</v>
      </c>
      <c r="D14" s="529">
        <v>23979</v>
      </c>
      <c r="E14" s="530">
        <v>11651</v>
      </c>
      <c r="F14" s="531">
        <v>12328</v>
      </c>
      <c r="G14" s="529">
        <v>7318</v>
      </c>
      <c r="H14" s="532">
        <v>24.43</v>
      </c>
      <c r="I14" s="532">
        <v>981.54</v>
      </c>
    </row>
    <row r="15" spans="1:9" ht="15" hidden="1" customHeight="1">
      <c r="B15" s="527"/>
      <c r="C15" s="528" t="s">
        <v>717</v>
      </c>
      <c r="D15" s="529">
        <v>13099</v>
      </c>
      <c r="E15" s="530">
        <v>6189</v>
      </c>
      <c r="F15" s="531">
        <v>6910</v>
      </c>
      <c r="G15" s="529">
        <v>3468</v>
      </c>
      <c r="H15" s="532">
        <v>31.7</v>
      </c>
      <c r="I15" s="532">
        <v>413.22</v>
      </c>
    </row>
    <row r="16" spans="1:9" ht="15" hidden="1" customHeight="1">
      <c r="B16" s="527"/>
      <c r="C16" s="528" t="s">
        <v>718</v>
      </c>
      <c r="D16" s="529">
        <v>1793</v>
      </c>
      <c r="E16" s="534">
        <v>845</v>
      </c>
      <c r="F16" s="531">
        <v>948</v>
      </c>
      <c r="G16" s="533">
        <v>594</v>
      </c>
      <c r="H16" s="532">
        <v>15.35</v>
      </c>
      <c r="I16" s="532">
        <v>116.81</v>
      </c>
    </row>
    <row r="17" spans="2:9" ht="15" hidden="1" customHeight="1">
      <c r="B17" s="535"/>
      <c r="C17" s="536" t="s">
        <v>719</v>
      </c>
      <c r="D17" s="537">
        <v>10347</v>
      </c>
      <c r="E17" s="538">
        <v>5042</v>
      </c>
      <c r="F17" s="539">
        <v>5305</v>
      </c>
      <c r="G17" s="537">
        <v>2786</v>
      </c>
      <c r="H17" s="540">
        <v>42.49</v>
      </c>
      <c r="I17" s="540">
        <v>243.52</v>
      </c>
    </row>
    <row r="18" spans="2:9" s="521" customFormat="1" ht="15" customHeight="1">
      <c r="B18" s="838" t="s">
        <v>720</v>
      </c>
      <c r="C18" s="839"/>
      <c r="D18" s="522">
        <f>SUM(D19:D30)</f>
        <v>413305</v>
      </c>
      <c r="E18" s="523">
        <f>SUM(E19:E30)</f>
        <v>199742</v>
      </c>
      <c r="F18" s="524">
        <f>SUM(F19:F30)</f>
        <v>213563</v>
      </c>
      <c r="G18" s="522">
        <f>SUM(G19:G30)</f>
        <v>138157</v>
      </c>
      <c r="H18" s="541">
        <f>SUM(H19:H30)</f>
        <v>957.41000000000008</v>
      </c>
      <c r="I18" s="526">
        <f t="shared" ref="I18:I45" si="0">ROUND(D18/H18,2)</f>
        <v>431.69</v>
      </c>
    </row>
    <row r="19" spans="2:9" ht="15" hidden="1" customHeight="1">
      <c r="B19" s="527"/>
      <c r="C19" s="528" t="s">
        <v>708</v>
      </c>
      <c r="D19" s="529">
        <f>SUM(E19:F19)</f>
        <v>252224</v>
      </c>
      <c r="E19" s="530">
        <v>122737</v>
      </c>
      <c r="F19" s="531">
        <v>129487</v>
      </c>
      <c r="G19" s="529">
        <v>88867</v>
      </c>
      <c r="H19" s="532">
        <v>340.6</v>
      </c>
      <c r="I19" s="532">
        <f t="shared" si="0"/>
        <v>740.53</v>
      </c>
    </row>
    <row r="20" spans="2:9" ht="15" hidden="1" customHeight="1">
      <c r="B20" s="527"/>
      <c r="C20" s="528" t="s">
        <v>709</v>
      </c>
      <c r="D20" s="529">
        <f t="shared" ref="D20:D30" si="1">SUM(E20:F20)</f>
        <v>31080</v>
      </c>
      <c r="E20" s="530">
        <v>14493</v>
      </c>
      <c r="F20" s="531">
        <v>16587</v>
      </c>
      <c r="G20" s="529">
        <v>9647</v>
      </c>
      <c r="H20" s="532">
        <v>116.99</v>
      </c>
      <c r="I20" s="532">
        <f t="shared" si="0"/>
        <v>265.66000000000003</v>
      </c>
    </row>
    <row r="21" spans="2:9" ht="15" hidden="1" customHeight="1">
      <c r="B21" s="527"/>
      <c r="C21" s="528" t="s">
        <v>710</v>
      </c>
      <c r="D21" s="529">
        <f t="shared" si="1"/>
        <v>4941</v>
      </c>
      <c r="E21" s="530">
        <v>2327</v>
      </c>
      <c r="F21" s="531">
        <v>2614</v>
      </c>
      <c r="G21" s="529">
        <v>1378</v>
      </c>
      <c r="H21" s="532">
        <v>137.72999999999999</v>
      </c>
      <c r="I21" s="532">
        <f t="shared" si="0"/>
        <v>35.869999999999997</v>
      </c>
    </row>
    <row r="22" spans="2:9" ht="15" hidden="1" customHeight="1">
      <c r="B22" s="527"/>
      <c r="C22" s="528" t="s">
        <v>711</v>
      </c>
      <c r="D22" s="529">
        <f t="shared" si="1"/>
        <v>10966</v>
      </c>
      <c r="E22" s="530">
        <v>5298</v>
      </c>
      <c r="F22" s="531">
        <v>5668</v>
      </c>
      <c r="G22" s="529">
        <v>4060</v>
      </c>
      <c r="H22" s="532">
        <v>18.59</v>
      </c>
      <c r="I22" s="532">
        <f t="shared" si="0"/>
        <v>589.89</v>
      </c>
    </row>
    <row r="23" spans="2:9" ht="15" hidden="1" customHeight="1">
      <c r="B23" s="527"/>
      <c r="C23" s="528" t="s">
        <v>712</v>
      </c>
      <c r="D23" s="529">
        <f t="shared" si="1"/>
        <v>6386</v>
      </c>
      <c r="E23" s="530">
        <v>3183</v>
      </c>
      <c r="F23" s="531">
        <v>3203</v>
      </c>
      <c r="G23" s="529">
        <v>1899</v>
      </c>
      <c r="H23" s="532">
        <v>50.4</v>
      </c>
      <c r="I23" s="532">
        <f t="shared" si="0"/>
        <v>126.71</v>
      </c>
    </row>
    <row r="24" spans="2:9" ht="15" hidden="1" customHeight="1">
      <c r="B24" s="527"/>
      <c r="C24" s="528" t="s">
        <v>713</v>
      </c>
      <c r="D24" s="529">
        <f t="shared" si="1"/>
        <v>3414</v>
      </c>
      <c r="E24" s="530">
        <v>1597</v>
      </c>
      <c r="F24" s="531">
        <v>1817</v>
      </c>
      <c r="G24" s="533">
        <v>917</v>
      </c>
      <c r="H24" s="532">
        <v>25.35</v>
      </c>
      <c r="I24" s="532">
        <f t="shared" si="0"/>
        <v>134.66999999999999</v>
      </c>
    </row>
    <row r="25" spans="2:9" ht="15" hidden="1" customHeight="1">
      <c r="B25" s="527"/>
      <c r="C25" s="528" t="s">
        <v>714</v>
      </c>
      <c r="D25" s="529">
        <f t="shared" si="1"/>
        <v>22935</v>
      </c>
      <c r="E25" s="530">
        <v>10984</v>
      </c>
      <c r="F25" s="531">
        <v>11951</v>
      </c>
      <c r="G25" s="529">
        <v>7242</v>
      </c>
      <c r="H25" s="532">
        <v>46.42</v>
      </c>
      <c r="I25" s="532">
        <f t="shared" si="0"/>
        <v>494.08</v>
      </c>
    </row>
    <row r="26" spans="2:9" ht="15" hidden="1" customHeight="1">
      <c r="B26" s="527"/>
      <c r="C26" s="528" t="s">
        <v>715</v>
      </c>
      <c r="D26" s="529">
        <f t="shared" si="1"/>
        <v>32456</v>
      </c>
      <c r="E26" s="530">
        <v>15621</v>
      </c>
      <c r="F26" s="531">
        <v>16835</v>
      </c>
      <c r="G26" s="529">
        <v>9846</v>
      </c>
      <c r="H26" s="532">
        <v>107.36</v>
      </c>
      <c r="I26" s="532">
        <f t="shared" si="0"/>
        <v>302.31</v>
      </c>
    </row>
    <row r="27" spans="2:9" ht="15" hidden="1" customHeight="1">
      <c r="B27" s="527"/>
      <c r="C27" s="528" t="s">
        <v>716</v>
      </c>
      <c r="D27" s="529">
        <f t="shared" si="1"/>
        <v>23968</v>
      </c>
      <c r="E27" s="530">
        <v>11634</v>
      </c>
      <c r="F27" s="531">
        <v>12334</v>
      </c>
      <c r="G27" s="529">
        <v>7452</v>
      </c>
      <c r="H27" s="532">
        <v>24.43</v>
      </c>
      <c r="I27" s="532">
        <f t="shared" si="0"/>
        <v>981.09</v>
      </c>
    </row>
    <row r="28" spans="2:9" ht="15" hidden="1" customHeight="1">
      <c r="B28" s="527"/>
      <c r="C28" s="528" t="s">
        <v>717</v>
      </c>
      <c r="D28" s="529">
        <f t="shared" si="1"/>
        <v>12953</v>
      </c>
      <c r="E28" s="530">
        <v>6115</v>
      </c>
      <c r="F28" s="531">
        <v>6838</v>
      </c>
      <c r="G28" s="529">
        <v>3479</v>
      </c>
      <c r="H28" s="532">
        <v>31.7</v>
      </c>
      <c r="I28" s="532">
        <f t="shared" si="0"/>
        <v>408.61</v>
      </c>
    </row>
    <row r="29" spans="2:9" ht="15" hidden="1" customHeight="1">
      <c r="B29" s="527"/>
      <c r="C29" s="528" t="s">
        <v>718</v>
      </c>
      <c r="D29" s="529">
        <f t="shared" si="1"/>
        <v>1629</v>
      </c>
      <c r="E29" s="534">
        <v>758</v>
      </c>
      <c r="F29" s="531">
        <v>871</v>
      </c>
      <c r="G29" s="533">
        <v>556</v>
      </c>
      <c r="H29" s="532">
        <v>15.35</v>
      </c>
      <c r="I29" s="532">
        <f t="shared" si="0"/>
        <v>106.12</v>
      </c>
    </row>
    <row r="30" spans="2:9" ht="15" hidden="1" customHeight="1">
      <c r="B30" s="535"/>
      <c r="C30" s="536" t="s">
        <v>719</v>
      </c>
      <c r="D30" s="537">
        <f t="shared" si="1"/>
        <v>10353</v>
      </c>
      <c r="E30" s="538">
        <v>4995</v>
      </c>
      <c r="F30" s="539">
        <v>5358</v>
      </c>
      <c r="G30" s="537">
        <v>2814</v>
      </c>
      <c r="H30" s="540">
        <v>42.49</v>
      </c>
      <c r="I30" s="540">
        <f t="shared" si="0"/>
        <v>243.66</v>
      </c>
    </row>
    <row r="31" spans="2:9" s="521" customFormat="1" ht="15" customHeight="1">
      <c r="B31" s="838" t="s">
        <v>721</v>
      </c>
      <c r="C31" s="839"/>
      <c r="D31" s="522">
        <f>SUM(D32:D35)</f>
        <v>412880</v>
      </c>
      <c r="E31" s="523">
        <f>SUM(E32:E35)</f>
        <v>199608</v>
      </c>
      <c r="F31" s="524">
        <f>SUM(F32:F35)</f>
        <v>213272</v>
      </c>
      <c r="G31" s="522">
        <f>SUM(G32:G35)</f>
        <v>139625</v>
      </c>
      <c r="H31" s="541">
        <f>SUM(H32:H35)</f>
        <v>957.41000000000008</v>
      </c>
      <c r="I31" s="526">
        <f>ROUND(D31/H31,2)</f>
        <v>431.25</v>
      </c>
    </row>
    <row r="32" spans="2:9" ht="14.1" hidden="1" customHeight="1">
      <c r="B32" s="527"/>
      <c r="C32" s="542" t="s">
        <v>708</v>
      </c>
      <c r="D32" s="529">
        <v>268955</v>
      </c>
      <c r="E32" s="530">
        <v>130758</v>
      </c>
      <c r="F32" s="531">
        <v>138197</v>
      </c>
      <c r="G32" s="529">
        <v>94629</v>
      </c>
      <c r="H32" s="532">
        <f>+H19+H21+H29+H30</f>
        <v>536.17000000000007</v>
      </c>
      <c r="I32" s="532">
        <f t="shared" si="0"/>
        <v>501.62</v>
      </c>
    </row>
    <row r="33" spans="2:9" ht="14.1" hidden="1" customHeight="1">
      <c r="B33" s="527"/>
      <c r="C33" s="542" t="s">
        <v>722</v>
      </c>
      <c r="D33" s="529">
        <v>92468</v>
      </c>
      <c r="E33" s="530">
        <v>44458</v>
      </c>
      <c r="F33" s="531">
        <v>48010</v>
      </c>
      <c r="G33" s="529">
        <v>28422</v>
      </c>
      <c r="H33" s="532">
        <f>+H25+H26+H27+H28</f>
        <v>209.91</v>
      </c>
      <c r="I33" s="532">
        <f t="shared" si="0"/>
        <v>440.51</v>
      </c>
    </row>
    <row r="34" spans="2:9" ht="14.1" hidden="1" customHeight="1">
      <c r="B34" s="527"/>
      <c r="C34" s="542" t="s">
        <v>709</v>
      </c>
      <c r="D34" s="529">
        <v>30797</v>
      </c>
      <c r="E34" s="530">
        <v>14387</v>
      </c>
      <c r="F34" s="531">
        <v>16410</v>
      </c>
      <c r="G34" s="529">
        <v>9678</v>
      </c>
      <c r="H34" s="532">
        <f>+H20</f>
        <v>116.99</v>
      </c>
      <c r="I34" s="532">
        <f t="shared" si="0"/>
        <v>263.24</v>
      </c>
    </row>
    <row r="35" spans="2:9" ht="14.1" hidden="1" customHeight="1">
      <c r="B35" s="535"/>
      <c r="C35" s="543" t="s">
        <v>712</v>
      </c>
      <c r="D35" s="537">
        <v>20660</v>
      </c>
      <c r="E35" s="538">
        <v>10005</v>
      </c>
      <c r="F35" s="539">
        <v>10655</v>
      </c>
      <c r="G35" s="537">
        <v>6896</v>
      </c>
      <c r="H35" s="540">
        <f>+H22+H23+H24</f>
        <v>94.34</v>
      </c>
      <c r="I35" s="540">
        <f t="shared" si="0"/>
        <v>219</v>
      </c>
    </row>
    <row r="36" spans="2:9" s="521" customFormat="1" ht="15" customHeight="1">
      <c r="B36" s="838" t="s">
        <v>723</v>
      </c>
      <c r="C36" s="839"/>
      <c r="D36" s="522">
        <f>SUM(D37:D40)</f>
        <v>412289</v>
      </c>
      <c r="E36" s="523">
        <f>SUM(E37:E40)</f>
        <v>199264</v>
      </c>
      <c r="F36" s="524">
        <f>SUM(F37:F40)</f>
        <v>213025</v>
      </c>
      <c r="G36" s="522">
        <f>SUM(G37:G40)</f>
        <v>140621</v>
      </c>
      <c r="H36" s="541">
        <f>SUM(H37:H40)</f>
        <v>957.41</v>
      </c>
      <c r="I36" s="526">
        <f t="shared" si="0"/>
        <v>430.63</v>
      </c>
    </row>
    <row r="37" spans="2:9" ht="14.1" hidden="1" customHeight="1">
      <c r="B37" s="527"/>
      <c r="C37" s="542" t="s">
        <v>708</v>
      </c>
      <c r="D37" s="529">
        <f>+E37+F37</f>
        <v>268507</v>
      </c>
      <c r="E37" s="530">
        <v>130493</v>
      </c>
      <c r="F37" s="531">
        <v>138014</v>
      </c>
      <c r="G37" s="529">
        <v>95269</v>
      </c>
      <c r="H37" s="532">
        <v>536.16999999999996</v>
      </c>
      <c r="I37" s="532">
        <f t="shared" si="0"/>
        <v>500.79</v>
      </c>
    </row>
    <row r="38" spans="2:9" ht="14.1" hidden="1" customHeight="1">
      <c r="B38" s="527"/>
      <c r="C38" s="542" t="s">
        <v>722</v>
      </c>
      <c r="D38" s="529">
        <f>+E38+F38</f>
        <v>92434</v>
      </c>
      <c r="E38" s="530">
        <v>44473</v>
      </c>
      <c r="F38" s="531">
        <v>47961</v>
      </c>
      <c r="G38" s="529">
        <v>28638</v>
      </c>
      <c r="H38" s="532">
        <v>209.91</v>
      </c>
      <c r="I38" s="532">
        <f t="shared" si="0"/>
        <v>440.35</v>
      </c>
    </row>
    <row r="39" spans="2:9" ht="14.1" hidden="1" customHeight="1">
      <c r="B39" s="527"/>
      <c r="C39" s="542" t="s">
        <v>709</v>
      </c>
      <c r="D39" s="529">
        <f>+E39+F39</f>
        <v>30781</v>
      </c>
      <c r="E39" s="530">
        <v>14363</v>
      </c>
      <c r="F39" s="531">
        <v>16418</v>
      </c>
      <c r="G39" s="529">
        <v>9834</v>
      </c>
      <c r="H39" s="532">
        <v>116.99</v>
      </c>
      <c r="I39" s="532">
        <f t="shared" si="0"/>
        <v>263.11</v>
      </c>
    </row>
    <row r="40" spans="2:9" ht="14.1" hidden="1" customHeight="1">
      <c r="B40" s="535"/>
      <c r="C40" s="543" t="s">
        <v>712</v>
      </c>
      <c r="D40" s="537">
        <f>+E40+F40</f>
        <v>20567</v>
      </c>
      <c r="E40" s="538">
        <v>9935</v>
      </c>
      <c r="F40" s="539">
        <v>10632</v>
      </c>
      <c r="G40" s="537">
        <v>6880</v>
      </c>
      <c r="H40" s="540">
        <v>94.34</v>
      </c>
      <c r="I40" s="540">
        <f t="shared" si="0"/>
        <v>218.01</v>
      </c>
    </row>
    <row r="41" spans="2:9" s="521" customFormat="1" ht="15" customHeight="1">
      <c r="B41" s="838" t="s">
        <v>724</v>
      </c>
      <c r="C41" s="839"/>
      <c r="D41" s="522">
        <f>SUM(D42:D45)</f>
        <v>411602</v>
      </c>
      <c r="E41" s="523">
        <f>SUM(E42:E45)</f>
        <v>198956</v>
      </c>
      <c r="F41" s="524">
        <f>SUM(F42:F45)</f>
        <v>212646</v>
      </c>
      <c r="G41" s="522">
        <f>SUM(G42:G45)</f>
        <v>141661</v>
      </c>
      <c r="H41" s="541">
        <f>SUM(H42:H45)</f>
        <v>957.41</v>
      </c>
      <c r="I41" s="526">
        <f t="shared" si="0"/>
        <v>429.91</v>
      </c>
    </row>
    <row r="42" spans="2:9" ht="14.1" customHeight="1">
      <c r="B42" s="527"/>
      <c r="C42" s="542" t="s">
        <v>708</v>
      </c>
      <c r="D42" s="529">
        <f>+E42+F42</f>
        <v>268173</v>
      </c>
      <c r="E42" s="530">
        <v>130283</v>
      </c>
      <c r="F42" s="531">
        <v>137890</v>
      </c>
      <c r="G42" s="529">
        <v>96077</v>
      </c>
      <c r="H42" s="532">
        <v>536.16999999999996</v>
      </c>
      <c r="I42" s="532">
        <f t="shared" si="0"/>
        <v>500.16</v>
      </c>
    </row>
    <row r="43" spans="2:9" ht="14.1" customHeight="1">
      <c r="B43" s="527"/>
      <c r="C43" s="542" t="s">
        <v>722</v>
      </c>
      <c r="D43" s="529">
        <f>+E43+F43</f>
        <v>92300</v>
      </c>
      <c r="E43" s="530">
        <v>44485</v>
      </c>
      <c r="F43" s="531">
        <v>47815</v>
      </c>
      <c r="G43" s="529">
        <v>28832</v>
      </c>
      <c r="H43" s="532">
        <v>209.91</v>
      </c>
      <c r="I43" s="532">
        <f>ROUND(D43/H43,2)</f>
        <v>439.71</v>
      </c>
    </row>
    <row r="44" spans="2:9" ht="14.1" customHeight="1">
      <c r="B44" s="527"/>
      <c r="C44" s="542" t="s">
        <v>709</v>
      </c>
      <c r="D44" s="529">
        <f>+E44+F44</f>
        <v>30660</v>
      </c>
      <c r="E44" s="530">
        <v>14328</v>
      </c>
      <c r="F44" s="531">
        <v>16332</v>
      </c>
      <c r="G44" s="529">
        <v>9884</v>
      </c>
      <c r="H44" s="532">
        <v>116.99</v>
      </c>
      <c r="I44" s="532">
        <f t="shared" si="0"/>
        <v>262.07</v>
      </c>
    </row>
    <row r="45" spans="2:9" ht="14.1" customHeight="1">
      <c r="B45" s="535"/>
      <c r="C45" s="543" t="s">
        <v>712</v>
      </c>
      <c r="D45" s="537">
        <f>+E45+F45</f>
        <v>20469</v>
      </c>
      <c r="E45" s="538">
        <v>9860</v>
      </c>
      <c r="F45" s="539">
        <v>10609</v>
      </c>
      <c r="G45" s="537">
        <v>6868</v>
      </c>
      <c r="H45" s="540">
        <v>94.34</v>
      </c>
      <c r="I45" s="540">
        <f t="shared" si="0"/>
        <v>216.97</v>
      </c>
    </row>
    <row r="46" spans="2:9" s="521" customFormat="1" ht="15" customHeight="1">
      <c r="B46" s="838" t="s">
        <v>725</v>
      </c>
      <c r="C46" s="839"/>
      <c r="D46" s="522">
        <f>SUM(D47:D50)</f>
        <v>410163</v>
      </c>
      <c r="E46" s="523">
        <f>SUM(E47:E50)</f>
        <v>198238</v>
      </c>
      <c r="F46" s="524">
        <f>SUM(F47:F50)</f>
        <v>211925</v>
      </c>
      <c r="G46" s="522">
        <f>SUM(G47:G50)</f>
        <v>142481</v>
      </c>
      <c r="H46" s="541">
        <f>SUM(H47:H50)</f>
        <v>957.41</v>
      </c>
      <c r="I46" s="526">
        <f>ROUND(D46/H46,2)</f>
        <v>428.41</v>
      </c>
    </row>
    <row r="47" spans="2:9" ht="14.1" customHeight="1">
      <c r="B47" s="527"/>
      <c r="C47" s="542" t="s">
        <v>708</v>
      </c>
      <c r="D47" s="529">
        <v>267398</v>
      </c>
      <c r="E47" s="530">
        <v>129899</v>
      </c>
      <c r="F47" s="531">
        <v>137499</v>
      </c>
      <c r="G47" s="529">
        <v>96945</v>
      </c>
      <c r="H47" s="532">
        <v>536.16999999999996</v>
      </c>
      <c r="I47" s="532">
        <v>498.71868996773401</v>
      </c>
    </row>
    <row r="48" spans="2:9" ht="14.1" customHeight="1">
      <c r="B48" s="527"/>
      <c r="C48" s="542" t="s">
        <v>722</v>
      </c>
      <c r="D48" s="529">
        <v>92110</v>
      </c>
      <c r="E48" s="530">
        <v>44373</v>
      </c>
      <c r="F48" s="531">
        <v>47737</v>
      </c>
      <c r="G48" s="529">
        <v>28832</v>
      </c>
      <c r="H48" s="532">
        <v>209.91</v>
      </c>
      <c r="I48" s="532">
        <v>438.80710780810801</v>
      </c>
    </row>
    <row r="49" spans="2:9" ht="14.1" customHeight="1">
      <c r="B49" s="527"/>
      <c r="C49" s="542" t="s">
        <v>709</v>
      </c>
      <c r="D49" s="529">
        <v>30299</v>
      </c>
      <c r="E49" s="530">
        <v>14149</v>
      </c>
      <c r="F49" s="531">
        <v>16150</v>
      </c>
      <c r="G49" s="529">
        <v>9833</v>
      </c>
      <c r="H49" s="532">
        <v>116.99</v>
      </c>
      <c r="I49" s="532">
        <v>258.98794768783699</v>
      </c>
    </row>
    <row r="50" spans="2:9" ht="14.1" customHeight="1">
      <c r="B50" s="535"/>
      <c r="C50" s="543" t="s">
        <v>712</v>
      </c>
      <c r="D50" s="537">
        <v>20356</v>
      </c>
      <c r="E50" s="538">
        <v>9817</v>
      </c>
      <c r="F50" s="539">
        <v>10539</v>
      </c>
      <c r="G50" s="537">
        <v>6871</v>
      </c>
      <c r="H50" s="540">
        <v>94.34</v>
      </c>
      <c r="I50" s="540">
        <v>215.77273690905201</v>
      </c>
    </row>
    <row r="51" spans="2:9" s="521" customFormat="1" ht="15" customHeight="1">
      <c r="B51" s="838" t="s">
        <v>726</v>
      </c>
      <c r="C51" s="839"/>
      <c r="D51" s="522">
        <f>SUM(D52:D55)</f>
        <v>409332</v>
      </c>
      <c r="E51" s="522">
        <f>SUM(E52:E55)</f>
        <v>197034</v>
      </c>
      <c r="F51" s="522">
        <f>SUM(F52:F55)</f>
        <v>212298</v>
      </c>
      <c r="G51" s="522">
        <f>SUM(G52:G55)</f>
        <v>143038</v>
      </c>
      <c r="H51" s="541">
        <f>SUM(H52:H55)</f>
        <v>957.43000000000006</v>
      </c>
      <c r="I51" s="526">
        <f t="shared" ref="I51:I80" si="2">ROUND(D51/H51,2)</f>
        <v>427.53</v>
      </c>
    </row>
    <row r="52" spans="2:9" ht="14.1" customHeight="1">
      <c r="B52" s="527"/>
      <c r="C52" s="542" t="s">
        <v>708</v>
      </c>
      <c r="D52" s="529">
        <v>266796</v>
      </c>
      <c r="E52" s="544">
        <v>128692</v>
      </c>
      <c r="F52" s="545">
        <v>138104</v>
      </c>
      <c r="G52" s="529">
        <v>97339</v>
      </c>
      <c r="H52" s="532">
        <v>536.19000000000005</v>
      </c>
      <c r="I52" s="532">
        <f t="shared" si="2"/>
        <v>497.58</v>
      </c>
    </row>
    <row r="53" spans="2:9" ht="14.1" customHeight="1">
      <c r="B53" s="527"/>
      <c r="C53" s="542" t="s">
        <v>722</v>
      </c>
      <c r="D53" s="529">
        <v>91900</v>
      </c>
      <c r="E53" s="544">
        <v>44235</v>
      </c>
      <c r="F53" s="545">
        <v>47665</v>
      </c>
      <c r="G53" s="529">
        <v>28754</v>
      </c>
      <c r="H53" s="532">
        <v>209.91</v>
      </c>
      <c r="I53" s="532">
        <f t="shared" si="2"/>
        <v>437.81</v>
      </c>
    </row>
    <row r="54" spans="2:9" ht="14.1" customHeight="1">
      <c r="B54" s="527"/>
      <c r="C54" s="542" t="s">
        <v>709</v>
      </c>
      <c r="D54" s="529">
        <v>29989</v>
      </c>
      <c r="E54" s="544">
        <v>14081</v>
      </c>
      <c r="F54" s="545">
        <v>15908</v>
      </c>
      <c r="G54" s="529">
        <v>9732</v>
      </c>
      <c r="H54" s="532">
        <v>116.99</v>
      </c>
      <c r="I54" s="532">
        <f>ROUND(D54/H54,2)</f>
        <v>256.33999999999997</v>
      </c>
    </row>
    <row r="55" spans="2:9" ht="14.1" customHeight="1">
      <c r="B55" s="535"/>
      <c r="C55" s="543" t="s">
        <v>712</v>
      </c>
      <c r="D55" s="537">
        <v>20647</v>
      </c>
      <c r="E55" s="546">
        <v>10026</v>
      </c>
      <c r="F55" s="547">
        <v>10621</v>
      </c>
      <c r="G55" s="537">
        <v>7213</v>
      </c>
      <c r="H55" s="540">
        <v>94.34</v>
      </c>
      <c r="I55" s="540">
        <f t="shared" si="2"/>
        <v>218.86</v>
      </c>
    </row>
    <row r="56" spans="2:9" s="521" customFormat="1" ht="15" customHeight="1">
      <c r="B56" s="838" t="s">
        <v>727</v>
      </c>
      <c r="C56" s="839"/>
      <c r="D56" s="522">
        <f>SUM(D57:D60)</f>
        <v>408480</v>
      </c>
      <c r="E56" s="548">
        <f>SUM(E57:E60)</f>
        <v>196630</v>
      </c>
      <c r="F56" s="549">
        <f>SUM(F57:F60)</f>
        <v>211850</v>
      </c>
      <c r="G56" s="522">
        <f>SUM(G57:G60)</f>
        <v>144232</v>
      </c>
      <c r="H56" s="541">
        <f>SUM(H57:H60)</f>
        <v>957.43000000000006</v>
      </c>
      <c r="I56" s="526">
        <f t="shared" si="2"/>
        <v>426.64</v>
      </c>
    </row>
    <row r="57" spans="2:9" ht="14.1" customHeight="1">
      <c r="B57" s="527"/>
      <c r="C57" s="542" t="s">
        <v>708</v>
      </c>
      <c r="D57" s="529">
        <v>266540</v>
      </c>
      <c r="E57" s="544">
        <v>128614</v>
      </c>
      <c r="F57" s="545">
        <v>137926</v>
      </c>
      <c r="G57" s="529">
        <v>98320</v>
      </c>
      <c r="H57" s="532">
        <v>536.19000000000005</v>
      </c>
      <c r="I57" s="532">
        <f>ROUND(D57/H57,2)</f>
        <v>497.1</v>
      </c>
    </row>
    <row r="58" spans="2:9" ht="14.1" customHeight="1">
      <c r="B58" s="527"/>
      <c r="C58" s="542" t="s">
        <v>722</v>
      </c>
      <c r="D58" s="529">
        <v>91700</v>
      </c>
      <c r="E58" s="544">
        <v>44064</v>
      </c>
      <c r="F58" s="545">
        <v>47636</v>
      </c>
      <c r="G58" s="529">
        <v>28989</v>
      </c>
      <c r="H58" s="532">
        <v>209.91</v>
      </c>
      <c r="I58" s="532">
        <f t="shared" si="2"/>
        <v>436.85</v>
      </c>
    </row>
    <row r="59" spans="2:9" ht="14.1" customHeight="1">
      <c r="B59" s="527"/>
      <c r="C59" s="542" t="s">
        <v>709</v>
      </c>
      <c r="D59" s="529">
        <v>29697</v>
      </c>
      <c r="E59" s="544">
        <v>13939</v>
      </c>
      <c r="F59" s="545">
        <v>15758</v>
      </c>
      <c r="G59" s="529">
        <v>9680</v>
      </c>
      <c r="H59" s="532">
        <v>116.99</v>
      </c>
      <c r="I59" s="532">
        <f t="shared" si="2"/>
        <v>253.84</v>
      </c>
    </row>
    <row r="60" spans="2:9" ht="14.1" customHeight="1">
      <c r="B60" s="535"/>
      <c r="C60" s="543" t="s">
        <v>712</v>
      </c>
      <c r="D60" s="537">
        <v>20543</v>
      </c>
      <c r="E60" s="546">
        <v>10013</v>
      </c>
      <c r="F60" s="547">
        <v>10530</v>
      </c>
      <c r="G60" s="537">
        <v>7243</v>
      </c>
      <c r="H60" s="540">
        <v>94.34</v>
      </c>
      <c r="I60" s="540">
        <f t="shared" si="2"/>
        <v>217.75</v>
      </c>
    </row>
    <row r="61" spans="2:9" s="521" customFormat="1" ht="15" customHeight="1">
      <c r="B61" s="838" t="s">
        <v>728</v>
      </c>
      <c r="C61" s="839"/>
      <c r="D61" s="522">
        <f>SUM(D62:D65)</f>
        <v>407405</v>
      </c>
      <c r="E61" s="548">
        <f>SUM(E62:E65)</f>
        <v>196201</v>
      </c>
      <c r="F61" s="549">
        <f>SUM(F62:F65)</f>
        <v>211204</v>
      </c>
      <c r="G61" s="522">
        <f>SUM(G62:G65)</f>
        <v>144273</v>
      </c>
      <c r="H61" s="541">
        <f>SUM(H62:H65)</f>
        <v>957.43000000000006</v>
      </c>
      <c r="I61" s="526">
        <f t="shared" si="2"/>
        <v>425.52</v>
      </c>
    </row>
    <row r="62" spans="2:9" ht="14.1" customHeight="1">
      <c r="B62" s="527"/>
      <c r="C62" s="542" t="s">
        <v>708</v>
      </c>
      <c r="D62" s="529">
        <f>E62+F62</f>
        <v>266052</v>
      </c>
      <c r="E62" s="544">
        <v>128450</v>
      </c>
      <c r="F62" s="545">
        <v>137602</v>
      </c>
      <c r="G62" s="529">
        <v>98089</v>
      </c>
      <c r="H62" s="532">
        <v>536.19000000000005</v>
      </c>
      <c r="I62" s="532">
        <f t="shared" si="2"/>
        <v>496.19</v>
      </c>
    </row>
    <row r="63" spans="2:9" ht="14.1" customHeight="1">
      <c r="B63" s="527"/>
      <c r="C63" s="542" t="s">
        <v>722</v>
      </c>
      <c r="D63" s="529">
        <f>E63+F63</f>
        <v>91514</v>
      </c>
      <c r="E63" s="544">
        <v>43954</v>
      </c>
      <c r="F63" s="545">
        <v>47560</v>
      </c>
      <c r="G63" s="529">
        <v>29309</v>
      </c>
      <c r="H63" s="532">
        <v>209.91</v>
      </c>
      <c r="I63" s="532">
        <f t="shared" si="2"/>
        <v>435.97</v>
      </c>
    </row>
    <row r="64" spans="2:9" ht="14.1" customHeight="1">
      <c r="B64" s="527"/>
      <c r="C64" s="542" t="s">
        <v>709</v>
      </c>
      <c r="D64" s="529">
        <f>E64+F64</f>
        <v>29444</v>
      </c>
      <c r="E64" s="544">
        <v>13837</v>
      </c>
      <c r="F64" s="545">
        <v>15607</v>
      </c>
      <c r="G64" s="529">
        <v>9630</v>
      </c>
      <c r="H64" s="532">
        <v>116.99</v>
      </c>
      <c r="I64" s="532">
        <f t="shared" si="2"/>
        <v>251.68</v>
      </c>
    </row>
    <row r="65" spans="2:9" ht="14.1" customHeight="1">
      <c r="B65" s="535"/>
      <c r="C65" s="543" t="s">
        <v>712</v>
      </c>
      <c r="D65" s="537">
        <f>E65+F65</f>
        <v>20395</v>
      </c>
      <c r="E65" s="546">
        <v>9960</v>
      </c>
      <c r="F65" s="547">
        <v>10435</v>
      </c>
      <c r="G65" s="537">
        <v>7245</v>
      </c>
      <c r="H65" s="540">
        <v>94.34</v>
      </c>
      <c r="I65" s="540">
        <f t="shared" si="2"/>
        <v>216.19</v>
      </c>
    </row>
    <row r="66" spans="2:9" s="521" customFormat="1" ht="15" customHeight="1">
      <c r="B66" s="838" t="s">
        <v>729</v>
      </c>
      <c r="C66" s="839"/>
      <c r="D66" s="522">
        <f>SUM(D67:D70)</f>
        <v>405906</v>
      </c>
      <c r="E66" s="548">
        <f>SUM(E67:E70)</f>
        <v>195495</v>
      </c>
      <c r="F66" s="549">
        <f>SUM(F67:F70)</f>
        <v>210411</v>
      </c>
      <c r="G66" s="522">
        <f>SUM(G67:G70)</f>
        <v>145274</v>
      </c>
      <c r="H66" s="541">
        <f>SUM(H67:H70)</f>
        <v>957.43000000000006</v>
      </c>
      <c r="I66" s="526">
        <f t="shared" si="2"/>
        <v>423.95</v>
      </c>
    </row>
    <row r="67" spans="2:9" ht="14.1" customHeight="1">
      <c r="B67" s="527"/>
      <c r="C67" s="542" t="s">
        <v>708</v>
      </c>
      <c r="D67" s="529">
        <f>E67+F67</f>
        <v>265450</v>
      </c>
      <c r="E67" s="544">
        <v>128180</v>
      </c>
      <c r="F67" s="545">
        <v>137270</v>
      </c>
      <c r="G67" s="529">
        <v>98930</v>
      </c>
      <c r="H67" s="532">
        <v>536.19000000000005</v>
      </c>
      <c r="I67" s="532">
        <f>ROUND(D67/H67,2)</f>
        <v>495.07</v>
      </c>
    </row>
    <row r="68" spans="2:9" ht="14.1" customHeight="1">
      <c r="B68" s="527"/>
      <c r="C68" s="542" t="s">
        <v>722</v>
      </c>
      <c r="D68" s="529">
        <f>E68+F68</f>
        <v>91166</v>
      </c>
      <c r="E68" s="544">
        <v>43799</v>
      </c>
      <c r="F68" s="545">
        <v>47367</v>
      </c>
      <c r="G68" s="529">
        <v>29494</v>
      </c>
      <c r="H68" s="532">
        <v>209.91</v>
      </c>
      <c r="I68" s="532">
        <f t="shared" si="2"/>
        <v>434.31</v>
      </c>
    </row>
    <row r="69" spans="2:9" ht="14.1" customHeight="1">
      <c r="B69" s="527"/>
      <c r="C69" s="542" t="s">
        <v>709</v>
      </c>
      <c r="D69" s="529">
        <f>E69+F69</f>
        <v>29071</v>
      </c>
      <c r="E69" s="544">
        <v>13641</v>
      </c>
      <c r="F69" s="545">
        <v>15430</v>
      </c>
      <c r="G69" s="529">
        <v>9586</v>
      </c>
      <c r="H69" s="532">
        <v>116.99</v>
      </c>
      <c r="I69" s="532">
        <f t="shared" si="2"/>
        <v>248.49</v>
      </c>
    </row>
    <row r="70" spans="2:9" ht="14.1" customHeight="1">
      <c r="B70" s="535"/>
      <c r="C70" s="543" t="s">
        <v>712</v>
      </c>
      <c r="D70" s="537">
        <f>E70+F70</f>
        <v>20219</v>
      </c>
      <c r="E70" s="546">
        <v>9875</v>
      </c>
      <c r="F70" s="547">
        <v>10344</v>
      </c>
      <c r="G70" s="537">
        <v>7264</v>
      </c>
      <c r="H70" s="540">
        <v>94.34</v>
      </c>
      <c r="I70" s="540">
        <f t="shared" si="2"/>
        <v>214.32</v>
      </c>
    </row>
    <row r="71" spans="2:9" s="521" customFormat="1" ht="15" customHeight="1">
      <c r="B71" s="838" t="s">
        <v>730</v>
      </c>
      <c r="C71" s="839"/>
      <c r="D71" s="522">
        <f>SUM(D72:D75)</f>
        <v>404566</v>
      </c>
      <c r="E71" s="548">
        <f>SUM(E72:E75)</f>
        <v>194927</v>
      </c>
      <c r="F71" s="549">
        <f>SUM(F72:F75)</f>
        <v>209639</v>
      </c>
      <c r="G71" s="522">
        <f>SUM(G72:G75)</f>
        <v>147232</v>
      </c>
      <c r="H71" s="541">
        <f>SUM(H72:H75)</f>
        <v>957.49</v>
      </c>
      <c r="I71" s="526">
        <f t="shared" si="2"/>
        <v>422.53</v>
      </c>
    </row>
    <row r="72" spans="2:9" ht="14.1" customHeight="1">
      <c r="B72" s="527"/>
      <c r="C72" s="542" t="s">
        <v>708</v>
      </c>
      <c r="D72" s="529">
        <f>E72+F72</f>
        <v>264902</v>
      </c>
      <c r="E72" s="544">
        <v>127901</v>
      </c>
      <c r="F72" s="545">
        <v>137001</v>
      </c>
      <c r="G72" s="529">
        <v>100673</v>
      </c>
      <c r="H72" s="532">
        <v>536.41</v>
      </c>
      <c r="I72" s="532">
        <f t="shared" si="2"/>
        <v>493.84</v>
      </c>
    </row>
    <row r="73" spans="2:9" ht="14.1" customHeight="1">
      <c r="B73" s="527"/>
      <c r="C73" s="542" t="s">
        <v>722</v>
      </c>
      <c r="D73" s="529">
        <f>E73+F73</f>
        <v>90831</v>
      </c>
      <c r="E73" s="544">
        <v>43745</v>
      </c>
      <c r="F73" s="545">
        <v>47086</v>
      </c>
      <c r="G73" s="529">
        <v>29690</v>
      </c>
      <c r="H73" s="532">
        <v>209.67</v>
      </c>
      <c r="I73" s="532">
        <f t="shared" si="2"/>
        <v>433.21</v>
      </c>
    </row>
    <row r="74" spans="2:9" ht="14.1" customHeight="1">
      <c r="B74" s="527"/>
      <c r="C74" s="542" t="s">
        <v>709</v>
      </c>
      <c r="D74" s="529">
        <f>E74+F74</f>
        <v>28753</v>
      </c>
      <c r="E74" s="544">
        <v>13463</v>
      </c>
      <c r="F74" s="545">
        <v>15290</v>
      </c>
      <c r="G74" s="529">
        <v>9576</v>
      </c>
      <c r="H74" s="532">
        <v>116.98</v>
      </c>
      <c r="I74" s="532">
        <f t="shared" si="2"/>
        <v>245.79</v>
      </c>
    </row>
    <row r="75" spans="2:9" ht="13.5" customHeight="1">
      <c r="B75" s="535"/>
      <c r="C75" s="543" t="s">
        <v>712</v>
      </c>
      <c r="D75" s="537">
        <f>E75+F75</f>
        <v>20080</v>
      </c>
      <c r="E75" s="546">
        <v>9818</v>
      </c>
      <c r="F75" s="547">
        <v>10262</v>
      </c>
      <c r="G75" s="537">
        <v>7293</v>
      </c>
      <c r="H75" s="540">
        <v>94.43</v>
      </c>
      <c r="I75" s="540">
        <f t="shared" si="2"/>
        <v>212.64</v>
      </c>
    </row>
    <row r="76" spans="2:9" ht="13.5" customHeight="1">
      <c r="B76" s="843" t="s">
        <v>731</v>
      </c>
      <c r="C76" s="844"/>
      <c r="D76" s="522">
        <f>SUM(D77:D80)</f>
        <v>404948</v>
      </c>
      <c r="E76" s="548">
        <f>SUM(E77:E80)</f>
        <v>195577</v>
      </c>
      <c r="F76" s="549">
        <f>SUM(F77:F80)</f>
        <v>209371</v>
      </c>
      <c r="G76" s="522">
        <f>SUM(G77:G80)</f>
        <v>145987</v>
      </c>
      <c r="H76" s="541">
        <f>SUM(H77:H80)</f>
        <v>957.49</v>
      </c>
      <c r="I76" s="526">
        <f t="shared" si="2"/>
        <v>422.93</v>
      </c>
    </row>
    <row r="77" spans="2:9" ht="13.5" customHeight="1">
      <c r="B77" s="527"/>
      <c r="C77" s="528" t="s">
        <v>708</v>
      </c>
      <c r="D77" s="529">
        <v>266002</v>
      </c>
      <c r="E77" s="544">
        <v>128882</v>
      </c>
      <c r="F77" s="545">
        <v>137120</v>
      </c>
      <c r="G77" s="529">
        <v>99554</v>
      </c>
      <c r="H77" s="532">
        <v>536.41</v>
      </c>
      <c r="I77" s="532">
        <f t="shared" si="2"/>
        <v>495.89</v>
      </c>
    </row>
    <row r="78" spans="2:9" ht="13.5" customHeight="1">
      <c r="B78" s="527"/>
      <c r="C78" s="528" t="s">
        <v>732</v>
      </c>
      <c r="D78" s="529">
        <v>90300</v>
      </c>
      <c r="E78" s="544">
        <v>43517</v>
      </c>
      <c r="F78" s="545">
        <v>46783</v>
      </c>
      <c r="G78" s="529">
        <v>29439</v>
      </c>
      <c r="H78" s="532">
        <v>209.67</v>
      </c>
      <c r="I78" s="532">
        <f t="shared" si="2"/>
        <v>430.68</v>
      </c>
    </row>
    <row r="79" spans="2:9" ht="14.1" customHeight="1">
      <c r="B79" s="527"/>
      <c r="C79" s="528" t="s">
        <v>709</v>
      </c>
      <c r="D79" s="529">
        <v>28756</v>
      </c>
      <c r="E79" s="544">
        <v>13562</v>
      </c>
      <c r="F79" s="545">
        <v>15194</v>
      </c>
      <c r="G79" s="529">
        <v>9699</v>
      </c>
      <c r="H79" s="532">
        <v>116.98</v>
      </c>
      <c r="I79" s="532">
        <f t="shared" si="2"/>
        <v>245.82</v>
      </c>
    </row>
    <row r="80" spans="2:9" ht="14.1" customHeight="1">
      <c r="B80" s="535"/>
      <c r="C80" s="536" t="s">
        <v>733</v>
      </c>
      <c r="D80" s="537">
        <v>19890</v>
      </c>
      <c r="E80" s="546">
        <v>9616</v>
      </c>
      <c r="F80" s="547">
        <v>10274</v>
      </c>
      <c r="G80" s="537">
        <v>7295</v>
      </c>
      <c r="H80" s="540">
        <v>94.43</v>
      </c>
      <c r="I80" s="540">
        <f t="shared" si="2"/>
        <v>210.63</v>
      </c>
    </row>
    <row r="81" spans="2:9" ht="14.1" customHeight="1">
      <c r="B81" s="843" t="s">
        <v>734</v>
      </c>
      <c r="C81" s="844"/>
      <c r="D81" s="522">
        <f>SUM(D82:D85)</f>
        <v>403321</v>
      </c>
      <c r="E81" s="548">
        <f>SUM(E82:E85)</f>
        <v>194895</v>
      </c>
      <c r="F81" s="549">
        <f>SUM(F82:F85)</f>
        <v>208426</v>
      </c>
      <c r="G81" s="522">
        <f>SUM(G82:G85)</f>
        <v>147636</v>
      </c>
      <c r="H81" s="541">
        <f>SUM(H82:H85)</f>
        <v>957.49</v>
      </c>
      <c r="I81" s="526">
        <f>ROUND(D81/H81,2)</f>
        <v>421.23</v>
      </c>
    </row>
    <row r="82" spans="2:9" ht="14.1" customHeight="1">
      <c r="B82" s="527"/>
      <c r="C82" s="528" t="s">
        <v>708</v>
      </c>
      <c r="D82" s="529">
        <v>265246</v>
      </c>
      <c r="E82" s="544">
        <v>128617</v>
      </c>
      <c r="F82" s="545">
        <v>136629</v>
      </c>
      <c r="G82" s="529">
        <v>100930</v>
      </c>
      <c r="H82" s="532">
        <v>536.41</v>
      </c>
      <c r="I82" s="532">
        <f>ROUND(D82/H82,2)</f>
        <v>494.48</v>
      </c>
    </row>
    <row r="83" spans="2:9" ht="14.1" customHeight="1">
      <c r="B83" s="527"/>
      <c r="C83" s="528" t="s">
        <v>732</v>
      </c>
      <c r="D83" s="529">
        <v>89985</v>
      </c>
      <c r="E83" s="544">
        <v>43358</v>
      </c>
      <c r="F83" s="545">
        <v>46627</v>
      </c>
      <c r="G83" s="529">
        <v>29731</v>
      </c>
      <c r="H83" s="532">
        <v>209.67</v>
      </c>
      <c r="I83" s="532">
        <f>ROUND(D83/H83,2)</f>
        <v>429.17</v>
      </c>
    </row>
    <row r="84" spans="2:9" ht="14.1" customHeight="1">
      <c r="B84" s="527"/>
      <c r="C84" s="528" t="s">
        <v>709</v>
      </c>
      <c r="D84" s="529">
        <v>28389</v>
      </c>
      <c r="E84" s="544">
        <v>13380</v>
      </c>
      <c r="F84" s="545">
        <v>15009</v>
      </c>
      <c r="G84" s="529">
        <v>9678</v>
      </c>
      <c r="H84" s="532">
        <v>116.98</v>
      </c>
      <c r="I84" s="532">
        <f>ROUND(D84/H84,2)</f>
        <v>242.68</v>
      </c>
    </row>
    <row r="85" spans="2:9" ht="14.1" customHeight="1">
      <c r="B85" s="535"/>
      <c r="C85" s="536" t="s">
        <v>733</v>
      </c>
      <c r="D85" s="537">
        <v>19701</v>
      </c>
      <c r="E85" s="546">
        <v>9540</v>
      </c>
      <c r="F85" s="547">
        <v>10161</v>
      </c>
      <c r="G85" s="537">
        <v>7297</v>
      </c>
      <c r="H85" s="540">
        <v>94.43</v>
      </c>
      <c r="I85" s="540">
        <f>ROUND(D85/H85,2)</f>
        <v>208.63</v>
      </c>
    </row>
    <row r="86" spans="2:9" ht="15" customHeight="1">
      <c r="C86" s="507"/>
      <c r="D86" s="550"/>
      <c r="E86" s="507"/>
      <c r="F86" s="507"/>
      <c r="G86" s="507"/>
      <c r="H86" s="507"/>
      <c r="I86" s="551" t="s">
        <v>735</v>
      </c>
    </row>
  </sheetData>
  <mergeCells count="15">
    <mergeCell ref="B71:C71"/>
    <mergeCell ref="B76:C76"/>
    <mergeCell ref="B81:C81"/>
    <mergeCell ref="B41:C41"/>
    <mergeCell ref="B46:C46"/>
    <mergeCell ref="B51:C51"/>
    <mergeCell ref="B56:C56"/>
    <mergeCell ref="B61:C61"/>
    <mergeCell ref="B66:C66"/>
    <mergeCell ref="B36:C36"/>
    <mergeCell ref="D3:F3"/>
    <mergeCell ref="G3:G4"/>
    <mergeCell ref="B5:C5"/>
    <mergeCell ref="B18:C18"/>
    <mergeCell ref="B31:C31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&amp;R2.人      口</oddHeader>
    <oddFooter>&amp;C-21-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workbookViewId="0">
      <selection activeCell="E1" sqref="E1"/>
    </sheetView>
  </sheetViews>
  <sheetFormatPr defaultRowHeight="12"/>
  <cols>
    <col min="1" max="1" width="2.875" style="76" customWidth="1"/>
    <col min="2" max="2" width="2.125" style="609" customWidth="1"/>
    <col min="3" max="3" width="7.375" style="609" customWidth="1"/>
    <col min="4" max="4" width="8.125" style="76" customWidth="1"/>
    <col min="5" max="5" width="6.625" style="76" customWidth="1"/>
    <col min="6" max="9" width="5.875" style="76" customWidth="1"/>
    <col min="10" max="10" width="6.625" style="76" customWidth="1"/>
    <col min="11" max="14" width="5.875" style="76" customWidth="1"/>
    <col min="15" max="256" width="9" style="558"/>
    <col min="257" max="257" width="2.875" style="558" customWidth="1"/>
    <col min="258" max="258" width="2.125" style="558" customWidth="1"/>
    <col min="259" max="259" width="7.375" style="558" customWidth="1"/>
    <col min="260" max="260" width="8.125" style="558" customWidth="1"/>
    <col min="261" max="261" width="6.625" style="558" customWidth="1"/>
    <col min="262" max="265" width="5.875" style="558" customWidth="1"/>
    <col min="266" max="266" width="6.625" style="558" customWidth="1"/>
    <col min="267" max="270" width="5.875" style="558" customWidth="1"/>
    <col min="271" max="512" width="9" style="558"/>
    <col min="513" max="513" width="2.875" style="558" customWidth="1"/>
    <col min="514" max="514" width="2.125" style="558" customWidth="1"/>
    <col min="515" max="515" width="7.375" style="558" customWidth="1"/>
    <col min="516" max="516" width="8.125" style="558" customWidth="1"/>
    <col min="517" max="517" width="6.625" style="558" customWidth="1"/>
    <col min="518" max="521" width="5.875" style="558" customWidth="1"/>
    <col min="522" max="522" width="6.625" style="558" customWidth="1"/>
    <col min="523" max="526" width="5.875" style="558" customWidth="1"/>
    <col min="527" max="768" width="9" style="558"/>
    <col min="769" max="769" width="2.875" style="558" customWidth="1"/>
    <col min="770" max="770" width="2.125" style="558" customWidth="1"/>
    <col min="771" max="771" width="7.375" style="558" customWidth="1"/>
    <col min="772" max="772" width="8.125" style="558" customWidth="1"/>
    <col min="773" max="773" width="6.625" style="558" customWidth="1"/>
    <col min="774" max="777" width="5.875" style="558" customWidth="1"/>
    <col min="778" max="778" width="6.625" style="558" customWidth="1"/>
    <col min="779" max="782" width="5.875" style="558" customWidth="1"/>
    <col min="783" max="1024" width="9" style="558"/>
    <col min="1025" max="1025" width="2.875" style="558" customWidth="1"/>
    <col min="1026" max="1026" width="2.125" style="558" customWidth="1"/>
    <col min="1027" max="1027" width="7.375" style="558" customWidth="1"/>
    <col min="1028" max="1028" width="8.125" style="558" customWidth="1"/>
    <col min="1029" max="1029" width="6.625" style="558" customWidth="1"/>
    <col min="1030" max="1033" width="5.875" style="558" customWidth="1"/>
    <col min="1034" max="1034" width="6.625" style="558" customWidth="1"/>
    <col min="1035" max="1038" width="5.875" style="558" customWidth="1"/>
    <col min="1039" max="1280" width="9" style="558"/>
    <col min="1281" max="1281" width="2.875" style="558" customWidth="1"/>
    <col min="1282" max="1282" width="2.125" style="558" customWidth="1"/>
    <col min="1283" max="1283" width="7.375" style="558" customWidth="1"/>
    <col min="1284" max="1284" width="8.125" style="558" customWidth="1"/>
    <col min="1285" max="1285" width="6.625" style="558" customWidth="1"/>
    <col min="1286" max="1289" width="5.875" style="558" customWidth="1"/>
    <col min="1290" max="1290" width="6.625" style="558" customWidth="1"/>
    <col min="1291" max="1294" width="5.875" style="558" customWidth="1"/>
    <col min="1295" max="1536" width="9" style="558"/>
    <col min="1537" max="1537" width="2.875" style="558" customWidth="1"/>
    <col min="1538" max="1538" width="2.125" style="558" customWidth="1"/>
    <col min="1539" max="1539" width="7.375" style="558" customWidth="1"/>
    <col min="1540" max="1540" width="8.125" style="558" customWidth="1"/>
    <col min="1541" max="1541" width="6.625" style="558" customWidth="1"/>
    <col min="1542" max="1545" width="5.875" style="558" customWidth="1"/>
    <col min="1546" max="1546" width="6.625" style="558" customWidth="1"/>
    <col min="1547" max="1550" width="5.875" style="558" customWidth="1"/>
    <col min="1551" max="1792" width="9" style="558"/>
    <col min="1793" max="1793" width="2.875" style="558" customWidth="1"/>
    <col min="1794" max="1794" width="2.125" style="558" customWidth="1"/>
    <col min="1795" max="1795" width="7.375" style="558" customWidth="1"/>
    <col min="1796" max="1796" width="8.125" style="558" customWidth="1"/>
    <col min="1797" max="1797" width="6.625" style="558" customWidth="1"/>
    <col min="1798" max="1801" width="5.875" style="558" customWidth="1"/>
    <col min="1802" max="1802" width="6.625" style="558" customWidth="1"/>
    <col min="1803" max="1806" width="5.875" style="558" customWidth="1"/>
    <col min="1807" max="2048" width="9" style="558"/>
    <col min="2049" max="2049" width="2.875" style="558" customWidth="1"/>
    <col min="2050" max="2050" width="2.125" style="558" customWidth="1"/>
    <col min="2051" max="2051" width="7.375" style="558" customWidth="1"/>
    <col min="2052" max="2052" width="8.125" style="558" customWidth="1"/>
    <col min="2053" max="2053" width="6.625" style="558" customWidth="1"/>
    <col min="2054" max="2057" width="5.875" style="558" customWidth="1"/>
    <col min="2058" max="2058" width="6.625" style="558" customWidth="1"/>
    <col min="2059" max="2062" width="5.875" style="558" customWidth="1"/>
    <col min="2063" max="2304" width="9" style="558"/>
    <col min="2305" max="2305" width="2.875" style="558" customWidth="1"/>
    <col min="2306" max="2306" width="2.125" style="558" customWidth="1"/>
    <col min="2307" max="2307" width="7.375" style="558" customWidth="1"/>
    <col min="2308" max="2308" width="8.125" style="558" customWidth="1"/>
    <col min="2309" max="2309" width="6.625" style="558" customWidth="1"/>
    <col min="2310" max="2313" width="5.875" style="558" customWidth="1"/>
    <col min="2314" max="2314" width="6.625" style="558" customWidth="1"/>
    <col min="2315" max="2318" width="5.875" style="558" customWidth="1"/>
    <col min="2319" max="2560" width="9" style="558"/>
    <col min="2561" max="2561" width="2.875" style="558" customWidth="1"/>
    <col min="2562" max="2562" width="2.125" style="558" customWidth="1"/>
    <col min="2563" max="2563" width="7.375" style="558" customWidth="1"/>
    <col min="2564" max="2564" width="8.125" style="558" customWidth="1"/>
    <col min="2565" max="2565" width="6.625" style="558" customWidth="1"/>
    <col min="2566" max="2569" width="5.875" style="558" customWidth="1"/>
    <col min="2570" max="2570" width="6.625" style="558" customWidth="1"/>
    <col min="2571" max="2574" width="5.875" style="558" customWidth="1"/>
    <col min="2575" max="2816" width="9" style="558"/>
    <col min="2817" max="2817" width="2.875" style="558" customWidth="1"/>
    <col min="2818" max="2818" width="2.125" style="558" customWidth="1"/>
    <col min="2819" max="2819" width="7.375" style="558" customWidth="1"/>
    <col min="2820" max="2820" width="8.125" style="558" customWidth="1"/>
    <col min="2821" max="2821" width="6.625" style="558" customWidth="1"/>
    <col min="2822" max="2825" width="5.875" style="558" customWidth="1"/>
    <col min="2826" max="2826" width="6.625" style="558" customWidth="1"/>
    <col min="2827" max="2830" width="5.875" style="558" customWidth="1"/>
    <col min="2831" max="3072" width="9" style="558"/>
    <col min="3073" max="3073" width="2.875" style="558" customWidth="1"/>
    <col min="3074" max="3074" width="2.125" style="558" customWidth="1"/>
    <col min="3075" max="3075" width="7.375" style="558" customWidth="1"/>
    <col min="3076" max="3076" width="8.125" style="558" customWidth="1"/>
    <col min="3077" max="3077" width="6.625" style="558" customWidth="1"/>
    <col min="3078" max="3081" width="5.875" style="558" customWidth="1"/>
    <col min="3082" max="3082" width="6.625" style="558" customWidth="1"/>
    <col min="3083" max="3086" width="5.875" style="558" customWidth="1"/>
    <col min="3087" max="3328" width="9" style="558"/>
    <col min="3329" max="3329" width="2.875" style="558" customWidth="1"/>
    <col min="3330" max="3330" width="2.125" style="558" customWidth="1"/>
    <col min="3331" max="3331" width="7.375" style="558" customWidth="1"/>
    <col min="3332" max="3332" width="8.125" style="558" customWidth="1"/>
    <col min="3333" max="3333" width="6.625" style="558" customWidth="1"/>
    <col min="3334" max="3337" width="5.875" style="558" customWidth="1"/>
    <col min="3338" max="3338" width="6.625" style="558" customWidth="1"/>
    <col min="3339" max="3342" width="5.875" style="558" customWidth="1"/>
    <col min="3343" max="3584" width="9" style="558"/>
    <col min="3585" max="3585" width="2.875" style="558" customWidth="1"/>
    <col min="3586" max="3586" width="2.125" style="558" customWidth="1"/>
    <col min="3587" max="3587" width="7.375" style="558" customWidth="1"/>
    <col min="3588" max="3588" width="8.125" style="558" customWidth="1"/>
    <col min="3589" max="3589" width="6.625" style="558" customWidth="1"/>
    <col min="3590" max="3593" width="5.875" style="558" customWidth="1"/>
    <col min="3594" max="3594" width="6.625" style="558" customWidth="1"/>
    <col min="3595" max="3598" width="5.875" style="558" customWidth="1"/>
    <col min="3599" max="3840" width="9" style="558"/>
    <col min="3841" max="3841" width="2.875" style="558" customWidth="1"/>
    <col min="3842" max="3842" width="2.125" style="558" customWidth="1"/>
    <col min="3843" max="3843" width="7.375" style="558" customWidth="1"/>
    <col min="3844" max="3844" width="8.125" style="558" customWidth="1"/>
    <col min="3845" max="3845" width="6.625" style="558" customWidth="1"/>
    <col min="3846" max="3849" width="5.875" style="558" customWidth="1"/>
    <col min="3850" max="3850" width="6.625" style="558" customWidth="1"/>
    <col min="3851" max="3854" width="5.875" style="558" customWidth="1"/>
    <col min="3855" max="4096" width="9" style="558"/>
    <col min="4097" max="4097" width="2.875" style="558" customWidth="1"/>
    <col min="4098" max="4098" width="2.125" style="558" customWidth="1"/>
    <col min="4099" max="4099" width="7.375" style="558" customWidth="1"/>
    <col min="4100" max="4100" width="8.125" style="558" customWidth="1"/>
    <col min="4101" max="4101" width="6.625" style="558" customWidth="1"/>
    <col min="4102" max="4105" width="5.875" style="558" customWidth="1"/>
    <col min="4106" max="4106" width="6.625" style="558" customWidth="1"/>
    <col min="4107" max="4110" width="5.875" style="558" customWidth="1"/>
    <col min="4111" max="4352" width="9" style="558"/>
    <col min="4353" max="4353" width="2.875" style="558" customWidth="1"/>
    <col min="4354" max="4354" width="2.125" style="558" customWidth="1"/>
    <col min="4355" max="4355" width="7.375" style="558" customWidth="1"/>
    <col min="4356" max="4356" width="8.125" style="558" customWidth="1"/>
    <col min="4357" max="4357" width="6.625" style="558" customWidth="1"/>
    <col min="4358" max="4361" width="5.875" style="558" customWidth="1"/>
    <col min="4362" max="4362" width="6.625" style="558" customWidth="1"/>
    <col min="4363" max="4366" width="5.875" style="558" customWidth="1"/>
    <col min="4367" max="4608" width="9" style="558"/>
    <col min="4609" max="4609" width="2.875" style="558" customWidth="1"/>
    <col min="4610" max="4610" width="2.125" style="558" customWidth="1"/>
    <col min="4611" max="4611" width="7.375" style="558" customWidth="1"/>
    <col min="4612" max="4612" width="8.125" style="558" customWidth="1"/>
    <col min="4613" max="4613" width="6.625" style="558" customWidth="1"/>
    <col min="4614" max="4617" width="5.875" style="558" customWidth="1"/>
    <col min="4618" max="4618" width="6.625" style="558" customWidth="1"/>
    <col min="4619" max="4622" width="5.875" style="558" customWidth="1"/>
    <col min="4623" max="4864" width="9" style="558"/>
    <col min="4865" max="4865" width="2.875" style="558" customWidth="1"/>
    <col min="4866" max="4866" width="2.125" style="558" customWidth="1"/>
    <col min="4867" max="4867" width="7.375" style="558" customWidth="1"/>
    <col min="4868" max="4868" width="8.125" style="558" customWidth="1"/>
    <col min="4869" max="4869" width="6.625" style="558" customWidth="1"/>
    <col min="4870" max="4873" width="5.875" style="558" customWidth="1"/>
    <col min="4874" max="4874" width="6.625" style="558" customWidth="1"/>
    <col min="4875" max="4878" width="5.875" style="558" customWidth="1"/>
    <col min="4879" max="5120" width="9" style="558"/>
    <col min="5121" max="5121" width="2.875" style="558" customWidth="1"/>
    <col min="5122" max="5122" width="2.125" style="558" customWidth="1"/>
    <col min="5123" max="5123" width="7.375" style="558" customWidth="1"/>
    <col min="5124" max="5124" width="8.125" style="558" customWidth="1"/>
    <col min="5125" max="5125" width="6.625" style="558" customWidth="1"/>
    <col min="5126" max="5129" width="5.875" style="558" customWidth="1"/>
    <col min="5130" max="5130" width="6.625" style="558" customWidth="1"/>
    <col min="5131" max="5134" width="5.875" style="558" customWidth="1"/>
    <col min="5135" max="5376" width="9" style="558"/>
    <col min="5377" max="5377" width="2.875" style="558" customWidth="1"/>
    <col min="5378" max="5378" width="2.125" style="558" customWidth="1"/>
    <col min="5379" max="5379" width="7.375" style="558" customWidth="1"/>
    <col min="5380" max="5380" width="8.125" style="558" customWidth="1"/>
    <col min="5381" max="5381" width="6.625" style="558" customWidth="1"/>
    <col min="5382" max="5385" width="5.875" style="558" customWidth="1"/>
    <col min="5386" max="5386" width="6.625" style="558" customWidth="1"/>
    <col min="5387" max="5390" width="5.875" style="558" customWidth="1"/>
    <col min="5391" max="5632" width="9" style="558"/>
    <col min="5633" max="5633" width="2.875" style="558" customWidth="1"/>
    <col min="5634" max="5634" width="2.125" style="558" customWidth="1"/>
    <col min="5635" max="5635" width="7.375" style="558" customWidth="1"/>
    <col min="5636" max="5636" width="8.125" style="558" customWidth="1"/>
    <col min="5637" max="5637" width="6.625" style="558" customWidth="1"/>
    <col min="5638" max="5641" width="5.875" style="558" customWidth="1"/>
    <col min="5642" max="5642" width="6.625" style="558" customWidth="1"/>
    <col min="5643" max="5646" width="5.875" style="558" customWidth="1"/>
    <col min="5647" max="5888" width="9" style="558"/>
    <col min="5889" max="5889" width="2.875" style="558" customWidth="1"/>
    <col min="5890" max="5890" width="2.125" style="558" customWidth="1"/>
    <col min="5891" max="5891" width="7.375" style="558" customWidth="1"/>
    <col min="5892" max="5892" width="8.125" style="558" customWidth="1"/>
    <col min="5893" max="5893" width="6.625" style="558" customWidth="1"/>
    <col min="5894" max="5897" width="5.875" style="558" customWidth="1"/>
    <col min="5898" max="5898" width="6.625" style="558" customWidth="1"/>
    <col min="5899" max="5902" width="5.875" style="558" customWidth="1"/>
    <col min="5903" max="6144" width="9" style="558"/>
    <col min="6145" max="6145" width="2.875" style="558" customWidth="1"/>
    <col min="6146" max="6146" width="2.125" style="558" customWidth="1"/>
    <col min="6147" max="6147" width="7.375" style="558" customWidth="1"/>
    <col min="6148" max="6148" width="8.125" style="558" customWidth="1"/>
    <col min="6149" max="6149" width="6.625" style="558" customWidth="1"/>
    <col min="6150" max="6153" width="5.875" style="558" customWidth="1"/>
    <col min="6154" max="6154" width="6.625" style="558" customWidth="1"/>
    <col min="6155" max="6158" width="5.875" style="558" customWidth="1"/>
    <col min="6159" max="6400" width="9" style="558"/>
    <col min="6401" max="6401" width="2.875" style="558" customWidth="1"/>
    <col min="6402" max="6402" width="2.125" style="558" customWidth="1"/>
    <col min="6403" max="6403" width="7.375" style="558" customWidth="1"/>
    <col min="6404" max="6404" width="8.125" style="558" customWidth="1"/>
    <col min="6405" max="6405" width="6.625" style="558" customWidth="1"/>
    <col min="6406" max="6409" width="5.875" style="558" customWidth="1"/>
    <col min="6410" max="6410" width="6.625" style="558" customWidth="1"/>
    <col min="6411" max="6414" width="5.875" style="558" customWidth="1"/>
    <col min="6415" max="6656" width="9" style="558"/>
    <col min="6657" max="6657" width="2.875" style="558" customWidth="1"/>
    <col min="6658" max="6658" width="2.125" style="558" customWidth="1"/>
    <col min="6659" max="6659" width="7.375" style="558" customWidth="1"/>
    <col min="6660" max="6660" width="8.125" style="558" customWidth="1"/>
    <col min="6661" max="6661" width="6.625" style="558" customWidth="1"/>
    <col min="6662" max="6665" width="5.875" style="558" customWidth="1"/>
    <col min="6666" max="6666" width="6.625" style="558" customWidth="1"/>
    <col min="6667" max="6670" width="5.875" style="558" customWidth="1"/>
    <col min="6671" max="6912" width="9" style="558"/>
    <col min="6913" max="6913" width="2.875" style="558" customWidth="1"/>
    <col min="6914" max="6914" width="2.125" style="558" customWidth="1"/>
    <col min="6915" max="6915" width="7.375" style="558" customWidth="1"/>
    <col min="6916" max="6916" width="8.125" style="558" customWidth="1"/>
    <col min="6917" max="6917" width="6.625" style="558" customWidth="1"/>
    <col min="6918" max="6921" width="5.875" style="558" customWidth="1"/>
    <col min="6922" max="6922" width="6.625" style="558" customWidth="1"/>
    <col min="6923" max="6926" width="5.875" style="558" customWidth="1"/>
    <col min="6927" max="7168" width="9" style="558"/>
    <col min="7169" max="7169" width="2.875" style="558" customWidth="1"/>
    <col min="7170" max="7170" width="2.125" style="558" customWidth="1"/>
    <col min="7171" max="7171" width="7.375" style="558" customWidth="1"/>
    <col min="7172" max="7172" width="8.125" style="558" customWidth="1"/>
    <col min="7173" max="7173" width="6.625" style="558" customWidth="1"/>
    <col min="7174" max="7177" width="5.875" style="558" customWidth="1"/>
    <col min="7178" max="7178" width="6.625" style="558" customWidth="1"/>
    <col min="7179" max="7182" width="5.875" style="558" customWidth="1"/>
    <col min="7183" max="7424" width="9" style="558"/>
    <col min="7425" max="7425" width="2.875" style="558" customWidth="1"/>
    <col min="7426" max="7426" width="2.125" style="558" customWidth="1"/>
    <col min="7427" max="7427" width="7.375" style="558" customWidth="1"/>
    <col min="7428" max="7428" width="8.125" style="558" customWidth="1"/>
    <col min="7429" max="7429" width="6.625" style="558" customWidth="1"/>
    <col min="7430" max="7433" width="5.875" style="558" customWidth="1"/>
    <col min="7434" max="7434" width="6.625" style="558" customWidth="1"/>
    <col min="7435" max="7438" width="5.875" style="558" customWidth="1"/>
    <col min="7439" max="7680" width="9" style="558"/>
    <col min="7681" max="7681" width="2.875" style="558" customWidth="1"/>
    <col min="7682" max="7682" width="2.125" style="558" customWidth="1"/>
    <col min="7683" max="7683" width="7.375" style="558" customWidth="1"/>
    <col min="7684" max="7684" width="8.125" style="558" customWidth="1"/>
    <col min="7685" max="7685" width="6.625" style="558" customWidth="1"/>
    <col min="7686" max="7689" width="5.875" style="558" customWidth="1"/>
    <col min="7690" max="7690" width="6.625" style="558" customWidth="1"/>
    <col min="7691" max="7694" width="5.875" style="558" customWidth="1"/>
    <col min="7695" max="7936" width="9" style="558"/>
    <col min="7937" max="7937" width="2.875" style="558" customWidth="1"/>
    <col min="7938" max="7938" width="2.125" style="558" customWidth="1"/>
    <col min="7939" max="7939" width="7.375" style="558" customWidth="1"/>
    <col min="7940" max="7940" width="8.125" style="558" customWidth="1"/>
    <col min="7941" max="7941" width="6.625" style="558" customWidth="1"/>
    <col min="7942" max="7945" width="5.875" style="558" customWidth="1"/>
    <col min="7946" max="7946" width="6.625" style="558" customWidth="1"/>
    <col min="7947" max="7950" width="5.875" style="558" customWidth="1"/>
    <col min="7951" max="8192" width="9" style="558"/>
    <col min="8193" max="8193" width="2.875" style="558" customWidth="1"/>
    <col min="8194" max="8194" width="2.125" style="558" customWidth="1"/>
    <col min="8195" max="8195" width="7.375" style="558" customWidth="1"/>
    <col min="8196" max="8196" width="8.125" style="558" customWidth="1"/>
    <col min="8197" max="8197" width="6.625" style="558" customWidth="1"/>
    <col min="8198" max="8201" width="5.875" style="558" customWidth="1"/>
    <col min="8202" max="8202" width="6.625" style="558" customWidth="1"/>
    <col min="8203" max="8206" width="5.875" style="558" customWidth="1"/>
    <col min="8207" max="8448" width="9" style="558"/>
    <col min="8449" max="8449" width="2.875" style="558" customWidth="1"/>
    <col min="8450" max="8450" width="2.125" style="558" customWidth="1"/>
    <col min="8451" max="8451" width="7.375" style="558" customWidth="1"/>
    <col min="8452" max="8452" width="8.125" style="558" customWidth="1"/>
    <col min="8453" max="8453" width="6.625" style="558" customWidth="1"/>
    <col min="8454" max="8457" width="5.875" style="558" customWidth="1"/>
    <col min="8458" max="8458" width="6.625" style="558" customWidth="1"/>
    <col min="8459" max="8462" width="5.875" style="558" customWidth="1"/>
    <col min="8463" max="8704" width="9" style="558"/>
    <col min="8705" max="8705" width="2.875" style="558" customWidth="1"/>
    <col min="8706" max="8706" width="2.125" style="558" customWidth="1"/>
    <col min="8707" max="8707" width="7.375" style="558" customWidth="1"/>
    <col min="8708" max="8708" width="8.125" style="558" customWidth="1"/>
    <col min="8709" max="8709" width="6.625" style="558" customWidth="1"/>
    <col min="8710" max="8713" width="5.875" style="558" customWidth="1"/>
    <col min="8714" max="8714" width="6.625" style="558" customWidth="1"/>
    <col min="8715" max="8718" width="5.875" style="558" customWidth="1"/>
    <col min="8719" max="8960" width="9" style="558"/>
    <col min="8961" max="8961" width="2.875" style="558" customWidth="1"/>
    <col min="8962" max="8962" width="2.125" style="558" customWidth="1"/>
    <col min="8963" max="8963" width="7.375" style="558" customWidth="1"/>
    <col min="8964" max="8964" width="8.125" style="558" customWidth="1"/>
    <col min="8965" max="8965" width="6.625" style="558" customWidth="1"/>
    <col min="8966" max="8969" width="5.875" style="558" customWidth="1"/>
    <col min="8970" max="8970" width="6.625" style="558" customWidth="1"/>
    <col min="8971" max="8974" width="5.875" style="558" customWidth="1"/>
    <col min="8975" max="9216" width="9" style="558"/>
    <col min="9217" max="9217" width="2.875" style="558" customWidth="1"/>
    <col min="9218" max="9218" width="2.125" style="558" customWidth="1"/>
    <col min="9219" max="9219" width="7.375" style="558" customWidth="1"/>
    <col min="9220" max="9220" width="8.125" style="558" customWidth="1"/>
    <col min="9221" max="9221" width="6.625" style="558" customWidth="1"/>
    <col min="9222" max="9225" width="5.875" style="558" customWidth="1"/>
    <col min="9226" max="9226" width="6.625" style="558" customWidth="1"/>
    <col min="9227" max="9230" width="5.875" style="558" customWidth="1"/>
    <col min="9231" max="9472" width="9" style="558"/>
    <col min="9473" max="9473" width="2.875" style="558" customWidth="1"/>
    <col min="9474" max="9474" width="2.125" style="558" customWidth="1"/>
    <col min="9475" max="9475" width="7.375" style="558" customWidth="1"/>
    <col min="9476" max="9476" width="8.125" style="558" customWidth="1"/>
    <col min="9477" max="9477" width="6.625" style="558" customWidth="1"/>
    <col min="9478" max="9481" width="5.875" style="558" customWidth="1"/>
    <col min="9482" max="9482" width="6.625" style="558" customWidth="1"/>
    <col min="9483" max="9486" width="5.875" style="558" customWidth="1"/>
    <col min="9487" max="9728" width="9" style="558"/>
    <col min="9729" max="9729" width="2.875" style="558" customWidth="1"/>
    <col min="9730" max="9730" width="2.125" style="558" customWidth="1"/>
    <col min="9731" max="9731" width="7.375" style="558" customWidth="1"/>
    <col min="9732" max="9732" width="8.125" style="558" customWidth="1"/>
    <col min="9733" max="9733" width="6.625" style="558" customWidth="1"/>
    <col min="9734" max="9737" width="5.875" style="558" customWidth="1"/>
    <col min="9738" max="9738" width="6.625" style="558" customWidth="1"/>
    <col min="9739" max="9742" width="5.875" style="558" customWidth="1"/>
    <col min="9743" max="9984" width="9" style="558"/>
    <col min="9985" max="9985" width="2.875" style="558" customWidth="1"/>
    <col min="9986" max="9986" width="2.125" style="558" customWidth="1"/>
    <col min="9987" max="9987" width="7.375" style="558" customWidth="1"/>
    <col min="9988" max="9988" width="8.125" style="558" customWidth="1"/>
    <col min="9989" max="9989" width="6.625" style="558" customWidth="1"/>
    <col min="9990" max="9993" width="5.875" style="558" customWidth="1"/>
    <col min="9994" max="9994" width="6.625" style="558" customWidth="1"/>
    <col min="9995" max="9998" width="5.875" style="558" customWidth="1"/>
    <col min="9999" max="10240" width="9" style="558"/>
    <col min="10241" max="10241" width="2.875" style="558" customWidth="1"/>
    <col min="10242" max="10242" width="2.125" style="558" customWidth="1"/>
    <col min="10243" max="10243" width="7.375" style="558" customWidth="1"/>
    <col min="10244" max="10244" width="8.125" style="558" customWidth="1"/>
    <col min="10245" max="10245" width="6.625" style="558" customWidth="1"/>
    <col min="10246" max="10249" width="5.875" style="558" customWidth="1"/>
    <col min="10250" max="10250" width="6.625" style="558" customWidth="1"/>
    <col min="10251" max="10254" width="5.875" style="558" customWidth="1"/>
    <col min="10255" max="10496" width="9" style="558"/>
    <col min="10497" max="10497" width="2.875" style="558" customWidth="1"/>
    <col min="10498" max="10498" width="2.125" style="558" customWidth="1"/>
    <col min="10499" max="10499" width="7.375" style="558" customWidth="1"/>
    <col min="10500" max="10500" width="8.125" style="558" customWidth="1"/>
    <col min="10501" max="10501" width="6.625" style="558" customWidth="1"/>
    <col min="10502" max="10505" width="5.875" style="558" customWidth="1"/>
    <col min="10506" max="10506" width="6.625" style="558" customWidth="1"/>
    <col min="10507" max="10510" width="5.875" style="558" customWidth="1"/>
    <col min="10511" max="10752" width="9" style="558"/>
    <col min="10753" max="10753" width="2.875" style="558" customWidth="1"/>
    <col min="10754" max="10754" width="2.125" style="558" customWidth="1"/>
    <col min="10755" max="10755" width="7.375" style="558" customWidth="1"/>
    <col min="10756" max="10756" width="8.125" style="558" customWidth="1"/>
    <col min="10757" max="10757" width="6.625" style="558" customWidth="1"/>
    <col min="10758" max="10761" width="5.875" style="558" customWidth="1"/>
    <col min="10762" max="10762" width="6.625" style="558" customWidth="1"/>
    <col min="10763" max="10766" width="5.875" style="558" customWidth="1"/>
    <col min="10767" max="11008" width="9" style="558"/>
    <col min="11009" max="11009" width="2.875" style="558" customWidth="1"/>
    <col min="11010" max="11010" width="2.125" style="558" customWidth="1"/>
    <col min="11011" max="11011" width="7.375" style="558" customWidth="1"/>
    <col min="11012" max="11012" width="8.125" style="558" customWidth="1"/>
    <col min="11013" max="11013" width="6.625" style="558" customWidth="1"/>
    <col min="11014" max="11017" width="5.875" style="558" customWidth="1"/>
    <col min="11018" max="11018" width="6.625" style="558" customWidth="1"/>
    <col min="11019" max="11022" width="5.875" style="558" customWidth="1"/>
    <col min="11023" max="11264" width="9" style="558"/>
    <col min="11265" max="11265" width="2.875" style="558" customWidth="1"/>
    <col min="11266" max="11266" width="2.125" style="558" customWidth="1"/>
    <col min="11267" max="11267" width="7.375" style="558" customWidth="1"/>
    <col min="11268" max="11268" width="8.125" style="558" customWidth="1"/>
    <col min="11269" max="11269" width="6.625" style="558" customWidth="1"/>
    <col min="11270" max="11273" width="5.875" style="558" customWidth="1"/>
    <col min="11274" max="11274" width="6.625" style="558" customWidth="1"/>
    <col min="11275" max="11278" width="5.875" style="558" customWidth="1"/>
    <col min="11279" max="11520" width="9" style="558"/>
    <col min="11521" max="11521" width="2.875" style="558" customWidth="1"/>
    <col min="11522" max="11522" width="2.125" style="558" customWidth="1"/>
    <col min="11523" max="11523" width="7.375" style="558" customWidth="1"/>
    <col min="11524" max="11524" width="8.125" style="558" customWidth="1"/>
    <col min="11525" max="11525" width="6.625" style="558" customWidth="1"/>
    <col min="11526" max="11529" width="5.875" style="558" customWidth="1"/>
    <col min="11530" max="11530" width="6.625" style="558" customWidth="1"/>
    <col min="11531" max="11534" width="5.875" style="558" customWidth="1"/>
    <col min="11535" max="11776" width="9" style="558"/>
    <col min="11777" max="11777" width="2.875" style="558" customWidth="1"/>
    <col min="11778" max="11778" width="2.125" style="558" customWidth="1"/>
    <col min="11779" max="11779" width="7.375" style="558" customWidth="1"/>
    <col min="11780" max="11780" width="8.125" style="558" customWidth="1"/>
    <col min="11781" max="11781" width="6.625" style="558" customWidth="1"/>
    <col min="11782" max="11785" width="5.875" style="558" customWidth="1"/>
    <col min="11786" max="11786" width="6.625" style="558" customWidth="1"/>
    <col min="11787" max="11790" width="5.875" style="558" customWidth="1"/>
    <col min="11791" max="12032" width="9" style="558"/>
    <col min="12033" max="12033" width="2.875" style="558" customWidth="1"/>
    <col min="12034" max="12034" width="2.125" style="558" customWidth="1"/>
    <col min="12035" max="12035" width="7.375" style="558" customWidth="1"/>
    <col min="12036" max="12036" width="8.125" style="558" customWidth="1"/>
    <col min="12037" max="12037" width="6.625" style="558" customWidth="1"/>
    <col min="12038" max="12041" width="5.875" style="558" customWidth="1"/>
    <col min="12042" max="12042" width="6.625" style="558" customWidth="1"/>
    <col min="12043" max="12046" width="5.875" style="558" customWidth="1"/>
    <col min="12047" max="12288" width="9" style="558"/>
    <col min="12289" max="12289" width="2.875" style="558" customWidth="1"/>
    <col min="12290" max="12290" width="2.125" style="558" customWidth="1"/>
    <col min="12291" max="12291" width="7.375" style="558" customWidth="1"/>
    <col min="12292" max="12292" width="8.125" style="558" customWidth="1"/>
    <col min="12293" max="12293" width="6.625" style="558" customWidth="1"/>
    <col min="12294" max="12297" width="5.875" style="558" customWidth="1"/>
    <col min="12298" max="12298" width="6.625" style="558" customWidth="1"/>
    <col min="12299" max="12302" width="5.875" style="558" customWidth="1"/>
    <col min="12303" max="12544" width="9" style="558"/>
    <col min="12545" max="12545" width="2.875" style="558" customWidth="1"/>
    <col min="12546" max="12546" width="2.125" style="558" customWidth="1"/>
    <col min="12547" max="12547" width="7.375" style="558" customWidth="1"/>
    <col min="12548" max="12548" width="8.125" style="558" customWidth="1"/>
    <col min="12549" max="12549" width="6.625" style="558" customWidth="1"/>
    <col min="12550" max="12553" width="5.875" style="558" customWidth="1"/>
    <col min="12554" max="12554" width="6.625" style="558" customWidth="1"/>
    <col min="12555" max="12558" width="5.875" style="558" customWidth="1"/>
    <col min="12559" max="12800" width="9" style="558"/>
    <col min="12801" max="12801" width="2.875" style="558" customWidth="1"/>
    <col min="12802" max="12802" width="2.125" style="558" customWidth="1"/>
    <col min="12803" max="12803" width="7.375" style="558" customWidth="1"/>
    <col min="12804" max="12804" width="8.125" style="558" customWidth="1"/>
    <col min="12805" max="12805" width="6.625" style="558" customWidth="1"/>
    <col min="12806" max="12809" width="5.875" style="558" customWidth="1"/>
    <col min="12810" max="12810" width="6.625" style="558" customWidth="1"/>
    <col min="12811" max="12814" width="5.875" style="558" customWidth="1"/>
    <col min="12815" max="13056" width="9" style="558"/>
    <col min="13057" max="13057" width="2.875" style="558" customWidth="1"/>
    <col min="13058" max="13058" width="2.125" style="558" customWidth="1"/>
    <col min="13059" max="13059" width="7.375" style="558" customWidth="1"/>
    <col min="13060" max="13060" width="8.125" style="558" customWidth="1"/>
    <col min="13061" max="13061" width="6.625" style="558" customWidth="1"/>
    <col min="13062" max="13065" width="5.875" style="558" customWidth="1"/>
    <col min="13066" max="13066" width="6.625" style="558" customWidth="1"/>
    <col min="13067" max="13070" width="5.875" style="558" customWidth="1"/>
    <col min="13071" max="13312" width="9" style="558"/>
    <col min="13313" max="13313" width="2.875" style="558" customWidth="1"/>
    <col min="13314" max="13314" width="2.125" style="558" customWidth="1"/>
    <col min="13315" max="13315" width="7.375" style="558" customWidth="1"/>
    <col min="13316" max="13316" width="8.125" style="558" customWidth="1"/>
    <col min="13317" max="13317" width="6.625" style="558" customWidth="1"/>
    <col min="13318" max="13321" width="5.875" style="558" customWidth="1"/>
    <col min="13322" max="13322" width="6.625" style="558" customWidth="1"/>
    <col min="13323" max="13326" width="5.875" style="558" customWidth="1"/>
    <col min="13327" max="13568" width="9" style="558"/>
    <col min="13569" max="13569" width="2.875" style="558" customWidth="1"/>
    <col min="13570" max="13570" width="2.125" style="558" customWidth="1"/>
    <col min="13571" max="13571" width="7.375" style="558" customWidth="1"/>
    <col min="13572" max="13572" width="8.125" style="558" customWidth="1"/>
    <col min="13573" max="13573" width="6.625" style="558" customWidth="1"/>
    <col min="13574" max="13577" width="5.875" style="558" customWidth="1"/>
    <col min="13578" max="13578" width="6.625" style="558" customWidth="1"/>
    <col min="13579" max="13582" width="5.875" style="558" customWidth="1"/>
    <col min="13583" max="13824" width="9" style="558"/>
    <col min="13825" max="13825" width="2.875" style="558" customWidth="1"/>
    <col min="13826" max="13826" width="2.125" style="558" customWidth="1"/>
    <col min="13827" max="13827" width="7.375" style="558" customWidth="1"/>
    <col min="13828" max="13828" width="8.125" style="558" customWidth="1"/>
    <col min="13829" max="13829" width="6.625" style="558" customWidth="1"/>
    <col min="13830" max="13833" width="5.875" style="558" customWidth="1"/>
    <col min="13834" max="13834" width="6.625" style="558" customWidth="1"/>
    <col min="13835" max="13838" width="5.875" style="558" customWidth="1"/>
    <col min="13839" max="14080" width="9" style="558"/>
    <col min="14081" max="14081" width="2.875" style="558" customWidth="1"/>
    <col min="14082" max="14082" width="2.125" style="558" customWidth="1"/>
    <col min="14083" max="14083" width="7.375" style="558" customWidth="1"/>
    <col min="14084" max="14084" width="8.125" style="558" customWidth="1"/>
    <col min="14085" max="14085" width="6.625" style="558" customWidth="1"/>
    <col min="14086" max="14089" width="5.875" style="558" customWidth="1"/>
    <col min="14090" max="14090" width="6.625" style="558" customWidth="1"/>
    <col min="14091" max="14094" width="5.875" style="558" customWidth="1"/>
    <col min="14095" max="14336" width="9" style="558"/>
    <col min="14337" max="14337" width="2.875" style="558" customWidth="1"/>
    <col min="14338" max="14338" width="2.125" style="558" customWidth="1"/>
    <col min="14339" max="14339" width="7.375" style="558" customWidth="1"/>
    <col min="14340" max="14340" width="8.125" style="558" customWidth="1"/>
    <col min="14341" max="14341" width="6.625" style="558" customWidth="1"/>
    <col min="14342" max="14345" width="5.875" style="558" customWidth="1"/>
    <col min="14346" max="14346" width="6.625" style="558" customWidth="1"/>
    <col min="14347" max="14350" width="5.875" style="558" customWidth="1"/>
    <col min="14351" max="14592" width="9" style="558"/>
    <col min="14593" max="14593" width="2.875" style="558" customWidth="1"/>
    <col min="14594" max="14594" width="2.125" style="558" customWidth="1"/>
    <col min="14595" max="14595" width="7.375" style="558" customWidth="1"/>
    <col min="14596" max="14596" width="8.125" style="558" customWidth="1"/>
    <col min="14597" max="14597" width="6.625" style="558" customWidth="1"/>
    <col min="14598" max="14601" width="5.875" style="558" customWidth="1"/>
    <col min="14602" max="14602" width="6.625" style="558" customWidth="1"/>
    <col min="14603" max="14606" width="5.875" style="558" customWidth="1"/>
    <col min="14607" max="14848" width="9" style="558"/>
    <col min="14849" max="14849" width="2.875" style="558" customWidth="1"/>
    <col min="14850" max="14850" width="2.125" style="558" customWidth="1"/>
    <col min="14851" max="14851" width="7.375" style="558" customWidth="1"/>
    <col min="14852" max="14852" width="8.125" style="558" customWidth="1"/>
    <col min="14853" max="14853" width="6.625" style="558" customWidth="1"/>
    <col min="14854" max="14857" width="5.875" style="558" customWidth="1"/>
    <col min="14858" max="14858" width="6.625" style="558" customWidth="1"/>
    <col min="14859" max="14862" width="5.875" style="558" customWidth="1"/>
    <col min="14863" max="15104" width="9" style="558"/>
    <col min="15105" max="15105" width="2.875" style="558" customWidth="1"/>
    <col min="15106" max="15106" width="2.125" style="558" customWidth="1"/>
    <col min="15107" max="15107" width="7.375" style="558" customWidth="1"/>
    <col min="15108" max="15108" width="8.125" style="558" customWidth="1"/>
    <col min="15109" max="15109" width="6.625" style="558" customWidth="1"/>
    <col min="15110" max="15113" width="5.875" style="558" customWidth="1"/>
    <col min="15114" max="15114" width="6.625" style="558" customWidth="1"/>
    <col min="15115" max="15118" width="5.875" style="558" customWidth="1"/>
    <col min="15119" max="15360" width="9" style="558"/>
    <col min="15361" max="15361" width="2.875" style="558" customWidth="1"/>
    <col min="15362" max="15362" width="2.125" style="558" customWidth="1"/>
    <col min="15363" max="15363" width="7.375" style="558" customWidth="1"/>
    <col min="15364" max="15364" width="8.125" style="558" customWidth="1"/>
    <col min="15365" max="15365" width="6.625" style="558" customWidth="1"/>
    <col min="15366" max="15369" width="5.875" style="558" customWidth="1"/>
    <col min="15370" max="15370" width="6.625" style="558" customWidth="1"/>
    <col min="15371" max="15374" width="5.875" style="558" customWidth="1"/>
    <col min="15375" max="15616" width="9" style="558"/>
    <col min="15617" max="15617" width="2.875" style="558" customWidth="1"/>
    <col min="15618" max="15618" width="2.125" style="558" customWidth="1"/>
    <col min="15619" max="15619" width="7.375" style="558" customWidth="1"/>
    <col min="15620" max="15620" width="8.125" style="558" customWidth="1"/>
    <col min="15621" max="15621" width="6.625" style="558" customWidth="1"/>
    <col min="15622" max="15625" width="5.875" style="558" customWidth="1"/>
    <col min="15626" max="15626" width="6.625" style="558" customWidth="1"/>
    <col min="15627" max="15630" width="5.875" style="558" customWidth="1"/>
    <col min="15631" max="15872" width="9" style="558"/>
    <col min="15873" max="15873" width="2.875" style="558" customWidth="1"/>
    <col min="15874" max="15874" width="2.125" style="558" customWidth="1"/>
    <col min="15875" max="15875" width="7.375" style="558" customWidth="1"/>
    <col min="15876" max="15876" width="8.125" style="558" customWidth="1"/>
    <col min="15877" max="15877" width="6.625" style="558" customWidth="1"/>
    <col min="15878" max="15881" width="5.875" style="558" customWidth="1"/>
    <col min="15882" max="15882" width="6.625" style="558" customWidth="1"/>
    <col min="15883" max="15886" width="5.875" style="558" customWidth="1"/>
    <col min="15887" max="16128" width="9" style="558"/>
    <col min="16129" max="16129" width="2.875" style="558" customWidth="1"/>
    <col min="16130" max="16130" width="2.125" style="558" customWidth="1"/>
    <col min="16131" max="16131" width="7.375" style="558" customWidth="1"/>
    <col min="16132" max="16132" width="8.125" style="558" customWidth="1"/>
    <col min="16133" max="16133" width="6.625" style="558" customWidth="1"/>
    <col min="16134" max="16137" width="5.875" style="558" customWidth="1"/>
    <col min="16138" max="16138" width="6.625" style="558" customWidth="1"/>
    <col min="16139" max="16142" width="5.875" style="558" customWidth="1"/>
    <col min="16143" max="16384" width="9" style="558"/>
  </cols>
  <sheetData>
    <row r="1" spans="1:14" ht="30" customHeight="1">
      <c r="A1" s="73" t="s">
        <v>736</v>
      </c>
      <c r="B1" s="552"/>
      <c r="C1" s="552"/>
      <c r="D1" s="553"/>
      <c r="E1" s="554"/>
      <c r="F1" s="555"/>
      <c r="G1" s="555"/>
      <c r="H1" s="556"/>
      <c r="I1" s="556"/>
      <c r="J1" s="554"/>
      <c r="K1" s="555"/>
      <c r="L1" s="555"/>
      <c r="M1" s="556"/>
      <c r="N1" s="557"/>
    </row>
    <row r="2" spans="1:14" ht="18" customHeight="1">
      <c r="A2" s="559"/>
      <c r="B2" s="560" t="s">
        <v>737</v>
      </c>
      <c r="C2" s="561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62" t="s">
        <v>594</v>
      </c>
    </row>
    <row r="3" spans="1:14" ht="18" customHeight="1">
      <c r="A3" s="563"/>
      <c r="B3" s="855" t="s">
        <v>46</v>
      </c>
      <c r="C3" s="856"/>
      <c r="D3" s="857" t="s">
        <v>702</v>
      </c>
      <c r="E3" s="859" t="s">
        <v>81</v>
      </c>
      <c r="F3" s="846"/>
      <c r="G3" s="846"/>
      <c r="H3" s="846"/>
      <c r="I3" s="847"/>
      <c r="J3" s="845" t="s">
        <v>82</v>
      </c>
      <c r="K3" s="846"/>
      <c r="L3" s="846"/>
      <c r="M3" s="846"/>
      <c r="N3" s="847"/>
    </row>
    <row r="4" spans="1:14" ht="18" customHeight="1">
      <c r="A4" s="563"/>
      <c r="B4" s="848" t="s">
        <v>738</v>
      </c>
      <c r="C4" s="849"/>
      <c r="D4" s="858"/>
      <c r="E4" s="564" t="s">
        <v>702</v>
      </c>
      <c r="F4" s="565" t="s">
        <v>739</v>
      </c>
      <c r="G4" s="566" t="s">
        <v>740</v>
      </c>
      <c r="H4" s="567" t="s">
        <v>741</v>
      </c>
      <c r="I4" s="568" t="s">
        <v>742</v>
      </c>
      <c r="J4" s="564" t="s">
        <v>702</v>
      </c>
      <c r="K4" s="569" t="s">
        <v>739</v>
      </c>
      <c r="L4" s="570" t="s">
        <v>740</v>
      </c>
      <c r="M4" s="571" t="s">
        <v>741</v>
      </c>
      <c r="N4" s="572" t="s">
        <v>742</v>
      </c>
    </row>
    <row r="5" spans="1:14" ht="27.75" customHeight="1">
      <c r="A5" s="573"/>
      <c r="B5" s="850" t="s">
        <v>702</v>
      </c>
      <c r="C5" s="851"/>
      <c r="D5" s="574">
        <f t="shared" ref="D5:N5" si="0">SUM(D6:D23)</f>
        <v>76951</v>
      </c>
      <c r="E5" s="575">
        <f t="shared" si="0"/>
        <v>36686</v>
      </c>
      <c r="F5" s="576">
        <f t="shared" si="0"/>
        <v>10071</v>
      </c>
      <c r="G5" s="577">
        <f t="shared" si="0"/>
        <v>24126</v>
      </c>
      <c r="H5" s="577">
        <f t="shared" si="0"/>
        <v>1149</v>
      </c>
      <c r="I5" s="578">
        <f t="shared" si="0"/>
        <v>1247</v>
      </c>
      <c r="J5" s="575">
        <f t="shared" si="0"/>
        <v>40265</v>
      </c>
      <c r="K5" s="576">
        <f t="shared" si="0"/>
        <v>7755</v>
      </c>
      <c r="L5" s="577">
        <f t="shared" si="0"/>
        <v>24180</v>
      </c>
      <c r="M5" s="577">
        <f t="shared" si="0"/>
        <v>6202</v>
      </c>
      <c r="N5" s="578">
        <f t="shared" si="0"/>
        <v>2040</v>
      </c>
    </row>
    <row r="6" spans="1:14" ht="24" customHeight="1">
      <c r="A6" s="90"/>
      <c r="B6" s="579"/>
      <c r="C6" s="580" t="s">
        <v>743</v>
      </c>
      <c r="D6" s="581">
        <f>SUM(E6,J6)</f>
        <v>4799</v>
      </c>
      <c r="E6" s="582">
        <v>2438</v>
      </c>
      <c r="F6" s="583">
        <v>2432</v>
      </c>
      <c r="G6" s="584">
        <v>3</v>
      </c>
      <c r="H6" s="584">
        <v>1</v>
      </c>
      <c r="I6" s="585" t="s">
        <v>744</v>
      </c>
      <c r="J6" s="582">
        <v>2361</v>
      </c>
      <c r="K6" s="583">
        <v>2342</v>
      </c>
      <c r="L6" s="584">
        <v>12</v>
      </c>
      <c r="M6" s="584" t="s">
        <v>744</v>
      </c>
      <c r="N6" s="585" t="s">
        <v>744</v>
      </c>
    </row>
    <row r="7" spans="1:14" ht="24" customHeight="1">
      <c r="A7" s="90"/>
      <c r="B7" s="586"/>
      <c r="C7" s="587" t="s">
        <v>745</v>
      </c>
      <c r="D7" s="588">
        <f>SUM(E7,J7)</f>
        <v>3808</v>
      </c>
      <c r="E7" s="589">
        <v>1854</v>
      </c>
      <c r="F7" s="590">
        <v>1744</v>
      </c>
      <c r="G7" s="591">
        <v>92</v>
      </c>
      <c r="H7" s="591">
        <v>1</v>
      </c>
      <c r="I7" s="592">
        <v>6</v>
      </c>
      <c r="J7" s="589">
        <v>1954</v>
      </c>
      <c r="K7" s="590">
        <v>1807</v>
      </c>
      <c r="L7" s="591">
        <v>133</v>
      </c>
      <c r="M7" s="591" t="s">
        <v>744</v>
      </c>
      <c r="N7" s="592">
        <v>8</v>
      </c>
    </row>
    <row r="8" spans="1:14" ht="24" customHeight="1">
      <c r="A8" s="90"/>
      <c r="B8" s="586"/>
      <c r="C8" s="587" t="s">
        <v>746</v>
      </c>
      <c r="D8" s="588">
        <f t="shared" ref="D8:D22" si="1">SUM(E8,J8)</f>
        <v>4272</v>
      </c>
      <c r="E8" s="589">
        <v>2197</v>
      </c>
      <c r="F8" s="590">
        <v>1616</v>
      </c>
      <c r="G8" s="591">
        <v>547</v>
      </c>
      <c r="H8" s="591">
        <v>1</v>
      </c>
      <c r="I8" s="592">
        <v>20</v>
      </c>
      <c r="J8" s="589">
        <v>2075</v>
      </c>
      <c r="K8" s="590">
        <v>1260</v>
      </c>
      <c r="L8" s="591">
        <v>753</v>
      </c>
      <c r="M8" s="591" t="s">
        <v>744</v>
      </c>
      <c r="N8" s="592">
        <v>57</v>
      </c>
    </row>
    <row r="9" spans="1:14" ht="24" customHeight="1">
      <c r="A9" s="90"/>
      <c r="B9" s="586"/>
      <c r="C9" s="587" t="s">
        <v>747</v>
      </c>
      <c r="D9" s="588">
        <f t="shared" si="1"/>
        <v>4744</v>
      </c>
      <c r="E9" s="589">
        <v>2370</v>
      </c>
      <c r="F9" s="590">
        <v>1047</v>
      </c>
      <c r="G9" s="591">
        <v>1265</v>
      </c>
      <c r="H9" s="591">
        <v>1</v>
      </c>
      <c r="I9" s="592">
        <v>49</v>
      </c>
      <c r="J9" s="589">
        <v>2374</v>
      </c>
      <c r="K9" s="590">
        <v>708</v>
      </c>
      <c r="L9" s="591">
        <v>1542</v>
      </c>
      <c r="M9" s="591">
        <v>1</v>
      </c>
      <c r="N9" s="592">
        <v>120</v>
      </c>
    </row>
    <row r="10" spans="1:14" ht="24" customHeight="1">
      <c r="A10" s="90"/>
      <c r="B10" s="586"/>
      <c r="C10" s="587" t="s">
        <v>748</v>
      </c>
      <c r="D10" s="588">
        <f t="shared" si="1"/>
        <v>5529</v>
      </c>
      <c r="E10" s="589">
        <v>2784</v>
      </c>
      <c r="F10" s="590">
        <v>794</v>
      </c>
      <c r="G10" s="591">
        <v>1887</v>
      </c>
      <c r="H10" s="591">
        <v>3</v>
      </c>
      <c r="I10" s="592">
        <v>92</v>
      </c>
      <c r="J10" s="589">
        <v>2745</v>
      </c>
      <c r="K10" s="590">
        <v>472</v>
      </c>
      <c r="L10" s="591">
        <v>2103</v>
      </c>
      <c r="M10" s="591">
        <v>9</v>
      </c>
      <c r="N10" s="592">
        <v>156</v>
      </c>
    </row>
    <row r="11" spans="1:14" ht="24" customHeight="1">
      <c r="A11" s="90"/>
      <c r="B11" s="586"/>
      <c r="C11" s="587" t="s">
        <v>749</v>
      </c>
      <c r="D11" s="588">
        <f t="shared" si="1"/>
        <v>6801</v>
      </c>
      <c r="E11" s="589">
        <v>3392</v>
      </c>
      <c r="F11" s="590">
        <v>752</v>
      </c>
      <c r="G11" s="591">
        <v>2504</v>
      </c>
      <c r="H11" s="591">
        <v>4</v>
      </c>
      <c r="I11" s="592">
        <v>126</v>
      </c>
      <c r="J11" s="589">
        <v>3409</v>
      </c>
      <c r="K11" s="590">
        <v>417</v>
      </c>
      <c r="L11" s="591">
        <v>2725</v>
      </c>
      <c r="M11" s="591">
        <v>21</v>
      </c>
      <c r="N11" s="592">
        <v>239</v>
      </c>
    </row>
    <row r="12" spans="1:14" ht="24" customHeight="1">
      <c r="A12" s="90"/>
      <c r="B12" s="586"/>
      <c r="C12" s="587" t="s">
        <v>750</v>
      </c>
      <c r="D12" s="588">
        <f t="shared" si="1"/>
        <v>5788</v>
      </c>
      <c r="E12" s="589">
        <v>2829</v>
      </c>
      <c r="F12" s="590">
        <v>516</v>
      </c>
      <c r="G12" s="591">
        <v>2135</v>
      </c>
      <c r="H12" s="591">
        <v>14</v>
      </c>
      <c r="I12" s="592">
        <v>155</v>
      </c>
      <c r="J12" s="589">
        <v>2959</v>
      </c>
      <c r="K12" s="590">
        <v>229</v>
      </c>
      <c r="L12" s="591">
        <v>2449</v>
      </c>
      <c r="M12" s="591">
        <v>43</v>
      </c>
      <c r="N12" s="592">
        <v>232</v>
      </c>
    </row>
    <row r="13" spans="1:14" ht="24" customHeight="1">
      <c r="A13" s="90"/>
      <c r="B13" s="586"/>
      <c r="C13" s="587" t="s">
        <v>751</v>
      </c>
      <c r="D13" s="588">
        <f t="shared" si="1"/>
        <v>5787</v>
      </c>
      <c r="E13" s="589">
        <v>2798</v>
      </c>
      <c r="F13" s="590">
        <v>364</v>
      </c>
      <c r="G13" s="591">
        <v>2277</v>
      </c>
      <c r="H13" s="591">
        <v>17</v>
      </c>
      <c r="I13" s="592">
        <v>133</v>
      </c>
      <c r="J13" s="589">
        <v>2989</v>
      </c>
      <c r="K13" s="590">
        <v>139</v>
      </c>
      <c r="L13" s="591">
        <v>2523</v>
      </c>
      <c r="M13" s="591">
        <v>92</v>
      </c>
      <c r="N13" s="592">
        <v>228</v>
      </c>
    </row>
    <row r="14" spans="1:14" ht="24" customHeight="1">
      <c r="A14" s="90"/>
      <c r="B14" s="586"/>
      <c r="C14" s="587" t="s">
        <v>752</v>
      </c>
      <c r="D14" s="588">
        <f t="shared" si="1"/>
        <v>5654</v>
      </c>
      <c r="E14" s="589">
        <v>2795</v>
      </c>
      <c r="F14" s="590">
        <v>278</v>
      </c>
      <c r="G14" s="591">
        <v>2318</v>
      </c>
      <c r="H14" s="591">
        <v>27</v>
      </c>
      <c r="I14" s="592">
        <v>167</v>
      </c>
      <c r="J14" s="589">
        <v>2859</v>
      </c>
      <c r="K14" s="590">
        <v>80</v>
      </c>
      <c r="L14" s="591">
        <v>2447</v>
      </c>
      <c r="M14" s="591">
        <v>124</v>
      </c>
      <c r="N14" s="592">
        <v>206</v>
      </c>
    </row>
    <row r="15" spans="1:14" ht="24" customHeight="1">
      <c r="A15" s="90"/>
      <c r="B15" s="586"/>
      <c r="C15" s="587" t="s">
        <v>753</v>
      </c>
      <c r="D15" s="588">
        <f t="shared" si="1"/>
        <v>6179</v>
      </c>
      <c r="E15" s="589">
        <v>3055</v>
      </c>
      <c r="F15" s="590">
        <v>259</v>
      </c>
      <c r="G15" s="591">
        <v>2536</v>
      </c>
      <c r="H15" s="591">
        <v>88</v>
      </c>
      <c r="I15" s="592">
        <v>165</v>
      </c>
      <c r="J15" s="589">
        <v>3124</v>
      </c>
      <c r="K15" s="590">
        <v>70</v>
      </c>
      <c r="L15" s="591">
        <v>2594</v>
      </c>
      <c r="M15" s="591">
        <v>267</v>
      </c>
      <c r="N15" s="592">
        <v>190</v>
      </c>
    </row>
    <row r="16" spans="1:14" ht="24" customHeight="1">
      <c r="A16" s="90"/>
      <c r="B16" s="586"/>
      <c r="C16" s="587" t="s">
        <v>754</v>
      </c>
      <c r="D16" s="588">
        <f t="shared" si="1"/>
        <v>6831</v>
      </c>
      <c r="E16" s="589">
        <v>3348</v>
      </c>
      <c r="F16" s="590">
        <v>169</v>
      </c>
      <c r="G16" s="591">
        <v>2874</v>
      </c>
      <c r="H16" s="591">
        <v>137</v>
      </c>
      <c r="I16" s="592">
        <v>161</v>
      </c>
      <c r="J16" s="589">
        <v>3483</v>
      </c>
      <c r="K16" s="590">
        <v>70</v>
      </c>
      <c r="L16" s="591">
        <v>2700</v>
      </c>
      <c r="M16" s="591">
        <v>486</v>
      </c>
      <c r="N16" s="592">
        <v>218</v>
      </c>
    </row>
    <row r="17" spans="1:14" ht="24" customHeight="1">
      <c r="A17" s="90"/>
      <c r="B17" s="586"/>
      <c r="C17" s="587" t="s">
        <v>755</v>
      </c>
      <c r="D17" s="588">
        <f t="shared" si="1"/>
        <v>5136</v>
      </c>
      <c r="E17" s="589">
        <v>2425</v>
      </c>
      <c r="F17" s="590">
        <v>53</v>
      </c>
      <c r="G17" s="591">
        <v>2139</v>
      </c>
      <c r="H17" s="591">
        <v>133</v>
      </c>
      <c r="I17" s="592">
        <v>95</v>
      </c>
      <c r="J17" s="589">
        <v>2711</v>
      </c>
      <c r="K17" s="590">
        <v>65</v>
      </c>
      <c r="L17" s="591">
        <v>1833</v>
      </c>
      <c r="M17" s="591">
        <v>648</v>
      </c>
      <c r="N17" s="592">
        <v>159</v>
      </c>
    </row>
    <row r="18" spans="1:14" ht="24" customHeight="1">
      <c r="A18" s="90"/>
      <c r="B18" s="586"/>
      <c r="C18" s="587" t="s">
        <v>756</v>
      </c>
      <c r="D18" s="588">
        <f t="shared" si="1"/>
        <v>4075</v>
      </c>
      <c r="E18" s="589">
        <v>1812</v>
      </c>
      <c r="F18" s="590">
        <v>28</v>
      </c>
      <c r="G18" s="591">
        <v>1557</v>
      </c>
      <c r="H18" s="591">
        <v>183</v>
      </c>
      <c r="I18" s="592">
        <v>43</v>
      </c>
      <c r="J18" s="589">
        <v>2263</v>
      </c>
      <c r="K18" s="590">
        <v>35</v>
      </c>
      <c r="L18" s="591">
        <v>1208</v>
      </c>
      <c r="M18" s="591">
        <v>925</v>
      </c>
      <c r="N18" s="592">
        <v>92</v>
      </c>
    </row>
    <row r="19" spans="1:14" ht="24" customHeight="1">
      <c r="A19" s="90"/>
      <c r="B19" s="586"/>
      <c r="C19" s="587" t="s">
        <v>757</v>
      </c>
      <c r="D19" s="588">
        <f t="shared" si="1"/>
        <v>3658</v>
      </c>
      <c r="E19" s="589">
        <v>1468</v>
      </c>
      <c r="F19" s="590">
        <v>14</v>
      </c>
      <c r="G19" s="591">
        <v>1221</v>
      </c>
      <c r="H19" s="591">
        <v>210</v>
      </c>
      <c r="I19" s="592">
        <v>23</v>
      </c>
      <c r="J19" s="589">
        <v>2190</v>
      </c>
      <c r="K19" s="590">
        <v>26</v>
      </c>
      <c r="L19" s="591">
        <v>788</v>
      </c>
      <c r="M19" s="591">
        <v>1301</v>
      </c>
      <c r="N19" s="592">
        <v>68</v>
      </c>
    </row>
    <row r="20" spans="1:14" ht="24" customHeight="1">
      <c r="A20" s="90"/>
      <c r="B20" s="586"/>
      <c r="C20" s="587" t="s">
        <v>758</v>
      </c>
      <c r="D20" s="588">
        <f t="shared" si="1"/>
        <v>2467</v>
      </c>
      <c r="E20" s="589">
        <v>802</v>
      </c>
      <c r="F20" s="590">
        <v>4</v>
      </c>
      <c r="G20" s="591">
        <v>600</v>
      </c>
      <c r="H20" s="591">
        <v>186</v>
      </c>
      <c r="I20" s="592">
        <v>9</v>
      </c>
      <c r="J20" s="589">
        <v>1665</v>
      </c>
      <c r="K20" s="590">
        <v>23</v>
      </c>
      <c r="L20" s="591">
        <v>308</v>
      </c>
      <c r="M20" s="591">
        <v>1285</v>
      </c>
      <c r="N20" s="592">
        <v>43</v>
      </c>
    </row>
    <row r="21" spans="1:14" ht="24" customHeight="1">
      <c r="A21" s="90"/>
      <c r="B21" s="586"/>
      <c r="C21" s="587" t="s">
        <v>759</v>
      </c>
      <c r="D21" s="588">
        <f t="shared" si="1"/>
        <v>1089</v>
      </c>
      <c r="E21" s="589">
        <v>261</v>
      </c>
      <c r="F21" s="590">
        <v>1</v>
      </c>
      <c r="G21" s="591">
        <v>149</v>
      </c>
      <c r="H21" s="591">
        <v>108</v>
      </c>
      <c r="I21" s="592">
        <v>2</v>
      </c>
      <c r="J21" s="589">
        <v>828</v>
      </c>
      <c r="K21" s="590">
        <v>9</v>
      </c>
      <c r="L21" s="591">
        <v>56</v>
      </c>
      <c r="M21" s="591">
        <v>739</v>
      </c>
      <c r="N21" s="592">
        <v>19</v>
      </c>
    </row>
    <row r="22" spans="1:14" ht="24" customHeight="1">
      <c r="A22" s="90"/>
      <c r="B22" s="586"/>
      <c r="C22" s="587" t="s">
        <v>760</v>
      </c>
      <c r="D22" s="588">
        <f t="shared" si="1"/>
        <v>291</v>
      </c>
      <c r="E22" s="589">
        <v>54</v>
      </c>
      <c r="F22" s="590" t="s">
        <v>744</v>
      </c>
      <c r="G22" s="591">
        <v>22</v>
      </c>
      <c r="H22" s="591">
        <v>31</v>
      </c>
      <c r="I22" s="592">
        <v>1</v>
      </c>
      <c r="J22" s="589">
        <v>237</v>
      </c>
      <c r="K22" s="590">
        <v>2</v>
      </c>
      <c r="L22" s="591">
        <v>4</v>
      </c>
      <c r="M22" s="591">
        <v>225</v>
      </c>
      <c r="N22" s="592">
        <v>5</v>
      </c>
    </row>
    <row r="23" spans="1:14" ht="24" customHeight="1">
      <c r="A23" s="90"/>
      <c r="B23" s="593"/>
      <c r="C23" s="594" t="s">
        <v>71</v>
      </c>
      <c r="D23" s="595">
        <f>SUM(E23,J23)</f>
        <v>43</v>
      </c>
      <c r="E23" s="596">
        <v>4</v>
      </c>
      <c r="F23" s="597" t="s">
        <v>744</v>
      </c>
      <c r="G23" s="598" t="s">
        <v>744</v>
      </c>
      <c r="H23" s="598">
        <v>4</v>
      </c>
      <c r="I23" s="599" t="s">
        <v>744</v>
      </c>
      <c r="J23" s="596">
        <v>39</v>
      </c>
      <c r="K23" s="597">
        <v>1</v>
      </c>
      <c r="L23" s="598">
        <v>2</v>
      </c>
      <c r="M23" s="598">
        <v>36</v>
      </c>
      <c r="N23" s="599" t="s">
        <v>744</v>
      </c>
    </row>
    <row r="24" spans="1:14" ht="24" customHeight="1">
      <c r="A24" s="90"/>
      <c r="B24" s="852" t="s">
        <v>761</v>
      </c>
      <c r="C24" s="853"/>
      <c r="D24" s="600"/>
      <c r="E24" s="601"/>
      <c r="F24" s="601"/>
      <c r="G24" s="601"/>
      <c r="H24" s="601"/>
      <c r="I24" s="601"/>
      <c r="J24" s="601"/>
      <c r="K24" s="601"/>
      <c r="L24" s="601"/>
      <c r="M24" s="601"/>
      <c r="N24" s="602"/>
    </row>
    <row r="25" spans="1:14" ht="24" customHeight="1">
      <c r="A25" s="90"/>
      <c r="B25" s="603"/>
      <c r="C25" s="604" t="s">
        <v>762</v>
      </c>
      <c r="D25" s="581">
        <f>SUM(E25,J25)</f>
        <v>23590</v>
      </c>
      <c r="E25" s="582">
        <v>10174</v>
      </c>
      <c r="F25" s="583">
        <v>269</v>
      </c>
      <c r="G25" s="584">
        <v>8562</v>
      </c>
      <c r="H25" s="584">
        <v>992</v>
      </c>
      <c r="I25" s="585">
        <v>334</v>
      </c>
      <c r="J25" s="582">
        <v>13416</v>
      </c>
      <c r="K25" s="583">
        <v>231</v>
      </c>
      <c r="L25" s="584">
        <v>6899</v>
      </c>
      <c r="M25" s="584">
        <v>5645</v>
      </c>
      <c r="N25" s="585">
        <v>604</v>
      </c>
    </row>
    <row r="26" spans="1:14" ht="24" customHeight="1">
      <c r="A26" s="90"/>
      <c r="B26" s="586"/>
      <c r="C26" s="605" t="s">
        <v>763</v>
      </c>
      <c r="D26" s="588">
        <f>SUM(E26,J26)</f>
        <v>11623</v>
      </c>
      <c r="E26" s="589">
        <v>4401</v>
      </c>
      <c r="F26" s="590">
        <v>47</v>
      </c>
      <c r="G26" s="591">
        <v>3549</v>
      </c>
      <c r="H26" s="591">
        <v>722</v>
      </c>
      <c r="I26" s="592">
        <v>78</v>
      </c>
      <c r="J26" s="589">
        <v>7222</v>
      </c>
      <c r="K26" s="590">
        <v>96</v>
      </c>
      <c r="L26" s="591">
        <v>2366</v>
      </c>
      <c r="M26" s="591">
        <v>4511</v>
      </c>
      <c r="N26" s="592">
        <v>227</v>
      </c>
    </row>
    <row r="27" spans="1:14" ht="24" customHeight="1">
      <c r="A27" s="90"/>
      <c r="B27" s="593"/>
      <c r="C27" s="594" t="s">
        <v>764</v>
      </c>
      <c r="D27" s="595">
        <f>SUM(E27,J27)</f>
        <v>3890</v>
      </c>
      <c r="E27" s="596">
        <v>1121</v>
      </c>
      <c r="F27" s="597">
        <v>5</v>
      </c>
      <c r="G27" s="598">
        <v>771</v>
      </c>
      <c r="H27" s="598">
        <v>329</v>
      </c>
      <c r="I27" s="599">
        <v>12</v>
      </c>
      <c r="J27" s="596">
        <v>2769</v>
      </c>
      <c r="K27" s="597">
        <v>35</v>
      </c>
      <c r="L27" s="598">
        <v>370</v>
      </c>
      <c r="M27" s="598">
        <v>2285</v>
      </c>
      <c r="N27" s="599">
        <v>67</v>
      </c>
    </row>
    <row r="28" spans="1:14" ht="15" customHeight="1">
      <c r="A28" s="90"/>
      <c r="B28" s="854"/>
      <c r="C28" s="854"/>
      <c r="D28" s="606"/>
      <c r="E28" s="82"/>
      <c r="F28" s="82"/>
      <c r="G28" s="82"/>
      <c r="H28" s="82"/>
      <c r="I28" s="82"/>
      <c r="J28" s="82"/>
      <c r="K28" s="82"/>
      <c r="L28" s="82"/>
      <c r="M28" s="82"/>
      <c r="N28" s="607" t="s">
        <v>765</v>
      </c>
    </row>
    <row r="29" spans="1:14">
      <c r="A29" s="91"/>
      <c r="B29" s="608"/>
      <c r="C29" s="608"/>
      <c r="D29" s="91"/>
      <c r="E29" s="91"/>
      <c r="F29" s="91"/>
      <c r="G29" s="91"/>
      <c r="H29" s="91"/>
      <c r="I29" s="91"/>
      <c r="J29" s="91"/>
      <c r="K29" s="91"/>
      <c r="L29" s="91"/>
      <c r="M29" s="91"/>
    </row>
    <row r="30" spans="1:14">
      <c r="A30" s="91"/>
      <c r="B30" s="608"/>
      <c r="C30" s="608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</row>
    <row r="31" spans="1:14">
      <c r="A31" s="91"/>
      <c r="B31" s="608"/>
      <c r="C31" s="608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</row>
    <row r="32" spans="1:14">
      <c r="A32" s="91"/>
      <c r="B32" s="608"/>
      <c r="C32" s="608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</row>
    <row r="33" spans="1:14">
      <c r="A33" s="91"/>
      <c r="B33" s="608"/>
      <c r="C33" s="608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14">
      <c r="A34" s="91"/>
      <c r="B34" s="608"/>
      <c r="C34" s="608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</row>
    <row r="35" spans="1:14">
      <c r="A35" s="91"/>
      <c r="B35" s="608"/>
      <c r="C35" s="608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</row>
    <row r="36" spans="1:14">
      <c r="A36" s="91"/>
      <c r="B36" s="608"/>
      <c r="C36" s="608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</row>
    <row r="37" spans="1:14">
      <c r="A37" s="91"/>
      <c r="B37" s="608"/>
      <c r="C37" s="608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</row>
    <row r="38" spans="1:14">
      <c r="A38" s="91"/>
      <c r="B38" s="608"/>
      <c r="C38" s="608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</row>
    <row r="39" spans="1:14">
      <c r="A39" s="91"/>
      <c r="B39" s="608"/>
      <c r="C39" s="608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</row>
    <row r="40" spans="1:14">
      <c r="A40" s="91"/>
      <c r="B40" s="608"/>
      <c r="C40" s="608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</row>
    <row r="41" spans="1:14">
      <c r="A41" s="91"/>
      <c r="B41" s="608"/>
      <c r="C41" s="608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</row>
    <row r="42" spans="1:14">
      <c r="A42" s="91"/>
      <c r="B42" s="608"/>
      <c r="C42" s="608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</row>
    <row r="43" spans="1:14">
      <c r="A43" s="91"/>
      <c r="B43" s="608"/>
      <c r="C43" s="608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</row>
    <row r="44" spans="1:14">
      <c r="A44" s="91"/>
      <c r="B44" s="608"/>
      <c r="C44" s="608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</row>
    <row r="45" spans="1:14">
      <c r="A45" s="91"/>
      <c r="B45" s="608"/>
      <c r="C45" s="608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</row>
    <row r="46" spans="1:14">
      <c r="A46" s="91"/>
      <c r="B46" s="608"/>
      <c r="C46" s="608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</row>
    <row r="47" spans="1:14">
      <c r="A47" s="91"/>
      <c r="B47" s="608"/>
      <c r="C47" s="608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</row>
    <row r="48" spans="1:14">
      <c r="A48" s="91"/>
      <c r="B48" s="608"/>
      <c r="C48" s="608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</row>
    <row r="49" spans="1:14">
      <c r="A49" s="91"/>
      <c r="B49" s="608"/>
      <c r="C49" s="608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</row>
    <row r="50" spans="1:14">
      <c r="A50" s="91"/>
      <c r="B50" s="608"/>
      <c r="C50" s="608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</row>
    <row r="51" spans="1:14">
      <c r="A51" s="91"/>
      <c r="B51" s="608"/>
      <c r="C51" s="608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</row>
    <row r="52" spans="1:14">
      <c r="A52" s="91"/>
      <c r="B52" s="608"/>
      <c r="C52" s="608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</row>
    <row r="53" spans="1:14">
      <c r="A53" s="91"/>
      <c r="B53" s="608"/>
      <c r="C53" s="608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</row>
    <row r="54" spans="1:14">
      <c r="A54" s="91"/>
      <c r="B54" s="608"/>
      <c r="C54" s="608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</row>
  </sheetData>
  <mergeCells count="8">
    <mergeCell ref="J3:N3"/>
    <mergeCell ref="B4:C4"/>
    <mergeCell ref="B5:C5"/>
    <mergeCell ref="B24:C24"/>
    <mergeCell ref="B28:C28"/>
    <mergeCell ref="B3:C3"/>
    <mergeCell ref="D3:D4"/>
    <mergeCell ref="E3:I3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2.人      口</oddHeader>
    <oddFooter>&amp;C&amp;"ＭＳ Ｐゴシック,標準"&amp;11-22-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GridLines="0" workbookViewId="0">
      <selection activeCell="E1" sqref="E1"/>
    </sheetView>
  </sheetViews>
  <sheetFormatPr defaultRowHeight="13.5"/>
  <cols>
    <col min="1" max="1" width="2.875" style="610" customWidth="1"/>
    <col min="2" max="2" width="6.625" style="610" customWidth="1"/>
    <col min="3" max="3" width="6.25" style="610" customWidth="1"/>
    <col min="4" max="9" width="5.125" style="610" customWidth="1"/>
    <col min="10" max="10" width="4.5" style="610" customWidth="1"/>
    <col min="11" max="11" width="4.375" style="610" customWidth="1"/>
    <col min="12" max="12" width="3.75" style="610" bestFit="1" customWidth="1"/>
    <col min="13" max="13" width="3.625" style="610" customWidth="1"/>
    <col min="14" max="14" width="5.875" style="610" customWidth="1"/>
    <col min="15" max="15" width="4.625" style="610" customWidth="1"/>
    <col min="16" max="17" width="5.125" style="610" customWidth="1"/>
    <col min="18" max="256" width="9" style="610"/>
    <col min="257" max="257" width="2.875" style="610" customWidth="1"/>
    <col min="258" max="258" width="6.625" style="610" customWidth="1"/>
    <col min="259" max="259" width="6.25" style="610" customWidth="1"/>
    <col min="260" max="265" width="5.125" style="610" customWidth="1"/>
    <col min="266" max="266" width="4.5" style="610" customWidth="1"/>
    <col min="267" max="267" width="4.375" style="610" customWidth="1"/>
    <col min="268" max="268" width="3.75" style="610" bestFit="1" customWidth="1"/>
    <col min="269" max="269" width="3.625" style="610" customWidth="1"/>
    <col min="270" max="270" width="5.875" style="610" customWidth="1"/>
    <col min="271" max="271" width="4.625" style="610" customWidth="1"/>
    <col min="272" max="273" width="5.125" style="610" customWidth="1"/>
    <col min="274" max="512" width="9" style="610"/>
    <col min="513" max="513" width="2.875" style="610" customWidth="1"/>
    <col min="514" max="514" width="6.625" style="610" customWidth="1"/>
    <col min="515" max="515" width="6.25" style="610" customWidth="1"/>
    <col min="516" max="521" width="5.125" style="610" customWidth="1"/>
    <col min="522" max="522" width="4.5" style="610" customWidth="1"/>
    <col min="523" max="523" width="4.375" style="610" customWidth="1"/>
    <col min="524" max="524" width="3.75" style="610" bestFit="1" customWidth="1"/>
    <col min="525" max="525" width="3.625" style="610" customWidth="1"/>
    <col min="526" max="526" width="5.875" style="610" customWidth="1"/>
    <col min="527" max="527" width="4.625" style="610" customWidth="1"/>
    <col min="528" max="529" width="5.125" style="610" customWidth="1"/>
    <col min="530" max="768" width="9" style="610"/>
    <col min="769" max="769" width="2.875" style="610" customWidth="1"/>
    <col min="770" max="770" width="6.625" style="610" customWidth="1"/>
    <col min="771" max="771" width="6.25" style="610" customWidth="1"/>
    <col min="772" max="777" width="5.125" style="610" customWidth="1"/>
    <col min="778" max="778" width="4.5" style="610" customWidth="1"/>
    <col min="779" max="779" width="4.375" style="610" customWidth="1"/>
    <col min="780" max="780" width="3.75" style="610" bestFit="1" customWidth="1"/>
    <col min="781" max="781" width="3.625" style="610" customWidth="1"/>
    <col min="782" max="782" width="5.875" style="610" customWidth="1"/>
    <col min="783" max="783" width="4.625" style="610" customWidth="1"/>
    <col min="784" max="785" width="5.125" style="610" customWidth="1"/>
    <col min="786" max="1024" width="9" style="610"/>
    <col min="1025" max="1025" width="2.875" style="610" customWidth="1"/>
    <col min="1026" max="1026" width="6.625" style="610" customWidth="1"/>
    <col min="1027" max="1027" width="6.25" style="610" customWidth="1"/>
    <col min="1028" max="1033" width="5.125" style="610" customWidth="1"/>
    <col min="1034" max="1034" width="4.5" style="610" customWidth="1"/>
    <col min="1035" max="1035" width="4.375" style="610" customWidth="1"/>
    <col min="1036" max="1036" width="3.75" style="610" bestFit="1" customWidth="1"/>
    <col min="1037" max="1037" width="3.625" style="610" customWidth="1"/>
    <col min="1038" max="1038" width="5.875" style="610" customWidth="1"/>
    <col min="1039" max="1039" width="4.625" style="610" customWidth="1"/>
    <col min="1040" max="1041" width="5.125" style="610" customWidth="1"/>
    <col min="1042" max="1280" width="9" style="610"/>
    <col min="1281" max="1281" width="2.875" style="610" customWidth="1"/>
    <col min="1282" max="1282" width="6.625" style="610" customWidth="1"/>
    <col min="1283" max="1283" width="6.25" style="610" customWidth="1"/>
    <col min="1284" max="1289" width="5.125" style="610" customWidth="1"/>
    <col min="1290" max="1290" width="4.5" style="610" customWidth="1"/>
    <col min="1291" max="1291" width="4.375" style="610" customWidth="1"/>
    <col min="1292" max="1292" width="3.75" style="610" bestFit="1" customWidth="1"/>
    <col min="1293" max="1293" width="3.625" style="610" customWidth="1"/>
    <col min="1294" max="1294" width="5.875" style="610" customWidth="1"/>
    <col min="1295" max="1295" width="4.625" style="610" customWidth="1"/>
    <col min="1296" max="1297" width="5.125" style="610" customWidth="1"/>
    <col min="1298" max="1536" width="9" style="610"/>
    <col min="1537" max="1537" width="2.875" style="610" customWidth="1"/>
    <col min="1538" max="1538" width="6.625" style="610" customWidth="1"/>
    <col min="1539" max="1539" width="6.25" style="610" customWidth="1"/>
    <col min="1540" max="1545" width="5.125" style="610" customWidth="1"/>
    <col min="1546" max="1546" width="4.5" style="610" customWidth="1"/>
    <col min="1547" max="1547" width="4.375" style="610" customWidth="1"/>
    <col min="1548" max="1548" width="3.75" style="610" bestFit="1" customWidth="1"/>
    <col min="1549" max="1549" width="3.625" style="610" customWidth="1"/>
    <col min="1550" max="1550" width="5.875" style="610" customWidth="1"/>
    <col min="1551" max="1551" width="4.625" style="610" customWidth="1"/>
    <col min="1552" max="1553" width="5.125" style="610" customWidth="1"/>
    <col min="1554" max="1792" width="9" style="610"/>
    <col min="1793" max="1793" width="2.875" style="610" customWidth="1"/>
    <col min="1794" max="1794" width="6.625" style="610" customWidth="1"/>
    <col min="1795" max="1795" width="6.25" style="610" customWidth="1"/>
    <col min="1796" max="1801" width="5.125" style="610" customWidth="1"/>
    <col min="1802" max="1802" width="4.5" style="610" customWidth="1"/>
    <col min="1803" max="1803" width="4.375" style="610" customWidth="1"/>
    <col min="1804" max="1804" width="3.75" style="610" bestFit="1" customWidth="1"/>
    <col min="1805" max="1805" width="3.625" style="610" customWidth="1"/>
    <col min="1806" max="1806" width="5.875" style="610" customWidth="1"/>
    <col min="1807" max="1807" width="4.625" style="610" customWidth="1"/>
    <col min="1808" max="1809" width="5.125" style="610" customWidth="1"/>
    <col min="1810" max="2048" width="9" style="610"/>
    <col min="2049" max="2049" width="2.875" style="610" customWidth="1"/>
    <col min="2050" max="2050" width="6.625" style="610" customWidth="1"/>
    <col min="2051" max="2051" width="6.25" style="610" customWidth="1"/>
    <col min="2052" max="2057" width="5.125" style="610" customWidth="1"/>
    <col min="2058" max="2058" width="4.5" style="610" customWidth="1"/>
    <col min="2059" max="2059" width="4.375" style="610" customWidth="1"/>
    <col min="2060" max="2060" width="3.75" style="610" bestFit="1" customWidth="1"/>
    <col min="2061" max="2061" width="3.625" style="610" customWidth="1"/>
    <col min="2062" max="2062" width="5.875" style="610" customWidth="1"/>
    <col min="2063" max="2063" width="4.625" style="610" customWidth="1"/>
    <col min="2064" max="2065" width="5.125" style="610" customWidth="1"/>
    <col min="2066" max="2304" width="9" style="610"/>
    <col min="2305" max="2305" width="2.875" style="610" customWidth="1"/>
    <col min="2306" max="2306" width="6.625" style="610" customWidth="1"/>
    <col min="2307" max="2307" width="6.25" style="610" customWidth="1"/>
    <col min="2308" max="2313" width="5.125" style="610" customWidth="1"/>
    <col min="2314" max="2314" width="4.5" style="610" customWidth="1"/>
    <col min="2315" max="2315" width="4.375" style="610" customWidth="1"/>
    <col min="2316" max="2316" width="3.75" style="610" bestFit="1" customWidth="1"/>
    <col min="2317" max="2317" width="3.625" style="610" customWidth="1"/>
    <col min="2318" max="2318" width="5.875" style="610" customWidth="1"/>
    <col min="2319" max="2319" width="4.625" style="610" customWidth="1"/>
    <col min="2320" max="2321" width="5.125" style="610" customWidth="1"/>
    <col min="2322" max="2560" width="9" style="610"/>
    <col min="2561" max="2561" width="2.875" style="610" customWidth="1"/>
    <col min="2562" max="2562" width="6.625" style="610" customWidth="1"/>
    <col min="2563" max="2563" width="6.25" style="610" customWidth="1"/>
    <col min="2564" max="2569" width="5.125" style="610" customWidth="1"/>
    <col min="2570" max="2570" width="4.5" style="610" customWidth="1"/>
    <col min="2571" max="2571" width="4.375" style="610" customWidth="1"/>
    <col min="2572" max="2572" width="3.75" style="610" bestFit="1" customWidth="1"/>
    <col min="2573" max="2573" width="3.625" style="610" customWidth="1"/>
    <col min="2574" max="2574" width="5.875" style="610" customWidth="1"/>
    <col min="2575" max="2575" width="4.625" style="610" customWidth="1"/>
    <col min="2576" max="2577" width="5.125" style="610" customWidth="1"/>
    <col min="2578" max="2816" width="9" style="610"/>
    <col min="2817" max="2817" width="2.875" style="610" customWidth="1"/>
    <col min="2818" max="2818" width="6.625" style="610" customWidth="1"/>
    <col min="2819" max="2819" width="6.25" style="610" customWidth="1"/>
    <col min="2820" max="2825" width="5.125" style="610" customWidth="1"/>
    <col min="2826" max="2826" width="4.5" style="610" customWidth="1"/>
    <col min="2827" max="2827" width="4.375" style="610" customWidth="1"/>
    <col min="2828" max="2828" width="3.75" style="610" bestFit="1" customWidth="1"/>
    <col min="2829" max="2829" width="3.625" style="610" customWidth="1"/>
    <col min="2830" max="2830" width="5.875" style="610" customWidth="1"/>
    <col min="2831" max="2831" width="4.625" style="610" customWidth="1"/>
    <col min="2832" max="2833" width="5.125" style="610" customWidth="1"/>
    <col min="2834" max="3072" width="9" style="610"/>
    <col min="3073" max="3073" width="2.875" style="610" customWidth="1"/>
    <col min="3074" max="3074" width="6.625" style="610" customWidth="1"/>
    <col min="3075" max="3075" width="6.25" style="610" customWidth="1"/>
    <col min="3076" max="3081" width="5.125" style="610" customWidth="1"/>
    <col min="3082" max="3082" width="4.5" style="610" customWidth="1"/>
    <col min="3083" max="3083" width="4.375" style="610" customWidth="1"/>
    <col min="3084" max="3084" width="3.75" style="610" bestFit="1" customWidth="1"/>
    <col min="3085" max="3085" width="3.625" style="610" customWidth="1"/>
    <col min="3086" max="3086" width="5.875" style="610" customWidth="1"/>
    <col min="3087" max="3087" width="4.625" style="610" customWidth="1"/>
    <col min="3088" max="3089" width="5.125" style="610" customWidth="1"/>
    <col min="3090" max="3328" width="9" style="610"/>
    <col min="3329" max="3329" width="2.875" style="610" customWidth="1"/>
    <col min="3330" max="3330" width="6.625" style="610" customWidth="1"/>
    <col min="3331" max="3331" width="6.25" style="610" customWidth="1"/>
    <col min="3332" max="3337" width="5.125" style="610" customWidth="1"/>
    <col min="3338" max="3338" width="4.5" style="610" customWidth="1"/>
    <col min="3339" max="3339" width="4.375" style="610" customWidth="1"/>
    <col min="3340" max="3340" width="3.75" style="610" bestFit="1" customWidth="1"/>
    <col min="3341" max="3341" width="3.625" style="610" customWidth="1"/>
    <col min="3342" max="3342" width="5.875" style="610" customWidth="1"/>
    <col min="3343" max="3343" width="4.625" style="610" customWidth="1"/>
    <col min="3344" max="3345" width="5.125" style="610" customWidth="1"/>
    <col min="3346" max="3584" width="9" style="610"/>
    <col min="3585" max="3585" width="2.875" style="610" customWidth="1"/>
    <col min="3586" max="3586" width="6.625" style="610" customWidth="1"/>
    <col min="3587" max="3587" width="6.25" style="610" customWidth="1"/>
    <col min="3588" max="3593" width="5.125" style="610" customWidth="1"/>
    <col min="3594" max="3594" width="4.5" style="610" customWidth="1"/>
    <col min="3595" max="3595" width="4.375" style="610" customWidth="1"/>
    <col min="3596" max="3596" width="3.75" style="610" bestFit="1" customWidth="1"/>
    <col min="3597" max="3597" width="3.625" style="610" customWidth="1"/>
    <col min="3598" max="3598" width="5.875" style="610" customWidth="1"/>
    <col min="3599" max="3599" width="4.625" style="610" customWidth="1"/>
    <col min="3600" max="3601" width="5.125" style="610" customWidth="1"/>
    <col min="3602" max="3840" width="9" style="610"/>
    <col min="3841" max="3841" width="2.875" style="610" customWidth="1"/>
    <col min="3842" max="3842" width="6.625" style="610" customWidth="1"/>
    <col min="3843" max="3843" width="6.25" style="610" customWidth="1"/>
    <col min="3844" max="3849" width="5.125" style="610" customWidth="1"/>
    <col min="3850" max="3850" width="4.5" style="610" customWidth="1"/>
    <col min="3851" max="3851" width="4.375" style="610" customWidth="1"/>
    <col min="3852" max="3852" width="3.75" style="610" bestFit="1" customWidth="1"/>
    <col min="3853" max="3853" width="3.625" style="610" customWidth="1"/>
    <col min="3854" max="3854" width="5.875" style="610" customWidth="1"/>
    <col min="3855" max="3855" width="4.625" style="610" customWidth="1"/>
    <col min="3856" max="3857" width="5.125" style="610" customWidth="1"/>
    <col min="3858" max="4096" width="9" style="610"/>
    <col min="4097" max="4097" width="2.875" style="610" customWidth="1"/>
    <col min="4098" max="4098" width="6.625" style="610" customWidth="1"/>
    <col min="4099" max="4099" width="6.25" style="610" customWidth="1"/>
    <col min="4100" max="4105" width="5.125" style="610" customWidth="1"/>
    <col min="4106" max="4106" width="4.5" style="610" customWidth="1"/>
    <col min="4107" max="4107" width="4.375" style="610" customWidth="1"/>
    <col min="4108" max="4108" width="3.75" style="610" bestFit="1" customWidth="1"/>
    <col min="4109" max="4109" width="3.625" style="610" customWidth="1"/>
    <col min="4110" max="4110" width="5.875" style="610" customWidth="1"/>
    <col min="4111" max="4111" width="4.625" style="610" customWidth="1"/>
    <col min="4112" max="4113" width="5.125" style="610" customWidth="1"/>
    <col min="4114" max="4352" width="9" style="610"/>
    <col min="4353" max="4353" width="2.875" style="610" customWidth="1"/>
    <col min="4354" max="4354" width="6.625" style="610" customWidth="1"/>
    <col min="4355" max="4355" width="6.25" style="610" customWidth="1"/>
    <col min="4356" max="4361" width="5.125" style="610" customWidth="1"/>
    <col min="4362" max="4362" width="4.5" style="610" customWidth="1"/>
    <col min="4363" max="4363" width="4.375" style="610" customWidth="1"/>
    <col min="4364" max="4364" width="3.75" style="610" bestFit="1" customWidth="1"/>
    <col min="4365" max="4365" width="3.625" style="610" customWidth="1"/>
    <col min="4366" max="4366" width="5.875" style="610" customWidth="1"/>
    <col min="4367" max="4367" width="4.625" style="610" customWidth="1"/>
    <col min="4368" max="4369" width="5.125" style="610" customWidth="1"/>
    <col min="4370" max="4608" width="9" style="610"/>
    <col min="4609" max="4609" width="2.875" style="610" customWidth="1"/>
    <col min="4610" max="4610" width="6.625" style="610" customWidth="1"/>
    <col min="4611" max="4611" width="6.25" style="610" customWidth="1"/>
    <col min="4612" max="4617" width="5.125" style="610" customWidth="1"/>
    <col min="4618" max="4618" width="4.5" style="610" customWidth="1"/>
    <col min="4619" max="4619" width="4.375" style="610" customWidth="1"/>
    <col min="4620" max="4620" width="3.75" style="610" bestFit="1" customWidth="1"/>
    <col min="4621" max="4621" width="3.625" style="610" customWidth="1"/>
    <col min="4622" max="4622" width="5.875" style="610" customWidth="1"/>
    <col min="4623" max="4623" width="4.625" style="610" customWidth="1"/>
    <col min="4624" max="4625" width="5.125" style="610" customWidth="1"/>
    <col min="4626" max="4864" width="9" style="610"/>
    <col min="4865" max="4865" width="2.875" style="610" customWidth="1"/>
    <col min="4866" max="4866" width="6.625" style="610" customWidth="1"/>
    <col min="4867" max="4867" width="6.25" style="610" customWidth="1"/>
    <col min="4868" max="4873" width="5.125" style="610" customWidth="1"/>
    <col min="4874" max="4874" width="4.5" style="610" customWidth="1"/>
    <col min="4875" max="4875" width="4.375" style="610" customWidth="1"/>
    <col min="4876" max="4876" width="3.75" style="610" bestFit="1" customWidth="1"/>
    <col min="4877" max="4877" width="3.625" style="610" customWidth="1"/>
    <col min="4878" max="4878" width="5.875" style="610" customWidth="1"/>
    <col min="4879" max="4879" width="4.625" style="610" customWidth="1"/>
    <col min="4880" max="4881" width="5.125" style="610" customWidth="1"/>
    <col min="4882" max="5120" width="9" style="610"/>
    <col min="5121" max="5121" width="2.875" style="610" customWidth="1"/>
    <col min="5122" max="5122" width="6.625" style="610" customWidth="1"/>
    <col min="5123" max="5123" width="6.25" style="610" customWidth="1"/>
    <col min="5124" max="5129" width="5.125" style="610" customWidth="1"/>
    <col min="5130" max="5130" width="4.5" style="610" customWidth="1"/>
    <col min="5131" max="5131" width="4.375" style="610" customWidth="1"/>
    <col min="5132" max="5132" width="3.75" style="610" bestFit="1" customWidth="1"/>
    <col min="5133" max="5133" width="3.625" style="610" customWidth="1"/>
    <col min="5134" max="5134" width="5.875" style="610" customWidth="1"/>
    <col min="5135" max="5135" width="4.625" style="610" customWidth="1"/>
    <col min="5136" max="5137" width="5.125" style="610" customWidth="1"/>
    <col min="5138" max="5376" width="9" style="610"/>
    <col min="5377" max="5377" width="2.875" style="610" customWidth="1"/>
    <col min="5378" max="5378" width="6.625" style="610" customWidth="1"/>
    <col min="5379" max="5379" width="6.25" style="610" customWidth="1"/>
    <col min="5380" max="5385" width="5.125" style="610" customWidth="1"/>
    <col min="5386" max="5386" width="4.5" style="610" customWidth="1"/>
    <col min="5387" max="5387" width="4.375" style="610" customWidth="1"/>
    <col min="5388" max="5388" width="3.75" style="610" bestFit="1" customWidth="1"/>
    <col min="5389" max="5389" width="3.625" style="610" customWidth="1"/>
    <col min="5390" max="5390" width="5.875" style="610" customWidth="1"/>
    <col min="5391" max="5391" width="4.625" style="610" customWidth="1"/>
    <col min="5392" max="5393" width="5.125" style="610" customWidth="1"/>
    <col min="5394" max="5632" width="9" style="610"/>
    <col min="5633" max="5633" width="2.875" style="610" customWidth="1"/>
    <col min="5634" max="5634" width="6.625" style="610" customWidth="1"/>
    <col min="5635" max="5635" width="6.25" style="610" customWidth="1"/>
    <col min="5636" max="5641" width="5.125" style="610" customWidth="1"/>
    <col min="5642" max="5642" width="4.5" style="610" customWidth="1"/>
    <col min="5643" max="5643" width="4.375" style="610" customWidth="1"/>
    <col min="5644" max="5644" width="3.75" style="610" bestFit="1" customWidth="1"/>
    <col min="5645" max="5645" width="3.625" style="610" customWidth="1"/>
    <col min="5646" max="5646" width="5.875" style="610" customWidth="1"/>
    <col min="5647" max="5647" width="4.625" style="610" customWidth="1"/>
    <col min="5648" max="5649" width="5.125" style="610" customWidth="1"/>
    <col min="5650" max="5888" width="9" style="610"/>
    <col min="5889" max="5889" width="2.875" style="610" customWidth="1"/>
    <col min="5890" max="5890" width="6.625" style="610" customWidth="1"/>
    <col min="5891" max="5891" width="6.25" style="610" customWidth="1"/>
    <col min="5892" max="5897" width="5.125" style="610" customWidth="1"/>
    <col min="5898" max="5898" width="4.5" style="610" customWidth="1"/>
    <col min="5899" max="5899" width="4.375" style="610" customWidth="1"/>
    <col min="5900" max="5900" width="3.75" style="610" bestFit="1" customWidth="1"/>
    <col min="5901" max="5901" width="3.625" style="610" customWidth="1"/>
    <col min="5902" max="5902" width="5.875" style="610" customWidth="1"/>
    <col min="5903" max="5903" width="4.625" style="610" customWidth="1"/>
    <col min="5904" max="5905" width="5.125" style="610" customWidth="1"/>
    <col min="5906" max="6144" width="9" style="610"/>
    <col min="6145" max="6145" width="2.875" style="610" customWidth="1"/>
    <col min="6146" max="6146" width="6.625" style="610" customWidth="1"/>
    <col min="6147" max="6147" width="6.25" style="610" customWidth="1"/>
    <col min="6148" max="6153" width="5.125" style="610" customWidth="1"/>
    <col min="6154" max="6154" width="4.5" style="610" customWidth="1"/>
    <col min="6155" max="6155" width="4.375" style="610" customWidth="1"/>
    <col min="6156" max="6156" width="3.75" style="610" bestFit="1" customWidth="1"/>
    <col min="6157" max="6157" width="3.625" style="610" customWidth="1"/>
    <col min="6158" max="6158" width="5.875" style="610" customWidth="1"/>
    <col min="6159" max="6159" width="4.625" style="610" customWidth="1"/>
    <col min="6160" max="6161" width="5.125" style="610" customWidth="1"/>
    <col min="6162" max="6400" width="9" style="610"/>
    <col min="6401" max="6401" width="2.875" style="610" customWidth="1"/>
    <col min="6402" max="6402" width="6.625" style="610" customWidth="1"/>
    <col min="6403" max="6403" width="6.25" style="610" customWidth="1"/>
    <col min="6404" max="6409" width="5.125" style="610" customWidth="1"/>
    <col min="6410" max="6410" width="4.5" style="610" customWidth="1"/>
    <col min="6411" max="6411" width="4.375" style="610" customWidth="1"/>
    <col min="6412" max="6412" width="3.75" style="610" bestFit="1" customWidth="1"/>
    <col min="6413" max="6413" width="3.625" style="610" customWidth="1"/>
    <col min="6414" max="6414" width="5.875" style="610" customWidth="1"/>
    <col min="6415" max="6415" width="4.625" style="610" customWidth="1"/>
    <col min="6416" max="6417" width="5.125" style="610" customWidth="1"/>
    <col min="6418" max="6656" width="9" style="610"/>
    <col min="6657" max="6657" width="2.875" style="610" customWidth="1"/>
    <col min="6658" max="6658" width="6.625" style="610" customWidth="1"/>
    <col min="6659" max="6659" width="6.25" style="610" customWidth="1"/>
    <col min="6660" max="6665" width="5.125" style="610" customWidth="1"/>
    <col min="6666" max="6666" width="4.5" style="610" customWidth="1"/>
    <col min="6667" max="6667" width="4.375" style="610" customWidth="1"/>
    <col min="6668" max="6668" width="3.75" style="610" bestFit="1" customWidth="1"/>
    <col min="6669" max="6669" width="3.625" style="610" customWidth="1"/>
    <col min="6670" max="6670" width="5.875" style="610" customWidth="1"/>
    <col min="6671" max="6671" width="4.625" style="610" customWidth="1"/>
    <col min="6672" max="6673" width="5.125" style="610" customWidth="1"/>
    <col min="6674" max="6912" width="9" style="610"/>
    <col min="6913" max="6913" width="2.875" style="610" customWidth="1"/>
    <col min="6914" max="6914" width="6.625" style="610" customWidth="1"/>
    <col min="6915" max="6915" width="6.25" style="610" customWidth="1"/>
    <col min="6916" max="6921" width="5.125" style="610" customWidth="1"/>
    <col min="6922" max="6922" width="4.5" style="610" customWidth="1"/>
    <col min="6923" max="6923" width="4.375" style="610" customWidth="1"/>
    <col min="6924" max="6924" width="3.75" style="610" bestFit="1" customWidth="1"/>
    <col min="6925" max="6925" width="3.625" style="610" customWidth="1"/>
    <col min="6926" max="6926" width="5.875" style="610" customWidth="1"/>
    <col min="6927" max="6927" width="4.625" style="610" customWidth="1"/>
    <col min="6928" max="6929" width="5.125" style="610" customWidth="1"/>
    <col min="6930" max="7168" width="9" style="610"/>
    <col min="7169" max="7169" width="2.875" style="610" customWidth="1"/>
    <col min="7170" max="7170" width="6.625" style="610" customWidth="1"/>
    <col min="7171" max="7171" width="6.25" style="610" customWidth="1"/>
    <col min="7172" max="7177" width="5.125" style="610" customWidth="1"/>
    <col min="7178" max="7178" width="4.5" style="610" customWidth="1"/>
    <col min="7179" max="7179" width="4.375" style="610" customWidth="1"/>
    <col min="7180" max="7180" width="3.75" style="610" bestFit="1" customWidth="1"/>
    <col min="7181" max="7181" width="3.625" style="610" customWidth="1"/>
    <col min="7182" max="7182" width="5.875" style="610" customWidth="1"/>
    <col min="7183" max="7183" width="4.625" style="610" customWidth="1"/>
    <col min="7184" max="7185" width="5.125" style="610" customWidth="1"/>
    <col min="7186" max="7424" width="9" style="610"/>
    <col min="7425" max="7425" width="2.875" style="610" customWidth="1"/>
    <col min="7426" max="7426" width="6.625" style="610" customWidth="1"/>
    <col min="7427" max="7427" width="6.25" style="610" customWidth="1"/>
    <col min="7428" max="7433" width="5.125" style="610" customWidth="1"/>
    <col min="7434" max="7434" width="4.5" style="610" customWidth="1"/>
    <col min="7435" max="7435" width="4.375" style="610" customWidth="1"/>
    <col min="7436" max="7436" width="3.75" style="610" bestFit="1" customWidth="1"/>
    <col min="7437" max="7437" width="3.625" style="610" customWidth="1"/>
    <col min="7438" max="7438" width="5.875" style="610" customWidth="1"/>
    <col min="7439" max="7439" width="4.625" style="610" customWidth="1"/>
    <col min="7440" max="7441" width="5.125" style="610" customWidth="1"/>
    <col min="7442" max="7680" width="9" style="610"/>
    <col min="7681" max="7681" width="2.875" style="610" customWidth="1"/>
    <col min="7682" max="7682" width="6.625" style="610" customWidth="1"/>
    <col min="7683" max="7683" width="6.25" style="610" customWidth="1"/>
    <col min="7684" max="7689" width="5.125" style="610" customWidth="1"/>
    <col min="7690" max="7690" width="4.5" style="610" customWidth="1"/>
    <col min="7691" max="7691" width="4.375" style="610" customWidth="1"/>
    <col min="7692" max="7692" width="3.75" style="610" bestFit="1" customWidth="1"/>
    <col min="7693" max="7693" width="3.625" style="610" customWidth="1"/>
    <col min="7694" max="7694" width="5.875" style="610" customWidth="1"/>
    <col min="7695" max="7695" width="4.625" style="610" customWidth="1"/>
    <col min="7696" max="7697" width="5.125" style="610" customWidth="1"/>
    <col min="7698" max="7936" width="9" style="610"/>
    <col min="7937" max="7937" width="2.875" style="610" customWidth="1"/>
    <col min="7938" max="7938" width="6.625" style="610" customWidth="1"/>
    <col min="7939" max="7939" width="6.25" style="610" customWidth="1"/>
    <col min="7940" max="7945" width="5.125" style="610" customWidth="1"/>
    <col min="7946" max="7946" width="4.5" style="610" customWidth="1"/>
    <col min="7947" max="7947" width="4.375" style="610" customWidth="1"/>
    <col min="7948" max="7948" width="3.75" style="610" bestFit="1" customWidth="1"/>
    <col min="7949" max="7949" width="3.625" style="610" customWidth="1"/>
    <col min="7950" max="7950" width="5.875" style="610" customWidth="1"/>
    <col min="7951" max="7951" width="4.625" style="610" customWidth="1"/>
    <col min="7952" max="7953" width="5.125" style="610" customWidth="1"/>
    <col min="7954" max="8192" width="9" style="610"/>
    <col min="8193" max="8193" width="2.875" style="610" customWidth="1"/>
    <col min="8194" max="8194" width="6.625" style="610" customWidth="1"/>
    <col min="8195" max="8195" width="6.25" style="610" customWidth="1"/>
    <col min="8196" max="8201" width="5.125" style="610" customWidth="1"/>
    <col min="8202" max="8202" width="4.5" style="610" customWidth="1"/>
    <col min="8203" max="8203" width="4.375" style="610" customWidth="1"/>
    <col min="8204" max="8204" width="3.75" style="610" bestFit="1" customWidth="1"/>
    <col min="8205" max="8205" width="3.625" style="610" customWidth="1"/>
    <col min="8206" max="8206" width="5.875" style="610" customWidth="1"/>
    <col min="8207" max="8207" width="4.625" style="610" customWidth="1"/>
    <col min="8208" max="8209" width="5.125" style="610" customWidth="1"/>
    <col min="8210" max="8448" width="9" style="610"/>
    <col min="8449" max="8449" width="2.875" style="610" customWidth="1"/>
    <col min="8450" max="8450" width="6.625" style="610" customWidth="1"/>
    <col min="8451" max="8451" width="6.25" style="610" customWidth="1"/>
    <col min="8452" max="8457" width="5.125" style="610" customWidth="1"/>
    <col min="8458" max="8458" width="4.5" style="610" customWidth="1"/>
    <col min="8459" max="8459" width="4.375" style="610" customWidth="1"/>
    <col min="8460" max="8460" width="3.75" style="610" bestFit="1" customWidth="1"/>
    <col min="8461" max="8461" width="3.625" style="610" customWidth="1"/>
    <col min="8462" max="8462" width="5.875" style="610" customWidth="1"/>
    <col min="8463" max="8463" width="4.625" style="610" customWidth="1"/>
    <col min="8464" max="8465" width="5.125" style="610" customWidth="1"/>
    <col min="8466" max="8704" width="9" style="610"/>
    <col min="8705" max="8705" width="2.875" style="610" customWidth="1"/>
    <col min="8706" max="8706" width="6.625" style="610" customWidth="1"/>
    <col min="8707" max="8707" width="6.25" style="610" customWidth="1"/>
    <col min="8708" max="8713" width="5.125" style="610" customWidth="1"/>
    <col min="8714" max="8714" width="4.5" style="610" customWidth="1"/>
    <col min="8715" max="8715" width="4.375" style="610" customWidth="1"/>
    <col min="8716" max="8716" width="3.75" style="610" bestFit="1" customWidth="1"/>
    <col min="8717" max="8717" width="3.625" style="610" customWidth="1"/>
    <col min="8718" max="8718" width="5.875" style="610" customWidth="1"/>
    <col min="8719" max="8719" width="4.625" style="610" customWidth="1"/>
    <col min="8720" max="8721" width="5.125" style="610" customWidth="1"/>
    <col min="8722" max="8960" width="9" style="610"/>
    <col min="8961" max="8961" width="2.875" style="610" customWidth="1"/>
    <col min="8962" max="8962" width="6.625" style="610" customWidth="1"/>
    <col min="8963" max="8963" width="6.25" style="610" customWidth="1"/>
    <col min="8964" max="8969" width="5.125" style="610" customWidth="1"/>
    <col min="8970" max="8970" width="4.5" style="610" customWidth="1"/>
    <col min="8971" max="8971" width="4.375" style="610" customWidth="1"/>
    <col min="8972" max="8972" width="3.75" style="610" bestFit="1" customWidth="1"/>
    <col min="8973" max="8973" width="3.625" style="610" customWidth="1"/>
    <col min="8974" max="8974" width="5.875" style="610" customWidth="1"/>
    <col min="8975" max="8975" width="4.625" style="610" customWidth="1"/>
    <col min="8976" max="8977" width="5.125" style="610" customWidth="1"/>
    <col min="8978" max="9216" width="9" style="610"/>
    <col min="9217" max="9217" width="2.875" style="610" customWidth="1"/>
    <col min="9218" max="9218" width="6.625" style="610" customWidth="1"/>
    <col min="9219" max="9219" width="6.25" style="610" customWidth="1"/>
    <col min="9220" max="9225" width="5.125" style="610" customWidth="1"/>
    <col min="9226" max="9226" width="4.5" style="610" customWidth="1"/>
    <col min="9227" max="9227" width="4.375" style="610" customWidth="1"/>
    <col min="9228" max="9228" width="3.75" style="610" bestFit="1" customWidth="1"/>
    <col min="9229" max="9229" width="3.625" style="610" customWidth="1"/>
    <col min="9230" max="9230" width="5.875" style="610" customWidth="1"/>
    <col min="9231" max="9231" width="4.625" style="610" customWidth="1"/>
    <col min="9232" max="9233" width="5.125" style="610" customWidth="1"/>
    <col min="9234" max="9472" width="9" style="610"/>
    <col min="9473" max="9473" width="2.875" style="610" customWidth="1"/>
    <col min="9474" max="9474" width="6.625" style="610" customWidth="1"/>
    <col min="9475" max="9475" width="6.25" style="610" customWidth="1"/>
    <col min="9476" max="9481" width="5.125" style="610" customWidth="1"/>
    <col min="9482" max="9482" width="4.5" style="610" customWidth="1"/>
    <col min="9483" max="9483" width="4.375" style="610" customWidth="1"/>
    <col min="9484" max="9484" width="3.75" style="610" bestFit="1" customWidth="1"/>
    <col min="9485" max="9485" width="3.625" style="610" customWidth="1"/>
    <col min="9486" max="9486" width="5.875" style="610" customWidth="1"/>
    <col min="9487" max="9487" width="4.625" style="610" customWidth="1"/>
    <col min="9488" max="9489" width="5.125" style="610" customWidth="1"/>
    <col min="9490" max="9728" width="9" style="610"/>
    <col min="9729" max="9729" width="2.875" style="610" customWidth="1"/>
    <col min="9730" max="9730" width="6.625" style="610" customWidth="1"/>
    <col min="9731" max="9731" width="6.25" style="610" customWidth="1"/>
    <col min="9732" max="9737" width="5.125" style="610" customWidth="1"/>
    <col min="9738" max="9738" width="4.5" style="610" customWidth="1"/>
    <col min="9739" max="9739" width="4.375" style="610" customWidth="1"/>
    <col min="9740" max="9740" width="3.75" style="610" bestFit="1" customWidth="1"/>
    <col min="9741" max="9741" width="3.625" style="610" customWidth="1"/>
    <col min="9742" max="9742" width="5.875" style="610" customWidth="1"/>
    <col min="9743" max="9743" width="4.625" style="610" customWidth="1"/>
    <col min="9744" max="9745" width="5.125" style="610" customWidth="1"/>
    <col min="9746" max="9984" width="9" style="610"/>
    <col min="9985" max="9985" width="2.875" style="610" customWidth="1"/>
    <col min="9986" max="9986" width="6.625" style="610" customWidth="1"/>
    <col min="9987" max="9987" width="6.25" style="610" customWidth="1"/>
    <col min="9988" max="9993" width="5.125" style="610" customWidth="1"/>
    <col min="9994" max="9994" width="4.5" style="610" customWidth="1"/>
    <col min="9995" max="9995" width="4.375" style="610" customWidth="1"/>
    <col min="9996" max="9996" width="3.75" style="610" bestFit="1" customWidth="1"/>
    <col min="9997" max="9997" width="3.625" style="610" customWidth="1"/>
    <col min="9998" max="9998" width="5.875" style="610" customWidth="1"/>
    <col min="9999" max="9999" width="4.625" style="610" customWidth="1"/>
    <col min="10000" max="10001" width="5.125" style="610" customWidth="1"/>
    <col min="10002" max="10240" width="9" style="610"/>
    <col min="10241" max="10241" width="2.875" style="610" customWidth="1"/>
    <col min="10242" max="10242" width="6.625" style="610" customWidth="1"/>
    <col min="10243" max="10243" width="6.25" style="610" customWidth="1"/>
    <col min="10244" max="10249" width="5.125" style="610" customWidth="1"/>
    <col min="10250" max="10250" width="4.5" style="610" customWidth="1"/>
    <col min="10251" max="10251" width="4.375" style="610" customWidth="1"/>
    <col min="10252" max="10252" width="3.75" style="610" bestFit="1" customWidth="1"/>
    <col min="10253" max="10253" width="3.625" style="610" customWidth="1"/>
    <col min="10254" max="10254" width="5.875" style="610" customWidth="1"/>
    <col min="10255" max="10255" width="4.625" style="610" customWidth="1"/>
    <col min="10256" max="10257" width="5.125" style="610" customWidth="1"/>
    <col min="10258" max="10496" width="9" style="610"/>
    <col min="10497" max="10497" width="2.875" style="610" customWidth="1"/>
    <col min="10498" max="10498" width="6.625" style="610" customWidth="1"/>
    <col min="10499" max="10499" width="6.25" style="610" customWidth="1"/>
    <col min="10500" max="10505" width="5.125" style="610" customWidth="1"/>
    <col min="10506" max="10506" width="4.5" style="610" customWidth="1"/>
    <col min="10507" max="10507" width="4.375" style="610" customWidth="1"/>
    <col min="10508" max="10508" width="3.75" style="610" bestFit="1" customWidth="1"/>
    <col min="10509" max="10509" width="3.625" style="610" customWidth="1"/>
    <col min="10510" max="10510" width="5.875" style="610" customWidth="1"/>
    <col min="10511" max="10511" width="4.625" style="610" customWidth="1"/>
    <col min="10512" max="10513" width="5.125" style="610" customWidth="1"/>
    <col min="10514" max="10752" width="9" style="610"/>
    <col min="10753" max="10753" width="2.875" style="610" customWidth="1"/>
    <col min="10754" max="10754" width="6.625" style="610" customWidth="1"/>
    <col min="10755" max="10755" width="6.25" style="610" customWidth="1"/>
    <col min="10756" max="10761" width="5.125" style="610" customWidth="1"/>
    <col min="10762" max="10762" width="4.5" style="610" customWidth="1"/>
    <col min="10763" max="10763" width="4.375" style="610" customWidth="1"/>
    <col min="10764" max="10764" width="3.75" style="610" bestFit="1" customWidth="1"/>
    <col min="10765" max="10765" width="3.625" style="610" customWidth="1"/>
    <col min="10766" max="10766" width="5.875" style="610" customWidth="1"/>
    <col min="10767" max="10767" width="4.625" style="610" customWidth="1"/>
    <col min="10768" max="10769" width="5.125" style="610" customWidth="1"/>
    <col min="10770" max="11008" width="9" style="610"/>
    <col min="11009" max="11009" width="2.875" style="610" customWidth="1"/>
    <col min="11010" max="11010" width="6.625" style="610" customWidth="1"/>
    <col min="11011" max="11011" width="6.25" style="610" customWidth="1"/>
    <col min="11012" max="11017" width="5.125" style="610" customWidth="1"/>
    <col min="11018" max="11018" width="4.5" style="610" customWidth="1"/>
    <col min="11019" max="11019" width="4.375" style="610" customWidth="1"/>
    <col min="11020" max="11020" width="3.75" style="610" bestFit="1" customWidth="1"/>
    <col min="11021" max="11021" width="3.625" style="610" customWidth="1"/>
    <col min="11022" max="11022" width="5.875" style="610" customWidth="1"/>
    <col min="11023" max="11023" width="4.625" style="610" customWidth="1"/>
    <col min="11024" max="11025" width="5.125" style="610" customWidth="1"/>
    <col min="11026" max="11264" width="9" style="610"/>
    <col min="11265" max="11265" width="2.875" style="610" customWidth="1"/>
    <col min="11266" max="11266" width="6.625" style="610" customWidth="1"/>
    <col min="11267" max="11267" width="6.25" style="610" customWidth="1"/>
    <col min="11268" max="11273" width="5.125" style="610" customWidth="1"/>
    <col min="11274" max="11274" width="4.5" style="610" customWidth="1"/>
    <col min="11275" max="11275" width="4.375" style="610" customWidth="1"/>
    <col min="11276" max="11276" width="3.75" style="610" bestFit="1" customWidth="1"/>
    <col min="11277" max="11277" width="3.625" style="610" customWidth="1"/>
    <col min="11278" max="11278" width="5.875" style="610" customWidth="1"/>
    <col min="11279" max="11279" width="4.625" style="610" customWidth="1"/>
    <col min="11280" max="11281" width="5.125" style="610" customWidth="1"/>
    <col min="11282" max="11520" width="9" style="610"/>
    <col min="11521" max="11521" width="2.875" style="610" customWidth="1"/>
    <col min="11522" max="11522" width="6.625" style="610" customWidth="1"/>
    <col min="11523" max="11523" width="6.25" style="610" customWidth="1"/>
    <col min="11524" max="11529" width="5.125" style="610" customWidth="1"/>
    <col min="11530" max="11530" width="4.5" style="610" customWidth="1"/>
    <col min="11531" max="11531" width="4.375" style="610" customWidth="1"/>
    <col min="11532" max="11532" width="3.75" style="610" bestFit="1" customWidth="1"/>
    <col min="11533" max="11533" width="3.625" style="610" customWidth="1"/>
    <col min="11534" max="11534" width="5.875" style="610" customWidth="1"/>
    <col min="11535" max="11535" width="4.625" style="610" customWidth="1"/>
    <col min="11536" max="11537" width="5.125" style="610" customWidth="1"/>
    <col min="11538" max="11776" width="9" style="610"/>
    <col min="11777" max="11777" width="2.875" style="610" customWidth="1"/>
    <col min="11778" max="11778" width="6.625" style="610" customWidth="1"/>
    <col min="11779" max="11779" width="6.25" style="610" customWidth="1"/>
    <col min="11780" max="11785" width="5.125" style="610" customWidth="1"/>
    <col min="11786" max="11786" width="4.5" style="610" customWidth="1"/>
    <col min="11787" max="11787" width="4.375" style="610" customWidth="1"/>
    <col min="11788" max="11788" width="3.75" style="610" bestFit="1" customWidth="1"/>
    <col min="11789" max="11789" width="3.625" style="610" customWidth="1"/>
    <col min="11790" max="11790" width="5.875" style="610" customWidth="1"/>
    <col min="11791" max="11791" width="4.625" style="610" customWidth="1"/>
    <col min="11792" max="11793" width="5.125" style="610" customWidth="1"/>
    <col min="11794" max="12032" width="9" style="610"/>
    <col min="12033" max="12033" width="2.875" style="610" customWidth="1"/>
    <col min="12034" max="12034" width="6.625" style="610" customWidth="1"/>
    <col min="12035" max="12035" width="6.25" style="610" customWidth="1"/>
    <col min="12036" max="12041" width="5.125" style="610" customWidth="1"/>
    <col min="12042" max="12042" width="4.5" style="610" customWidth="1"/>
    <col min="12043" max="12043" width="4.375" style="610" customWidth="1"/>
    <col min="12044" max="12044" width="3.75" style="610" bestFit="1" customWidth="1"/>
    <col min="12045" max="12045" width="3.625" style="610" customWidth="1"/>
    <col min="12046" max="12046" width="5.875" style="610" customWidth="1"/>
    <col min="12047" max="12047" width="4.625" style="610" customWidth="1"/>
    <col min="12048" max="12049" width="5.125" style="610" customWidth="1"/>
    <col min="12050" max="12288" width="9" style="610"/>
    <col min="12289" max="12289" width="2.875" style="610" customWidth="1"/>
    <col min="12290" max="12290" width="6.625" style="610" customWidth="1"/>
    <col min="12291" max="12291" width="6.25" style="610" customWidth="1"/>
    <col min="12292" max="12297" width="5.125" style="610" customWidth="1"/>
    <col min="12298" max="12298" width="4.5" style="610" customWidth="1"/>
    <col min="12299" max="12299" width="4.375" style="610" customWidth="1"/>
    <col min="12300" max="12300" width="3.75" style="610" bestFit="1" customWidth="1"/>
    <col min="12301" max="12301" width="3.625" style="610" customWidth="1"/>
    <col min="12302" max="12302" width="5.875" style="610" customWidth="1"/>
    <col min="12303" max="12303" width="4.625" style="610" customWidth="1"/>
    <col min="12304" max="12305" width="5.125" style="610" customWidth="1"/>
    <col min="12306" max="12544" width="9" style="610"/>
    <col min="12545" max="12545" width="2.875" style="610" customWidth="1"/>
    <col min="12546" max="12546" width="6.625" style="610" customWidth="1"/>
    <col min="12547" max="12547" width="6.25" style="610" customWidth="1"/>
    <col min="12548" max="12553" width="5.125" style="610" customWidth="1"/>
    <col min="12554" max="12554" width="4.5" style="610" customWidth="1"/>
    <col min="12555" max="12555" width="4.375" style="610" customWidth="1"/>
    <col min="12556" max="12556" width="3.75" style="610" bestFit="1" customWidth="1"/>
    <col min="12557" max="12557" width="3.625" style="610" customWidth="1"/>
    <col min="12558" max="12558" width="5.875" style="610" customWidth="1"/>
    <col min="12559" max="12559" width="4.625" style="610" customWidth="1"/>
    <col min="12560" max="12561" width="5.125" style="610" customWidth="1"/>
    <col min="12562" max="12800" width="9" style="610"/>
    <col min="12801" max="12801" width="2.875" style="610" customWidth="1"/>
    <col min="12802" max="12802" width="6.625" style="610" customWidth="1"/>
    <col min="12803" max="12803" width="6.25" style="610" customWidth="1"/>
    <col min="12804" max="12809" width="5.125" style="610" customWidth="1"/>
    <col min="12810" max="12810" width="4.5" style="610" customWidth="1"/>
    <col min="12811" max="12811" width="4.375" style="610" customWidth="1"/>
    <col min="12812" max="12812" width="3.75" style="610" bestFit="1" customWidth="1"/>
    <col min="12813" max="12813" width="3.625" style="610" customWidth="1"/>
    <col min="12814" max="12814" width="5.875" style="610" customWidth="1"/>
    <col min="12815" max="12815" width="4.625" style="610" customWidth="1"/>
    <col min="12816" max="12817" width="5.125" style="610" customWidth="1"/>
    <col min="12818" max="13056" width="9" style="610"/>
    <col min="13057" max="13057" width="2.875" style="610" customWidth="1"/>
    <col min="13058" max="13058" width="6.625" style="610" customWidth="1"/>
    <col min="13059" max="13059" width="6.25" style="610" customWidth="1"/>
    <col min="13060" max="13065" width="5.125" style="610" customWidth="1"/>
    <col min="13066" max="13066" width="4.5" style="610" customWidth="1"/>
    <col min="13067" max="13067" width="4.375" style="610" customWidth="1"/>
    <col min="13068" max="13068" width="3.75" style="610" bestFit="1" customWidth="1"/>
    <col min="13069" max="13069" width="3.625" style="610" customWidth="1"/>
    <col min="13070" max="13070" width="5.875" style="610" customWidth="1"/>
    <col min="13071" max="13071" width="4.625" style="610" customWidth="1"/>
    <col min="13072" max="13073" width="5.125" style="610" customWidth="1"/>
    <col min="13074" max="13312" width="9" style="610"/>
    <col min="13313" max="13313" width="2.875" style="610" customWidth="1"/>
    <col min="13314" max="13314" width="6.625" style="610" customWidth="1"/>
    <col min="13315" max="13315" width="6.25" style="610" customWidth="1"/>
    <col min="13316" max="13321" width="5.125" style="610" customWidth="1"/>
    <col min="13322" max="13322" width="4.5" style="610" customWidth="1"/>
    <col min="13323" max="13323" width="4.375" style="610" customWidth="1"/>
    <col min="13324" max="13324" width="3.75" style="610" bestFit="1" customWidth="1"/>
    <col min="13325" max="13325" width="3.625" style="610" customWidth="1"/>
    <col min="13326" max="13326" width="5.875" style="610" customWidth="1"/>
    <col min="13327" max="13327" width="4.625" style="610" customWidth="1"/>
    <col min="13328" max="13329" width="5.125" style="610" customWidth="1"/>
    <col min="13330" max="13568" width="9" style="610"/>
    <col min="13569" max="13569" width="2.875" style="610" customWidth="1"/>
    <col min="13570" max="13570" width="6.625" style="610" customWidth="1"/>
    <col min="13571" max="13571" width="6.25" style="610" customWidth="1"/>
    <col min="13572" max="13577" width="5.125" style="610" customWidth="1"/>
    <col min="13578" max="13578" width="4.5" style="610" customWidth="1"/>
    <col min="13579" max="13579" width="4.375" style="610" customWidth="1"/>
    <col min="13580" max="13580" width="3.75" style="610" bestFit="1" customWidth="1"/>
    <col min="13581" max="13581" width="3.625" style="610" customWidth="1"/>
    <col min="13582" max="13582" width="5.875" style="610" customWidth="1"/>
    <col min="13583" max="13583" width="4.625" style="610" customWidth="1"/>
    <col min="13584" max="13585" width="5.125" style="610" customWidth="1"/>
    <col min="13586" max="13824" width="9" style="610"/>
    <col min="13825" max="13825" width="2.875" style="610" customWidth="1"/>
    <col min="13826" max="13826" width="6.625" style="610" customWidth="1"/>
    <col min="13827" max="13827" width="6.25" style="610" customWidth="1"/>
    <col min="13828" max="13833" width="5.125" style="610" customWidth="1"/>
    <col min="13834" max="13834" width="4.5" style="610" customWidth="1"/>
    <col min="13835" max="13835" width="4.375" style="610" customWidth="1"/>
    <col min="13836" max="13836" width="3.75" style="610" bestFit="1" customWidth="1"/>
    <col min="13837" max="13837" width="3.625" style="610" customWidth="1"/>
    <col min="13838" max="13838" width="5.875" style="610" customWidth="1"/>
    <col min="13839" max="13839" width="4.625" style="610" customWidth="1"/>
    <col min="13840" max="13841" width="5.125" style="610" customWidth="1"/>
    <col min="13842" max="14080" width="9" style="610"/>
    <col min="14081" max="14081" width="2.875" style="610" customWidth="1"/>
    <col min="14082" max="14082" width="6.625" style="610" customWidth="1"/>
    <col min="14083" max="14083" width="6.25" style="610" customWidth="1"/>
    <col min="14084" max="14089" width="5.125" style="610" customWidth="1"/>
    <col min="14090" max="14090" width="4.5" style="610" customWidth="1"/>
    <col min="14091" max="14091" width="4.375" style="610" customWidth="1"/>
    <col min="14092" max="14092" width="3.75" style="610" bestFit="1" customWidth="1"/>
    <col min="14093" max="14093" width="3.625" style="610" customWidth="1"/>
    <col min="14094" max="14094" width="5.875" style="610" customWidth="1"/>
    <col min="14095" max="14095" width="4.625" style="610" customWidth="1"/>
    <col min="14096" max="14097" width="5.125" style="610" customWidth="1"/>
    <col min="14098" max="14336" width="9" style="610"/>
    <col min="14337" max="14337" width="2.875" style="610" customWidth="1"/>
    <col min="14338" max="14338" width="6.625" style="610" customWidth="1"/>
    <col min="14339" max="14339" width="6.25" style="610" customWidth="1"/>
    <col min="14340" max="14345" width="5.125" style="610" customWidth="1"/>
    <col min="14346" max="14346" width="4.5" style="610" customWidth="1"/>
    <col min="14347" max="14347" width="4.375" style="610" customWidth="1"/>
    <col min="14348" max="14348" width="3.75" style="610" bestFit="1" customWidth="1"/>
    <col min="14349" max="14349" width="3.625" style="610" customWidth="1"/>
    <col min="14350" max="14350" width="5.875" style="610" customWidth="1"/>
    <col min="14351" max="14351" width="4.625" style="610" customWidth="1"/>
    <col min="14352" max="14353" width="5.125" style="610" customWidth="1"/>
    <col min="14354" max="14592" width="9" style="610"/>
    <col min="14593" max="14593" width="2.875" style="610" customWidth="1"/>
    <col min="14594" max="14594" width="6.625" style="610" customWidth="1"/>
    <col min="14595" max="14595" width="6.25" style="610" customWidth="1"/>
    <col min="14596" max="14601" width="5.125" style="610" customWidth="1"/>
    <col min="14602" max="14602" width="4.5" style="610" customWidth="1"/>
    <col min="14603" max="14603" width="4.375" style="610" customWidth="1"/>
    <col min="14604" max="14604" width="3.75" style="610" bestFit="1" customWidth="1"/>
    <col min="14605" max="14605" width="3.625" style="610" customWidth="1"/>
    <col min="14606" max="14606" width="5.875" style="610" customWidth="1"/>
    <col min="14607" max="14607" width="4.625" style="610" customWidth="1"/>
    <col min="14608" max="14609" width="5.125" style="610" customWidth="1"/>
    <col min="14610" max="14848" width="9" style="610"/>
    <col min="14849" max="14849" width="2.875" style="610" customWidth="1"/>
    <col min="14850" max="14850" width="6.625" style="610" customWidth="1"/>
    <col min="14851" max="14851" width="6.25" style="610" customWidth="1"/>
    <col min="14852" max="14857" width="5.125" style="610" customWidth="1"/>
    <col min="14858" max="14858" width="4.5" style="610" customWidth="1"/>
    <col min="14859" max="14859" width="4.375" style="610" customWidth="1"/>
    <col min="14860" max="14860" width="3.75" style="610" bestFit="1" customWidth="1"/>
    <col min="14861" max="14861" width="3.625" style="610" customWidth="1"/>
    <col min="14862" max="14862" width="5.875" style="610" customWidth="1"/>
    <col min="14863" max="14863" width="4.625" style="610" customWidth="1"/>
    <col min="14864" max="14865" width="5.125" style="610" customWidth="1"/>
    <col min="14866" max="15104" width="9" style="610"/>
    <col min="15105" max="15105" width="2.875" style="610" customWidth="1"/>
    <col min="15106" max="15106" width="6.625" style="610" customWidth="1"/>
    <col min="15107" max="15107" width="6.25" style="610" customWidth="1"/>
    <col min="15108" max="15113" width="5.125" style="610" customWidth="1"/>
    <col min="15114" max="15114" width="4.5" style="610" customWidth="1"/>
    <col min="15115" max="15115" width="4.375" style="610" customWidth="1"/>
    <col min="15116" max="15116" width="3.75" style="610" bestFit="1" customWidth="1"/>
    <col min="15117" max="15117" width="3.625" style="610" customWidth="1"/>
    <col min="15118" max="15118" width="5.875" style="610" customWidth="1"/>
    <col min="15119" max="15119" width="4.625" style="610" customWidth="1"/>
    <col min="15120" max="15121" width="5.125" style="610" customWidth="1"/>
    <col min="15122" max="15360" width="9" style="610"/>
    <col min="15361" max="15361" width="2.875" style="610" customWidth="1"/>
    <col min="15362" max="15362" width="6.625" style="610" customWidth="1"/>
    <col min="15363" max="15363" width="6.25" style="610" customWidth="1"/>
    <col min="15364" max="15369" width="5.125" style="610" customWidth="1"/>
    <col min="15370" max="15370" width="4.5" style="610" customWidth="1"/>
    <col min="15371" max="15371" width="4.375" style="610" customWidth="1"/>
    <col min="15372" max="15372" width="3.75" style="610" bestFit="1" customWidth="1"/>
    <col min="15373" max="15373" width="3.625" style="610" customWidth="1"/>
    <col min="15374" max="15374" width="5.875" style="610" customWidth="1"/>
    <col min="15375" max="15375" width="4.625" style="610" customWidth="1"/>
    <col min="15376" max="15377" width="5.125" style="610" customWidth="1"/>
    <col min="15378" max="15616" width="9" style="610"/>
    <col min="15617" max="15617" width="2.875" style="610" customWidth="1"/>
    <col min="15618" max="15618" width="6.625" style="610" customWidth="1"/>
    <col min="15619" max="15619" width="6.25" style="610" customWidth="1"/>
    <col min="15620" max="15625" width="5.125" style="610" customWidth="1"/>
    <col min="15626" max="15626" width="4.5" style="610" customWidth="1"/>
    <col min="15627" max="15627" width="4.375" style="610" customWidth="1"/>
    <col min="15628" max="15628" width="3.75" style="610" bestFit="1" customWidth="1"/>
    <col min="15629" max="15629" width="3.625" style="610" customWidth="1"/>
    <col min="15630" max="15630" width="5.875" style="610" customWidth="1"/>
    <col min="15631" max="15631" width="4.625" style="610" customWidth="1"/>
    <col min="15632" max="15633" width="5.125" style="610" customWidth="1"/>
    <col min="15634" max="15872" width="9" style="610"/>
    <col min="15873" max="15873" width="2.875" style="610" customWidth="1"/>
    <col min="15874" max="15874" width="6.625" style="610" customWidth="1"/>
    <col min="15875" max="15875" width="6.25" style="610" customWidth="1"/>
    <col min="15876" max="15881" width="5.125" style="610" customWidth="1"/>
    <col min="15882" max="15882" width="4.5" style="610" customWidth="1"/>
    <col min="15883" max="15883" width="4.375" style="610" customWidth="1"/>
    <col min="15884" max="15884" width="3.75" style="610" bestFit="1" customWidth="1"/>
    <col min="15885" max="15885" width="3.625" style="610" customWidth="1"/>
    <col min="15886" max="15886" width="5.875" style="610" customWidth="1"/>
    <col min="15887" max="15887" width="4.625" style="610" customWidth="1"/>
    <col min="15888" max="15889" width="5.125" style="610" customWidth="1"/>
    <col min="15890" max="16128" width="9" style="610"/>
    <col min="16129" max="16129" width="2.875" style="610" customWidth="1"/>
    <col min="16130" max="16130" width="6.625" style="610" customWidth="1"/>
    <col min="16131" max="16131" width="6.25" style="610" customWidth="1"/>
    <col min="16132" max="16137" width="5.125" style="610" customWidth="1"/>
    <col min="16138" max="16138" width="4.5" style="610" customWidth="1"/>
    <col min="16139" max="16139" width="4.375" style="610" customWidth="1"/>
    <col min="16140" max="16140" width="3.75" style="610" bestFit="1" customWidth="1"/>
    <col min="16141" max="16141" width="3.625" style="610" customWidth="1"/>
    <col min="16142" max="16142" width="5.875" style="610" customWidth="1"/>
    <col min="16143" max="16143" width="4.625" style="610" customWidth="1"/>
    <col min="16144" max="16145" width="5.125" style="610" customWidth="1"/>
    <col min="16146" max="16384" width="9" style="610"/>
  </cols>
  <sheetData>
    <row r="1" spans="1:17" ht="30" customHeight="1">
      <c r="A1" s="73" t="s">
        <v>766</v>
      </c>
    </row>
    <row r="2" spans="1:17" ht="18" customHeight="1">
      <c r="A2" s="73"/>
      <c r="B2" s="611" t="s">
        <v>767</v>
      </c>
    </row>
    <row r="3" spans="1:17" s="611" customFormat="1" ht="18" customHeight="1">
      <c r="A3" s="611">
        <v>1</v>
      </c>
      <c r="B3" s="611" t="s">
        <v>50</v>
      </c>
    </row>
    <row r="4" spans="1:17" s="611" customFormat="1" ht="15" customHeight="1">
      <c r="B4" s="860" t="s">
        <v>768</v>
      </c>
      <c r="C4" s="863" t="s">
        <v>769</v>
      </c>
      <c r="D4" s="863"/>
      <c r="E4" s="863"/>
      <c r="F4" s="863"/>
      <c r="G4" s="863"/>
      <c r="H4" s="863"/>
      <c r="I4" s="863"/>
      <c r="J4" s="863"/>
      <c r="K4" s="863"/>
      <c r="L4" s="863"/>
      <c r="M4" s="863"/>
      <c r="N4" s="863"/>
      <c r="O4" s="863"/>
      <c r="P4" s="863" t="s">
        <v>770</v>
      </c>
      <c r="Q4" s="863"/>
    </row>
    <row r="5" spans="1:17" s="611" customFormat="1" ht="13.5" customHeight="1">
      <c r="B5" s="861"/>
      <c r="C5" s="864" t="s">
        <v>702</v>
      </c>
      <c r="D5" s="865" t="s">
        <v>771</v>
      </c>
      <c r="E5" s="866"/>
      <c r="F5" s="866"/>
      <c r="G5" s="866"/>
      <c r="H5" s="866"/>
      <c r="I5" s="866"/>
      <c r="J5" s="866"/>
      <c r="K5" s="866"/>
      <c r="L5" s="866"/>
      <c r="M5" s="867"/>
      <c r="N5" s="868" t="s">
        <v>772</v>
      </c>
      <c r="O5" s="870" t="s">
        <v>773</v>
      </c>
      <c r="P5" s="872" t="s">
        <v>774</v>
      </c>
      <c r="Q5" s="872" t="s">
        <v>775</v>
      </c>
    </row>
    <row r="6" spans="1:17" s="612" customFormat="1" ht="22.5" customHeight="1">
      <c r="B6" s="862"/>
      <c r="C6" s="864"/>
      <c r="D6" s="613" t="s">
        <v>776</v>
      </c>
      <c r="E6" s="614" t="s">
        <v>777</v>
      </c>
      <c r="F6" s="614" t="s">
        <v>778</v>
      </c>
      <c r="G6" s="614" t="s">
        <v>779</v>
      </c>
      <c r="H6" s="614" t="s">
        <v>780</v>
      </c>
      <c r="I6" s="614" t="s">
        <v>781</v>
      </c>
      <c r="J6" s="614" t="s">
        <v>782</v>
      </c>
      <c r="K6" s="614" t="s">
        <v>783</v>
      </c>
      <c r="L6" s="614" t="s">
        <v>784</v>
      </c>
      <c r="M6" s="615" t="s">
        <v>785</v>
      </c>
      <c r="N6" s="869"/>
      <c r="O6" s="871"/>
      <c r="P6" s="873"/>
      <c r="Q6" s="873"/>
    </row>
    <row r="7" spans="1:17" s="612" customFormat="1" ht="21.75" customHeight="1">
      <c r="B7" s="616" t="s">
        <v>117</v>
      </c>
      <c r="C7" s="617">
        <f>SUM(C8:C11)</f>
        <v>26241</v>
      </c>
      <c r="D7" s="618">
        <f t="shared" ref="D7:Q7" si="0">SUM(D8:D11)</f>
        <v>3833</v>
      </c>
      <c r="E7" s="619">
        <f t="shared" si="0"/>
        <v>5239</v>
      </c>
      <c r="F7" s="619">
        <f t="shared" si="0"/>
        <v>4998</v>
      </c>
      <c r="G7" s="619">
        <f t="shared" si="0"/>
        <v>5295</v>
      </c>
      <c r="H7" s="619">
        <f t="shared" si="0"/>
        <v>3230</v>
      </c>
      <c r="I7" s="619">
        <f t="shared" si="0"/>
        <v>2316</v>
      </c>
      <c r="J7" s="619">
        <f t="shared" si="0"/>
        <v>1044</v>
      </c>
      <c r="K7" s="619">
        <f t="shared" si="0"/>
        <v>245</v>
      </c>
      <c r="L7" s="619">
        <f t="shared" si="0"/>
        <v>33</v>
      </c>
      <c r="M7" s="620">
        <f t="shared" si="0"/>
        <v>8</v>
      </c>
      <c r="N7" s="617">
        <f t="shared" si="0"/>
        <v>90177</v>
      </c>
      <c r="O7" s="621">
        <f>+N7/C7</f>
        <v>3.4364925117183036</v>
      </c>
      <c r="P7" s="617">
        <f t="shared" si="0"/>
        <v>78</v>
      </c>
      <c r="Q7" s="617">
        <f t="shared" si="0"/>
        <v>509</v>
      </c>
    </row>
    <row r="8" spans="1:17" s="612" customFormat="1" ht="21.75" hidden="1" customHeight="1">
      <c r="B8" s="622" t="s">
        <v>786</v>
      </c>
      <c r="C8" s="473">
        <v>7158</v>
      </c>
      <c r="D8" s="474">
        <v>1260</v>
      </c>
      <c r="E8" s="623">
        <v>1537</v>
      </c>
      <c r="F8" s="623">
        <v>1354</v>
      </c>
      <c r="G8" s="623">
        <v>1352</v>
      </c>
      <c r="H8" s="623">
        <v>790</v>
      </c>
      <c r="I8" s="623">
        <v>543</v>
      </c>
      <c r="J8" s="623">
        <v>261</v>
      </c>
      <c r="K8" s="623">
        <v>55</v>
      </c>
      <c r="L8" s="623">
        <v>5</v>
      </c>
      <c r="M8" s="475">
        <v>1</v>
      </c>
      <c r="N8" s="473">
        <v>23334</v>
      </c>
      <c r="O8" s="624">
        <v>3.26</v>
      </c>
      <c r="P8" s="473">
        <v>17</v>
      </c>
      <c r="Q8" s="473">
        <v>272</v>
      </c>
    </row>
    <row r="9" spans="1:17" s="612" customFormat="1" ht="21.75" hidden="1" customHeight="1">
      <c r="B9" s="622" t="s">
        <v>787</v>
      </c>
      <c r="C9" s="473">
        <v>9128</v>
      </c>
      <c r="D9" s="474">
        <v>1411</v>
      </c>
      <c r="E9" s="623">
        <v>1780</v>
      </c>
      <c r="F9" s="623">
        <v>1666</v>
      </c>
      <c r="G9" s="623">
        <v>1876</v>
      </c>
      <c r="H9" s="623">
        <v>1124</v>
      </c>
      <c r="I9" s="623">
        <v>838</v>
      </c>
      <c r="J9" s="623">
        <v>340</v>
      </c>
      <c r="K9" s="623">
        <v>77</v>
      </c>
      <c r="L9" s="623">
        <v>14</v>
      </c>
      <c r="M9" s="475">
        <v>2</v>
      </c>
      <c r="N9" s="473">
        <v>31263</v>
      </c>
      <c r="O9" s="624">
        <v>3.42</v>
      </c>
      <c r="P9" s="473">
        <v>41</v>
      </c>
      <c r="Q9" s="473">
        <v>82</v>
      </c>
    </row>
    <row r="10" spans="1:17" s="612" customFormat="1" ht="21.75" hidden="1" customHeight="1">
      <c r="B10" s="622" t="s">
        <v>788</v>
      </c>
      <c r="C10" s="473">
        <v>6686</v>
      </c>
      <c r="D10" s="474">
        <v>885</v>
      </c>
      <c r="E10" s="623">
        <v>1376</v>
      </c>
      <c r="F10" s="623">
        <v>1358</v>
      </c>
      <c r="G10" s="623">
        <v>1377</v>
      </c>
      <c r="H10" s="623">
        <v>794</v>
      </c>
      <c r="I10" s="623">
        <v>575</v>
      </c>
      <c r="J10" s="623">
        <v>236</v>
      </c>
      <c r="K10" s="623">
        <v>76</v>
      </c>
      <c r="L10" s="623">
        <v>6</v>
      </c>
      <c r="M10" s="475">
        <v>3</v>
      </c>
      <c r="N10" s="473">
        <v>22983</v>
      </c>
      <c r="O10" s="624">
        <v>3.44</v>
      </c>
      <c r="P10" s="473">
        <v>18</v>
      </c>
      <c r="Q10" s="473">
        <v>116</v>
      </c>
    </row>
    <row r="11" spans="1:17" s="612" customFormat="1" ht="21.75" hidden="1" customHeight="1">
      <c r="B11" s="625" t="s">
        <v>789</v>
      </c>
      <c r="C11" s="479">
        <v>3269</v>
      </c>
      <c r="D11" s="480">
        <v>277</v>
      </c>
      <c r="E11" s="626">
        <v>546</v>
      </c>
      <c r="F11" s="626">
        <v>620</v>
      </c>
      <c r="G11" s="626">
        <v>690</v>
      </c>
      <c r="H11" s="626">
        <v>522</v>
      </c>
      <c r="I11" s="626">
        <v>360</v>
      </c>
      <c r="J11" s="626">
        <v>207</v>
      </c>
      <c r="K11" s="626">
        <v>37</v>
      </c>
      <c r="L11" s="626">
        <v>8</v>
      </c>
      <c r="M11" s="481">
        <v>2</v>
      </c>
      <c r="N11" s="479">
        <v>12597</v>
      </c>
      <c r="O11" s="627">
        <v>3.85</v>
      </c>
      <c r="P11" s="479">
        <v>2</v>
      </c>
      <c r="Q11" s="479">
        <v>39</v>
      </c>
    </row>
    <row r="12" spans="1:17" s="611" customFormat="1" ht="21.75" customHeight="1">
      <c r="B12" s="616" t="s">
        <v>122</v>
      </c>
      <c r="C12" s="617">
        <v>27969</v>
      </c>
      <c r="D12" s="618">
        <v>4761</v>
      </c>
      <c r="E12" s="619">
        <v>6028</v>
      </c>
      <c r="F12" s="619">
        <v>5390</v>
      </c>
      <c r="G12" s="619">
        <v>5467</v>
      </c>
      <c r="H12" s="619">
        <v>3055</v>
      </c>
      <c r="I12" s="619">
        <v>2095</v>
      </c>
      <c r="J12" s="619">
        <v>919</v>
      </c>
      <c r="K12" s="619">
        <v>207</v>
      </c>
      <c r="L12" s="619">
        <v>37</v>
      </c>
      <c r="M12" s="620">
        <v>10</v>
      </c>
      <c r="N12" s="617">
        <v>91222</v>
      </c>
      <c r="O12" s="621">
        <v>3.26</v>
      </c>
      <c r="P12" s="617">
        <v>140</v>
      </c>
      <c r="Q12" s="617">
        <v>461</v>
      </c>
    </row>
    <row r="13" spans="1:17" s="611" customFormat="1" ht="18.75" customHeight="1">
      <c r="B13" s="622" t="s">
        <v>786</v>
      </c>
      <c r="C13" s="473">
        <v>7245</v>
      </c>
      <c r="D13" s="474">
        <v>1373</v>
      </c>
      <c r="E13" s="623">
        <v>1697</v>
      </c>
      <c r="F13" s="623">
        <v>1371</v>
      </c>
      <c r="G13" s="623">
        <v>1332</v>
      </c>
      <c r="H13" s="623">
        <v>722</v>
      </c>
      <c r="I13" s="623">
        <v>485</v>
      </c>
      <c r="J13" s="623">
        <v>198</v>
      </c>
      <c r="K13" s="623">
        <v>55</v>
      </c>
      <c r="L13" s="623">
        <v>9</v>
      </c>
      <c r="M13" s="475">
        <v>3</v>
      </c>
      <c r="N13" s="473">
        <v>22665</v>
      </c>
      <c r="O13" s="624">
        <v>3.13</v>
      </c>
      <c r="P13" s="473">
        <v>23</v>
      </c>
      <c r="Q13" s="473">
        <v>127</v>
      </c>
    </row>
    <row r="14" spans="1:17" s="611" customFormat="1" ht="18.75" customHeight="1">
      <c r="B14" s="622" t="s">
        <v>787</v>
      </c>
      <c r="C14" s="473">
        <v>9818</v>
      </c>
      <c r="D14" s="474">
        <v>1737</v>
      </c>
      <c r="E14" s="623">
        <v>2045</v>
      </c>
      <c r="F14" s="623">
        <v>1892</v>
      </c>
      <c r="G14" s="623">
        <v>1906</v>
      </c>
      <c r="H14" s="623">
        <v>1099</v>
      </c>
      <c r="I14" s="623">
        <v>732</v>
      </c>
      <c r="J14" s="623">
        <v>325</v>
      </c>
      <c r="K14" s="623">
        <v>72</v>
      </c>
      <c r="L14" s="623">
        <v>9</v>
      </c>
      <c r="M14" s="475">
        <v>1</v>
      </c>
      <c r="N14" s="473">
        <v>31956</v>
      </c>
      <c r="O14" s="624">
        <v>3.25</v>
      </c>
      <c r="P14" s="473">
        <v>46</v>
      </c>
      <c r="Q14" s="473">
        <v>91</v>
      </c>
    </row>
    <row r="15" spans="1:17" s="611" customFormat="1" ht="18.75" customHeight="1">
      <c r="B15" s="622" t="s">
        <v>788</v>
      </c>
      <c r="C15" s="473">
        <v>7447</v>
      </c>
      <c r="D15" s="474">
        <v>1308</v>
      </c>
      <c r="E15" s="623">
        <v>1630</v>
      </c>
      <c r="F15" s="623">
        <v>1467</v>
      </c>
      <c r="G15" s="623">
        <v>1485</v>
      </c>
      <c r="H15" s="623">
        <v>742</v>
      </c>
      <c r="I15" s="623">
        <v>528</v>
      </c>
      <c r="J15" s="623">
        <v>231</v>
      </c>
      <c r="K15" s="623">
        <v>44</v>
      </c>
      <c r="L15" s="623">
        <v>9</v>
      </c>
      <c r="M15" s="475">
        <v>3</v>
      </c>
      <c r="N15" s="473">
        <v>23867</v>
      </c>
      <c r="O15" s="624">
        <v>3.2</v>
      </c>
      <c r="P15" s="473">
        <v>64</v>
      </c>
      <c r="Q15" s="473">
        <v>188</v>
      </c>
    </row>
    <row r="16" spans="1:17" s="611" customFormat="1" ht="18.75" customHeight="1">
      <c r="B16" s="625" t="s">
        <v>789</v>
      </c>
      <c r="C16" s="479">
        <v>3459</v>
      </c>
      <c r="D16" s="480">
        <v>343</v>
      </c>
      <c r="E16" s="626">
        <v>656</v>
      </c>
      <c r="F16" s="626">
        <v>660</v>
      </c>
      <c r="G16" s="626">
        <v>744</v>
      </c>
      <c r="H16" s="626">
        <v>492</v>
      </c>
      <c r="I16" s="626">
        <v>350</v>
      </c>
      <c r="J16" s="626">
        <v>165</v>
      </c>
      <c r="K16" s="626">
        <v>36</v>
      </c>
      <c r="L16" s="626">
        <v>10</v>
      </c>
      <c r="M16" s="481">
        <v>3</v>
      </c>
      <c r="N16" s="479">
        <v>12734</v>
      </c>
      <c r="O16" s="627">
        <v>3.68</v>
      </c>
      <c r="P16" s="479">
        <v>7</v>
      </c>
      <c r="Q16" s="479">
        <v>55</v>
      </c>
    </row>
    <row r="17" spans="1:17" s="611" customFormat="1" ht="21.75" customHeight="1">
      <c r="B17" s="616" t="s">
        <v>127</v>
      </c>
      <c r="C17" s="617">
        <v>28698</v>
      </c>
      <c r="D17" s="618">
        <v>5062</v>
      </c>
      <c r="E17" s="619">
        <f t="shared" ref="E17:N17" si="1">SUM(E18:E21)</f>
        <v>6708</v>
      </c>
      <c r="F17" s="619">
        <f t="shared" si="1"/>
        <v>5694</v>
      </c>
      <c r="G17" s="619">
        <f t="shared" si="1"/>
        <v>5433</v>
      </c>
      <c r="H17" s="619">
        <f t="shared" si="1"/>
        <v>2885</v>
      </c>
      <c r="I17" s="619">
        <f t="shared" si="1"/>
        <v>1886</v>
      </c>
      <c r="J17" s="619">
        <f t="shared" si="1"/>
        <v>802</v>
      </c>
      <c r="K17" s="619">
        <f t="shared" si="1"/>
        <v>163</v>
      </c>
      <c r="L17" s="619">
        <f t="shared" si="1"/>
        <v>56</v>
      </c>
      <c r="M17" s="620">
        <f t="shared" si="1"/>
        <v>9</v>
      </c>
      <c r="N17" s="617">
        <f t="shared" si="1"/>
        <v>90546</v>
      </c>
      <c r="O17" s="621">
        <v>3.16</v>
      </c>
      <c r="P17" s="617">
        <f>SUM(P18:P21)</f>
        <v>70</v>
      </c>
      <c r="Q17" s="617">
        <f>SUM(Q18:Q21)</f>
        <v>748</v>
      </c>
    </row>
    <row r="18" spans="1:17" s="611" customFormat="1" ht="18.75" customHeight="1">
      <c r="B18" s="622" t="s">
        <v>786</v>
      </c>
      <c r="C18" s="473">
        <v>7214</v>
      </c>
      <c r="D18" s="474">
        <v>1422</v>
      </c>
      <c r="E18" s="623">
        <v>1847</v>
      </c>
      <c r="F18" s="623">
        <v>1414</v>
      </c>
      <c r="G18" s="623">
        <v>1253</v>
      </c>
      <c r="H18" s="623">
        <v>633</v>
      </c>
      <c r="I18" s="623">
        <v>416</v>
      </c>
      <c r="J18" s="623">
        <v>188</v>
      </c>
      <c r="K18" s="623">
        <v>28</v>
      </c>
      <c r="L18" s="623">
        <v>11</v>
      </c>
      <c r="M18" s="475">
        <v>2</v>
      </c>
      <c r="N18" s="473">
        <v>21690</v>
      </c>
      <c r="O18" s="624">
        <v>3.01</v>
      </c>
      <c r="P18" s="473">
        <v>20</v>
      </c>
      <c r="Q18" s="473">
        <v>492</v>
      </c>
    </row>
    <row r="19" spans="1:17" s="611" customFormat="1" ht="18.75" customHeight="1">
      <c r="B19" s="622" t="s">
        <v>787</v>
      </c>
      <c r="C19" s="473">
        <v>10148</v>
      </c>
      <c r="D19" s="474">
        <v>1897</v>
      </c>
      <c r="E19" s="623">
        <v>2302</v>
      </c>
      <c r="F19" s="623">
        <v>1996</v>
      </c>
      <c r="G19" s="623">
        <v>1905</v>
      </c>
      <c r="H19" s="623">
        <v>1005</v>
      </c>
      <c r="I19" s="623">
        <v>688</v>
      </c>
      <c r="J19" s="623">
        <v>280</v>
      </c>
      <c r="K19" s="623">
        <v>48</v>
      </c>
      <c r="L19" s="623">
        <v>24</v>
      </c>
      <c r="M19" s="475">
        <v>3</v>
      </c>
      <c r="N19" s="473">
        <v>31852</v>
      </c>
      <c r="O19" s="624">
        <v>3.14</v>
      </c>
      <c r="P19" s="473">
        <v>30</v>
      </c>
      <c r="Q19" s="473">
        <v>87</v>
      </c>
    </row>
    <row r="20" spans="1:17" s="611" customFormat="1" ht="18.75" customHeight="1">
      <c r="B20" s="622" t="s">
        <v>788</v>
      </c>
      <c r="C20" s="473">
        <v>7769</v>
      </c>
      <c r="D20" s="474">
        <v>1370</v>
      </c>
      <c r="E20" s="623">
        <v>1823</v>
      </c>
      <c r="F20" s="623">
        <v>1559</v>
      </c>
      <c r="G20" s="623">
        <v>1508</v>
      </c>
      <c r="H20" s="623">
        <v>786</v>
      </c>
      <c r="I20" s="623">
        <v>480</v>
      </c>
      <c r="J20" s="623">
        <v>181</v>
      </c>
      <c r="K20" s="623">
        <v>51</v>
      </c>
      <c r="L20" s="623">
        <v>11</v>
      </c>
      <c r="M20" s="475">
        <v>0</v>
      </c>
      <c r="N20" s="473">
        <v>24309</v>
      </c>
      <c r="O20" s="624">
        <v>3.13</v>
      </c>
      <c r="P20" s="473">
        <v>18</v>
      </c>
      <c r="Q20" s="473">
        <v>136</v>
      </c>
    </row>
    <row r="21" spans="1:17" s="611" customFormat="1" ht="18.75" customHeight="1">
      <c r="B21" s="625" t="s">
        <v>789</v>
      </c>
      <c r="C21" s="479">
        <v>3567</v>
      </c>
      <c r="D21" s="480">
        <v>373</v>
      </c>
      <c r="E21" s="626">
        <v>736</v>
      </c>
      <c r="F21" s="626">
        <v>725</v>
      </c>
      <c r="G21" s="626">
        <v>767</v>
      </c>
      <c r="H21" s="626">
        <v>461</v>
      </c>
      <c r="I21" s="626">
        <v>302</v>
      </c>
      <c r="J21" s="626">
        <v>153</v>
      </c>
      <c r="K21" s="626">
        <v>36</v>
      </c>
      <c r="L21" s="626">
        <v>10</v>
      </c>
      <c r="M21" s="481">
        <v>4</v>
      </c>
      <c r="N21" s="479">
        <v>12695</v>
      </c>
      <c r="O21" s="627">
        <v>3.56</v>
      </c>
      <c r="P21" s="479">
        <v>2</v>
      </c>
      <c r="Q21" s="479">
        <v>33</v>
      </c>
    </row>
    <row r="22" spans="1:17" s="611" customFormat="1" ht="18.75" customHeight="1">
      <c r="B22" s="616" t="s">
        <v>790</v>
      </c>
      <c r="C22" s="617">
        <v>29391</v>
      </c>
      <c r="D22" s="618">
        <v>5815</v>
      </c>
      <c r="E22" s="619">
        <f t="shared" ref="E22:N22" si="2">SUM(E23:E26)</f>
        <v>7278</v>
      </c>
      <c r="F22" s="619">
        <f>SUM(F23:F26)</f>
        <v>5731</v>
      </c>
      <c r="G22" s="619">
        <f t="shared" si="2"/>
        <v>5317</v>
      </c>
      <c r="H22" s="619">
        <f t="shared" si="2"/>
        <v>2684</v>
      </c>
      <c r="I22" s="619">
        <f t="shared" si="2"/>
        <v>1681</v>
      </c>
      <c r="J22" s="619">
        <f t="shared" si="2"/>
        <v>647</v>
      </c>
      <c r="K22" s="619">
        <f t="shared" si="2"/>
        <v>188</v>
      </c>
      <c r="L22" s="619">
        <f t="shared" si="2"/>
        <v>42</v>
      </c>
      <c r="M22" s="620">
        <f t="shared" si="2"/>
        <v>8</v>
      </c>
      <c r="N22" s="617">
        <f t="shared" si="2"/>
        <v>88831</v>
      </c>
      <c r="O22" s="621">
        <v>3.0219999999999998</v>
      </c>
      <c r="P22" s="617">
        <f>SUM(P23:P26)</f>
        <v>89</v>
      </c>
      <c r="Q22" s="617">
        <f>SUM(Q23:Q26)</f>
        <v>477</v>
      </c>
    </row>
    <row r="23" spans="1:17" s="611" customFormat="1" ht="18.75" customHeight="1">
      <c r="B23" s="622" t="s">
        <v>786</v>
      </c>
      <c r="C23" s="473">
        <v>7209</v>
      </c>
      <c r="D23" s="474">
        <v>1607</v>
      </c>
      <c r="E23" s="623">
        <v>1940</v>
      </c>
      <c r="F23" s="623">
        <v>1378</v>
      </c>
      <c r="G23" s="623">
        <v>1168</v>
      </c>
      <c r="H23" s="623">
        <v>555</v>
      </c>
      <c r="I23" s="623">
        <v>367</v>
      </c>
      <c r="J23" s="623">
        <v>146</v>
      </c>
      <c r="K23" s="623">
        <v>41</v>
      </c>
      <c r="L23" s="623">
        <v>6</v>
      </c>
      <c r="M23" s="475">
        <v>1</v>
      </c>
      <c r="N23" s="473">
        <v>20686</v>
      </c>
      <c r="O23" s="624">
        <v>2.86</v>
      </c>
      <c r="P23" s="473">
        <v>24</v>
      </c>
      <c r="Q23" s="473">
        <v>175</v>
      </c>
    </row>
    <row r="24" spans="1:17" s="611" customFormat="1" ht="18.75" customHeight="1">
      <c r="B24" s="622" t="s">
        <v>787</v>
      </c>
      <c r="C24" s="473">
        <v>10266</v>
      </c>
      <c r="D24" s="474">
        <v>2115</v>
      </c>
      <c r="E24" s="623">
        <v>2441</v>
      </c>
      <c r="F24" s="623">
        <v>1958</v>
      </c>
      <c r="G24" s="623">
        <v>1850</v>
      </c>
      <c r="H24" s="623">
        <v>963</v>
      </c>
      <c r="I24" s="623">
        <v>618</v>
      </c>
      <c r="J24" s="623">
        <v>239</v>
      </c>
      <c r="K24" s="623">
        <v>61</v>
      </c>
      <c r="L24" s="623">
        <v>17</v>
      </c>
      <c r="M24" s="475">
        <v>4</v>
      </c>
      <c r="N24" s="473">
        <v>31148</v>
      </c>
      <c r="O24" s="628">
        <v>30.3</v>
      </c>
      <c r="P24" s="473">
        <v>34</v>
      </c>
      <c r="Q24" s="473">
        <v>108</v>
      </c>
    </row>
    <row r="25" spans="1:17" s="611" customFormat="1" ht="18.75" customHeight="1">
      <c r="B25" s="622" t="s">
        <v>788</v>
      </c>
      <c r="C25" s="473">
        <v>8197</v>
      </c>
      <c r="D25" s="474">
        <v>1655</v>
      </c>
      <c r="E25" s="623">
        <v>2058</v>
      </c>
      <c r="F25" s="623">
        <v>1598</v>
      </c>
      <c r="G25" s="623">
        <v>1540</v>
      </c>
      <c r="H25" s="623">
        <v>734</v>
      </c>
      <c r="I25" s="623">
        <v>425</v>
      </c>
      <c r="J25" s="623">
        <v>135</v>
      </c>
      <c r="K25" s="623">
        <v>41</v>
      </c>
      <c r="L25" s="623">
        <v>11</v>
      </c>
      <c r="M25" s="629" t="s">
        <v>791</v>
      </c>
      <c r="N25" s="473">
        <v>24317</v>
      </c>
      <c r="O25" s="624">
        <v>2.9660000000000002</v>
      </c>
      <c r="P25" s="473">
        <v>23</v>
      </c>
      <c r="Q25" s="473">
        <v>162</v>
      </c>
    </row>
    <row r="26" spans="1:17" s="611" customFormat="1" ht="18.75" customHeight="1">
      <c r="B26" s="625" t="s">
        <v>789</v>
      </c>
      <c r="C26" s="479">
        <v>3719</v>
      </c>
      <c r="D26" s="480">
        <v>438</v>
      </c>
      <c r="E26" s="626">
        <v>839</v>
      </c>
      <c r="F26" s="626">
        <v>797</v>
      </c>
      <c r="G26" s="626">
        <v>759</v>
      </c>
      <c r="H26" s="626">
        <v>432</v>
      </c>
      <c r="I26" s="626">
        <v>271</v>
      </c>
      <c r="J26" s="626">
        <v>127</v>
      </c>
      <c r="K26" s="626">
        <v>45</v>
      </c>
      <c r="L26" s="626">
        <v>8</v>
      </c>
      <c r="M26" s="481">
        <v>3</v>
      </c>
      <c r="N26" s="479">
        <v>12680</v>
      </c>
      <c r="O26" s="627">
        <v>3.4</v>
      </c>
      <c r="P26" s="479">
        <v>8</v>
      </c>
      <c r="Q26" s="479">
        <v>32</v>
      </c>
    </row>
    <row r="27" spans="1:17" s="611" customFormat="1" ht="18" customHeight="1"/>
    <row r="28" spans="1:17" ht="18" customHeight="1">
      <c r="A28" s="611">
        <v>2</v>
      </c>
      <c r="B28" s="611" t="s">
        <v>792</v>
      </c>
    </row>
    <row r="29" spans="1:17" s="611" customFormat="1" ht="15" customHeight="1">
      <c r="B29" s="860" t="s">
        <v>768</v>
      </c>
      <c r="C29" s="863" t="s">
        <v>769</v>
      </c>
      <c r="D29" s="863"/>
      <c r="E29" s="863"/>
      <c r="F29" s="863"/>
      <c r="G29" s="863"/>
      <c r="H29" s="863"/>
      <c r="I29" s="863"/>
      <c r="J29" s="863"/>
      <c r="K29" s="863"/>
      <c r="L29" s="863"/>
      <c r="M29" s="863"/>
      <c r="N29" s="863"/>
      <c r="O29" s="863"/>
      <c r="P29" s="863" t="s">
        <v>770</v>
      </c>
      <c r="Q29" s="863"/>
    </row>
    <row r="30" spans="1:17" s="611" customFormat="1" ht="13.5" customHeight="1">
      <c r="B30" s="861"/>
      <c r="C30" s="864" t="s">
        <v>702</v>
      </c>
      <c r="D30" s="865" t="s">
        <v>771</v>
      </c>
      <c r="E30" s="866"/>
      <c r="F30" s="866"/>
      <c r="G30" s="866"/>
      <c r="H30" s="866"/>
      <c r="I30" s="866"/>
      <c r="J30" s="866"/>
      <c r="K30" s="866"/>
      <c r="L30" s="866"/>
      <c r="M30" s="867"/>
      <c r="N30" s="868" t="s">
        <v>772</v>
      </c>
      <c r="O30" s="870" t="s">
        <v>773</v>
      </c>
      <c r="P30" s="872" t="s">
        <v>774</v>
      </c>
      <c r="Q30" s="872" t="s">
        <v>775</v>
      </c>
    </row>
    <row r="31" spans="1:17" s="612" customFormat="1" ht="22.5" customHeight="1">
      <c r="B31" s="862"/>
      <c r="C31" s="864"/>
      <c r="D31" s="613" t="s">
        <v>776</v>
      </c>
      <c r="E31" s="614" t="s">
        <v>777</v>
      </c>
      <c r="F31" s="614" t="s">
        <v>778</v>
      </c>
      <c r="G31" s="614" t="s">
        <v>779</v>
      </c>
      <c r="H31" s="614" t="s">
        <v>780</v>
      </c>
      <c r="I31" s="614" t="s">
        <v>781</v>
      </c>
      <c r="J31" s="614" t="s">
        <v>782</v>
      </c>
      <c r="K31" s="614" t="s">
        <v>783</v>
      </c>
      <c r="L31" s="614" t="s">
        <v>784</v>
      </c>
      <c r="M31" s="615" t="s">
        <v>785</v>
      </c>
      <c r="N31" s="869"/>
      <c r="O31" s="871"/>
      <c r="P31" s="873"/>
      <c r="Q31" s="873"/>
    </row>
    <row r="32" spans="1:17" s="612" customFormat="1" ht="21.75" customHeight="1">
      <c r="B32" s="616" t="s">
        <v>117</v>
      </c>
      <c r="C32" s="617">
        <f>SUM(C33:C36)</f>
        <v>8464</v>
      </c>
      <c r="D32" s="618">
        <f t="shared" ref="D32:N32" si="3">SUM(D33:D36)</f>
        <v>1460</v>
      </c>
      <c r="E32" s="619">
        <f t="shared" si="3"/>
        <v>2079</v>
      </c>
      <c r="F32" s="619">
        <f t="shared" si="3"/>
        <v>1658</v>
      </c>
      <c r="G32" s="619">
        <f t="shared" si="3"/>
        <v>1550</v>
      </c>
      <c r="H32" s="619">
        <f t="shared" si="3"/>
        <v>892</v>
      </c>
      <c r="I32" s="619">
        <f t="shared" si="3"/>
        <v>555</v>
      </c>
      <c r="J32" s="619">
        <f t="shared" si="3"/>
        <v>212</v>
      </c>
      <c r="K32" s="619">
        <f t="shared" si="3"/>
        <v>55</v>
      </c>
      <c r="L32" s="619">
        <f t="shared" si="3"/>
        <v>2</v>
      </c>
      <c r="M32" s="620">
        <f t="shared" si="3"/>
        <v>1</v>
      </c>
      <c r="N32" s="617">
        <f t="shared" si="3"/>
        <v>26534</v>
      </c>
      <c r="O32" s="621">
        <f>+N32/C32</f>
        <v>3.1349243856332705</v>
      </c>
      <c r="P32" s="617">
        <f>SUM(P33:P36)</f>
        <v>24</v>
      </c>
      <c r="Q32" s="617">
        <f>SUM(Q33:Q36)</f>
        <v>150</v>
      </c>
    </row>
    <row r="33" spans="2:17" s="612" customFormat="1" ht="21.75" hidden="1" customHeight="1">
      <c r="B33" s="622" t="s">
        <v>786</v>
      </c>
      <c r="C33" s="473">
        <v>3394</v>
      </c>
      <c r="D33" s="474">
        <v>619</v>
      </c>
      <c r="E33" s="623">
        <v>827</v>
      </c>
      <c r="F33" s="623">
        <v>668</v>
      </c>
      <c r="G33" s="623">
        <v>623</v>
      </c>
      <c r="H33" s="623">
        <v>338</v>
      </c>
      <c r="I33" s="623">
        <v>201</v>
      </c>
      <c r="J33" s="623">
        <v>96</v>
      </c>
      <c r="K33" s="623">
        <v>22</v>
      </c>
      <c r="L33" s="630" t="s">
        <v>622</v>
      </c>
      <c r="M33" s="629" t="s">
        <v>622</v>
      </c>
      <c r="N33" s="473">
        <v>10513</v>
      </c>
      <c r="O33" s="624">
        <v>3.1</v>
      </c>
      <c r="P33" s="473">
        <v>4</v>
      </c>
      <c r="Q33" s="473">
        <v>101</v>
      </c>
    </row>
    <row r="34" spans="2:17" s="612" customFormat="1" ht="21.75" hidden="1" customHeight="1">
      <c r="B34" s="622" t="s">
        <v>787</v>
      </c>
      <c r="C34" s="473">
        <v>2468</v>
      </c>
      <c r="D34" s="474">
        <v>377</v>
      </c>
      <c r="E34" s="623">
        <v>640</v>
      </c>
      <c r="F34" s="623">
        <v>476</v>
      </c>
      <c r="G34" s="623">
        <v>467</v>
      </c>
      <c r="H34" s="623">
        <v>268</v>
      </c>
      <c r="I34" s="623">
        <v>175</v>
      </c>
      <c r="J34" s="623">
        <v>48</v>
      </c>
      <c r="K34" s="623">
        <v>15</v>
      </c>
      <c r="L34" s="623">
        <v>1</v>
      </c>
      <c r="M34" s="475">
        <v>1</v>
      </c>
      <c r="N34" s="473">
        <v>7818</v>
      </c>
      <c r="O34" s="624">
        <v>3.17</v>
      </c>
      <c r="P34" s="473">
        <v>15</v>
      </c>
      <c r="Q34" s="631" t="s">
        <v>622</v>
      </c>
    </row>
    <row r="35" spans="2:17" s="612" customFormat="1" ht="21.75" hidden="1" customHeight="1">
      <c r="B35" s="622" t="s">
        <v>788</v>
      </c>
      <c r="C35" s="473">
        <v>2602</v>
      </c>
      <c r="D35" s="474">
        <v>464</v>
      </c>
      <c r="E35" s="623">
        <v>612</v>
      </c>
      <c r="F35" s="623">
        <v>514</v>
      </c>
      <c r="G35" s="623">
        <v>460</v>
      </c>
      <c r="H35" s="623">
        <v>286</v>
      </c>
      <c r="I35" s="623">
        <v>179</v>
      </c>
      <c r="J35" s="623">
        <v>68</v>
      </c>
      <c r="K35" s="623">
        <v>18</v>
      </c>
      <c r="L35" s="623">
        <v>1</v>
      </c>
      <c r="M35" s="629" t="s">
        <v>622</v>
      </c>
      <c r="N35" s="473">
        <v>8203</v>
      </c>
      <c r="O35" s="624">
        <v>3.15</v>
      </c>
      <c r="P35" s="473">
        <v>5</v>
      </c>
      <c r="Q35" s="473">
        <v>49</v>
      </c>
    </row>
    <row r="36" spans="2:17" s="612" customFormat="1" ht="21.75" hidden="1" customHeight="1">
      <c r="B36" s="625" t="s">
        <v>789</v>
      </c>
      <c r="C36" s="631" t="s">
        <v>622</v>
      </c>
      <c r="D36" s="632" t="s">
        <v>622</v>
      </c>
      <c r="E36" s="630" t="s">
        <v>622</v>
      </c>
      <c r="F36" s="630" t="s">
        <v>622</v>
      </c>
      <c r="G36" s="630" t="s">
        <v>622</v>
      </c>
      <c r="H36" s="630" t="s">
        <v>622</v>
      </c>
      <c r="I36" s="630" t="s">
        <v>622</v>
      </c>
      <c r="J36" s="630" t="s">
        <v>622</v>
      </c>
      <c r="K36" s="630" t="s">
        <v>622</v>
      </c>
      <c r="L36" s="630" t="s">
        <v>622</v>
      </c>
      <c r="M36" s="629" t="s">
        <v>622</v>
      </c>
      <c r="N36" s="631" t="s">
        <v>622</v>
      </c>
      <c r="O36" s="631" t="s">
        <v>622</v>
      </c>
      <c r="P36" s="631" t="s">
        <v>622</v>
      </c>
      <c r="Q36" s="631" t="s">
        <v>622</v>
      </c>
    </row>
    <row r="37" spans="2:17" ht="21.75" customHeight="1">
      <c r="B37" s="616" t="s">
        <v>793</v>
      </c>
      <c r="C37" s="617">
        <f>SUM(C38:C41)</f>
        <v>8968</v>
      </c>
      <c r="D37" s="618">
        <f t="shared" ref="D37:Q37" si="4">SUM(D38:D41)</f>
        <v>1869</v>
      </c>
      <c r="E37" s="619">
        <f t="shared" si="4"/>
        <v>2281</v>
      </c>
      <c r="F37" s="619">
        <f t="shared" si="4"/>
        <v>1725</v>
      </c>
      <c r="G37" s="619">
        <f t="shared" si="4"/>
        <v>1562</v>
      </c>
      <c r="H37" s="619">
        <f t="shared" si="4"/>
        <v>796</v>
      </c>
      <c r="I37" s="619">
        <f t="shared" si="4"/>
        <v>500</v>
      </c>
      <c r="J37" s="619">
        <f t="shared" si="4"/>
        <v>187</v>
      </c>
      <c r="K37" s="619">
        <f t="shared" si="4"/>
        <v>43</v>
      </c>
      <c r="L37" s="619">
        <f t="shared" si="4"/>
        <v>3</v>
      </c>
      <c r="M37" s="620">
        <f t="shared" si="4"/>
        <v>2</v>
      </c>
      <c r="N37" s="617">
        <f t="shared" si="4"/>
        <v>26534</v>
      </c>
      <c r="O37" s="621">
        <f>+N37/C37</f>
        <v>2.9587421944692238</v>
      </c>
      <c r="P37" s="617">
        <f t="shared" si="4"/>
        <v>71</v>
      </c>
      <c r="Q37" s="617">
        <f t="shared" si="4"/>
        <v>154</v>
      </c>
    </row>
    <row r="38" spans="2:17" ht="21.75" customHeight="1">
      <c r="B38" s="622" t="s">
        <v>794</v>
      </c>
      <c r="C38" s="473">
        <v>3380</v>
      </c>
      <c r="D38" s="474">
        <v>695</v>
      </c>
      <c r="E38" s="623">
        <v>896</v>
      </c>
      <c r="F38" s="623">
        <v>632</v>
      </c>
      <c r="G38" s="623">
        <v>597</v>
      </c>
      <c r="H38" s="623">
        <v>289</v>
      </c>
      <c r="I38" s="623">
        <v>185</v>
      </c>
      <c r="J38" s="623">
        <v>65</v>
      </c>
      <c r="K38" s="623">
        <v>18</v>
      </c>
      <c r="L38" s="623">
        <v>2</v>
      </c>
      <c r="M38" s="475">
        <v>1</v>
      </c>
      <c r="N38" s="473">
        <v>9953</v>
      </c>
      <c r="O38" s="624">
        <v>2.94</v>
      </c>
      <c r="P38" s="473">
        <v>7</v>
      </c>
      <c r="Q38" s="473">
        <v>89</v>
      </c>
    </row>
    <row r="39" spans="2:17" ht="21.75" customHeight="1">
      <c r="B39" s="622" t="s">
        <v>787</v>
      </c>
      <c r="C39" s="473">
        <v>2686</v>
      </c>
      <c r="D39" s="474">
        <v>502</v>
      </c>
      <c r="E39" s="623">
        <v>698</v>
      </c>
      <c r="F39" s="623">
        <v>520</v>
      </c>
      <c r="G39" s="623">
        <v>493</v>
      </c>
      <c r="H39" s="623">
        <v>253</v>
      </c>
      <c r="I39" s="623">
        <v>153</v>
      </c>
      <c r="J39" s="623">
        <v>54</v>
      </c>
      <c r="K39" s="623">
        <v>12</v>
      </c>
      <c r="L39" s="623">
        <v>1</v>
      </c>
      <c r="M39" s="629" t="s">
        <v>622</v>
      </c>
      <c r="N39" s="473">
        <v>8096</v>
      </c>
      <c r="O39" s="624">
        <v>3.01</v>
      </c>
      <c r="P39" s="473">
        <v>15</v>
      </c>
      <c r="Q39" s="473">
        <v>20</v>
      </c>
    </row>
    <row r="40" spans="2:17" ht="21.75" customHeight="1">
      <c r="B40" s="622" t="s">
        <v>788</v>
      </c>
      <c r="C40" s="473">
        <v>2902</v>
      </c>
      <c r="D40" s="474">
        <v>672</v>
      </c>
      <c r="E40" s="623">
        <v>687</v>
      </c>
      <c r="F40" s="623">
        <v>573</v>
      </c>
      <c r="G40" s="623">
        <v>472</v>
      </c>
      <c r="H40" s="623">
        <v>254</v>
      </c>
      <c r="I40" s="623">
        <v>162</v>
      </c>
      <c r="J40" s="623">
        <v>68</v>
      </c>
      <c r="K40" s="623">
        <v>13</v>
      </c>
      <c r="L40" s="630" t="s">
        <v>622</v>
      </c>
      <c r="M40" s="475">
        <v>1</v>
      </c>
      <c r="N40" s="473">
        <v>8485</v>
      </c>
      <c r="O40" s="624">
        <v>2.92</v>
      </c>
      <c r="P40" s="473">
        <v>49</v>
      </c>
      <c r="Q40" s="473">
        <v>45</v>
      </c>
    </row>
    <row r="41" spans="2:17" ht="21.75" customHeight="1">
      <c r="B41" s="625" t="s">
        <v>789</v>
      </c>
      <c r="C41" s="633" t="s">
        <v>622</v>
      </c>
      <c r="D41" s="634" t="s">
        <v>622</v>
      </c>
      <c r="E41" s="635" t="s">
        <v>622</v>
      </c>
      <c r="F41" s="635" t="s">
        <v>622</v>
      </c>
      <c r="G41" s="635" t="s">
        <v>622</v>
      </c>
      <c r="H41" s="635" t="s">
        <v>622</v>
      </c>
      <c r="I41" s="635" t="s">
        <v>622</v>
      </c>
      <c r="J41" s="635" t="s">
        <v>622</v>
      </c>
      <c r="K41" s="635" t="s">
        <v>622</v>
      </c>
      <c r="L41" s="635" t="s">
        <v>622</v>
      </c>
      <c r="M41" s="636" t="s">
        <v>622</v>
      </c>
      <c r="N41" s="633" t="s">
        <v>622</v>
      </c>
      <c r="O41" s="633" t="s">
        <v>622</v>
      </c>
      <c r="P41" s="633" t="s">
        <v>622</v>
      </c>
      <c r="Q41" s="633" t="s">
        <v>622</v>
      </c>
    </row>
    <row r="42" spans="2:17" ht="21.75" customHeight="1">
      <c r="B42" s="637" t="s">
        <v>127</v>
      </c>
      <c r="C42" s="638">
        <f>SUM(D42:M42)</f>
        <v>9053</v>
      </c>
      <c r="D42" s="639">
        <v>1924</v>
      </c>
      <c r="E42" s="640">
        <v>2455</v>
      </c>
      <c r="F42" s="640">
        <v>1793</v>
      </c>
      <c r="G42" s="640">
        <v>1514</v>
      </c>
      <c r="H42" s="640">
        <v>723</v>
      </c>
      <c r="I42" s="640">
        <v>427</v>
      </c>
      <c r="J42" s="640">
        <v>178</v>
      </c>
      <c r="K42" s="640">
        <v>31</v>
      </c>
      <c r="L42" s="640">
        <v>8</v>
      </c>
      <c r="M42" s="641" t="s">
        <v>795</v>
      </c>
      <c r="N42" s="638">
        <v>26012</v>
      </c>
      <c r="O42" s="642">
        <v>2.87</v>
      </c>
      <c r="P42" s="638">
        <v>38</v>
      </c>
      <c r="Q42" s="638">
        <v>117</v>
      </c>
    </row>
    <row r="43" spans="2:17" ht="21.75" customHeight="1">
      <c r="B43" s="637" t="s">
        <v>790</v>
      </c>
      <c r="C43" s="638">
        <f>SUM(D43:M43)</f>
        <v>9574</v>
      </c>
      <c r="D43" s="639">
        <v>2286</v>
      </c>
      <c r="E43" s="640">
        <v>2634</v>
      </c>
      <c r="F43" s="640">
        <v>1813</v>
      </c>
      <c r="G43" s="640">
        <v>1539</v>
      </c>
      <c r="H43" s="640">
        <v>731</v>
      </c>
      <c r="I43" s="640">
        <v>408</v>
      </c>
      <c r="J43" s="640">
        <v>121</v>
      </c>
      <c r="K43" s="640">
        <v>33</v>
      </c>
      <c r="L43" s="640">
        <v>7</v>
      </c>
      <c r="M43" s="641">
        <v>2</v>
      </c>
      <c r="N43" s="638">
        <v>26448</v>
      </c>
      <c r="O43" s="642">
        <v>2.76</v>
      </c>
      <c r="P43" s="638">
        <v>36</v>
      </c>
      <c r="Q43" s="638">
        <v>138</v>
      </c>
    </row>
    <row r="44" spans="2:17" ht="21.75" customHeight="1">
      <c r="Q44" s="643" t="s">
        <v>796</v>
      </c>
    </row>
    <row r="45" spans="2:17" ht="21.75" customHeight="1"/>
    <row r="46" spans="2:17" ht="21.75" customHeight="1"/>
  </sheetData>
  <mergeCells count="18">
    <mergeCell ref="B29:B31"/>
    <mergeCell ref="C29:O29"/>
    <mergeCell ref="P29:Q29"/>
    <mergeCell ref="C30:C31"/>
    <mergeCell ref="D30:M30"/>
    <mergeCell ref="N30:N31"/>
    <mergeCell ref="O30:O31"/>
    <mergeCell ref="P30:P31"/>
    <mergeCell ref="Q30:Q31"/>
    <mergeCell ref="B4:B6"/>
    <mergeCell ref="C4:O4"/>
    <mergeCell ref="P4:Q4"/>
    <mergeCell ref="C5:C6"/>
    <mergeCell ref="D5:M5"/>
    <mergeCell ref="N5:N6"/>
    <mergeCell ref="O5:O6"/>
    <mergeCell ref="P5:P6"/>
    <mergeCell ref="Q5:Q6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2.人      口</oddHeader>
    <oddFooter>&amp;C&amp;"ＭＳ Ｐゴシック,標準"&amp;11-23-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showGridLines="0" workbookViewId="0">
      <selection activeCell="E1" sqref="E1"/>
    </sheetView>
  </sheetViews>
  <sheetFormatPr defaultRowHeight="11.25"/>
  <cols>
    <col min="1" max="1" width="2.875" style="558" customWidth="1"/>
    <col min="2" max="2" width="2.125" style="558" customWidth="1"/>
    <col min="3" max="3" width="5.875" style="558" customWidth="1"/>
    <col min="4" max="4" width="9" style="558"/>
    <col min="5" max="5" width="9.625" style="558" customWidth="1"/>
    <col min="6" max="12" width="7.375" style="558" customWidth="1"/>
    <col min="13" max="14" width="9" style="558"/>
    <col min="15" max="15" width="10.625" style="558" bestFit="1" customWidth="1"/>
    <col min="16" max="256" width="9" style="558"/>
    <col min="257" max="257" width="2.875" style="558" customWidth="1"/>
    <col min="258" max="258" width="2.125" style="558" customWidth="1"/>
    <col min="259" max="259" width="5.875" style="558" customWidth="1"/>
    <col min="260" max="260" width="9" style="558"/>
    <col min="261" max="261" width="9.625" style="558" customWidth="1"/>
    <col min="262" max="268" width="7.375" style="558" customWidth="1"/>
    <col min="269" max="270" width="9" style="558"/>
    <col min="271" max="271" width="10.625" style="558" bestFit="1" customWidth="1"/>
    <col min="272" max="512" width="9" style="558"/>
    <col min="513" max="513" width="2.875" style="558" customWidth="1"/>
    <col min="514" max="514" width="2.125" style="558" customWidth="1"/>
    <col min="515" max="515" width="5.875" style="558" customWidth="1"/>
    <col min="516" max="516" width="9" style="558"/>
    <col min="517" max="517" width="9.625" style="558" customWidth="1"/>
    <col min="518" max="524" width="7.375" style="558" customWidth="1"/>
    <col min="525" max="526" width="9" style="558"/>
    <col min="527" max="527" width="10.625" style="558" bestFit="1" customWidth="1"/>
    <col min="528" max="768" width="9" style="558"/>
    <col min="769" max="769" width="2.875" style="558" customWidth="1"/>
    <col min="770" max="770" width="2.125" style="558" customWidth="1"/>
    <col min="771" max="771" width="5.875" style="558" customWidth="1"/>
    <col min="772" max="772" width="9" style="558"/>
    <col min="773" max="773" width="9.625" style="558" customWidth="1"/>
    <col min="774" max="780" width="7.375" style="558" customWidth="1"/>
    <col min="781" max="782" width="9" style="558"/>
    <col min="783" max="783" width="10.625" style="558" bestFit="1" customWidth="1"/>
    <col min="784" max="1024" width="9" style="558"/>
    <col min="1025" max="1025" width="2.875" style="558" customWidth="1"/>
    <col min="1026" max="1026" width="2.125" style="558" customWidth="1"/>
    <col min="1027" max="1027" width="5.875" style="558" customWidth="1"/>
    <col min="1028" max="1028" width="9" style="558"/>
    <col min="1029" max="1029" width="9.625" style="558" customWidth="1"/>
    <col min="1030" max="1036" width="7.375" style="558" customWidth="1"/>
    <col min="1037" max="1038" width="9" style="558"/>
    <col min="1039" max="1039" width="10.625" style="558" bestFit="1" customWidth="1"/>
    <col min="1040" max="1280" width="9" style="558"/>
    <col min="1281" max="1281" width="2.875" style="558" customWidth="1"/>
    <col min="1282" max="1282" width="2.125" style="558" customWidth="1"/>
    <col min="1283" max="1283" width="5.875" style="558" customWidth="1"/>
    <col min="1284" max="1284" width="9" style="558"/>
    <col min="1285" max="1285" width="9.625" style="558" customWidth="1"/>
    <col min="1286" max="1292" width="7.375" style="558" customWidth="1"/>
    <col min="1293" max="1294" width="9" style="558"/>
    <col min="1295" max="1295" width="10.625" style="558" bestFit="1" customWidth="1"/>
    <col min="1296" max="1536" width="9" style="558"/>
    <col min="1537" max="1537" width="2.875" style="558" customWidth="1"/>
    <col min="1538" max="1538" width="2.125" style="558" customWidth="1"/>
    <col min="1539" max="1539" width="5.875" style="558" customWidth="1"/>
    <col min="1540" max="1540" width="9" style="558"/>
    <col min="1541" max="1541" width="9.625" style="558" customWidth="1"/>
    <col min="1542" max="1548" width="7.375" style="558" customWidth="1"/>
    <col min="1549" max="1550" width="9" style="558"/>
    <col min="1551" max="1551" width="10.625" style="558" bestFit="1" customWidth="1"/>
    <col min="1552" max="1792" width="9" style="558"/>
    <col min="1793" max="1793" width="2.875" style="558" customWidth="1"/>
    <col min="1794" max="1794" width="2.125" style="558" customWidth="1"/>
    <col min="1795" max="1795" width="5.875" style="558" customWidth="1"/>
    <col min="1796" max="1796" width="9" style="558"/>
    <col min="1797" max="1797" width="9.625" style="558" customWidth="1"/>
    <col min="1798" max="1804" width="7.375" style="558" customWidth="1"/>
    <col min="1805" max="1806" width="9" style="558"/>
    <col min="1807" max="1807" width="10.625" style="558" bestFit="1" customWidth="1"/>
    <col min="1808" max="2048" width="9" style="558"/>
    <col min="2049" max="2049" width="2.875" style="558" customWidth="1"/>
    <col min="2050" max="2050" width="2.125" style="558" customWidth="1"/>
    <col min="2051" max="2051" width="5.875" style="558" customWidth="1"/>
    <col min="2052" max="2052" width="9" style="558"/>
    <col min="2053" max="2053" width="9.625" style="558" customWidth="1"/>
    <col min="2054" max="2060" width="7.375" style="558" customWidth="1"/>
    <col min="2061" max="2062" width="9" style="558"/>
    <col min="2063" max="2063" width="10.625" style="558" bestFit="1" customWidth="1"/>
    <col min="2064" max="2304" width="9" style="558"/>
    <col min="2305" max="2305" width="2.875" style="558" customWidth="1"/>
    <col min="2306" max="2306" width="2.125" style="558" customWidth="1"/>
    <col min="2307" max="2307" width="5.875" style="558" customWidth="1"/>
    <col min="2308" max="2308" width="9" style="558"/>
    <col min="2309" max="2309" width="9.625" style="558" customWidth="1"/>
    <col min="2310" max="2316" width="7.375" style="558" customWidth="1"/>
    <col min="2317" max="2318" width="9" style="558"/>
    <col min="2319" max="2319" width="10.625" style="558" bestFit="1" customWidth="1"/>
    <col min="2320" max="2560" width="9" style="558"/>
    <col min="2561" max="2561" width="2.875" style="558" customWidth="1"/>
    <col min="2562" max="2562" width="2.125" style="558" customWidth="1"/>
    <col min="2563" max="2563" width="5.875" style="558" customWidth="1"/>
    <col min="2564" max="2564" width="9" style="558"/>
    <col min="2565" max="2565" width="9.625" style="558" customWidth="1"/>
    <col min="2566" max="2572" width="7.375" style="558" customWidth="1"/>
    <col min="2573" max="2574" width="9" style="558"/>
    <col min="2575" max="2575" width="10.625" style="558" bestFit="1" customWidth="1"/>
    <col min="2576" max="2816" width="9" style="558"/>
    <col min="2817" max="2817" width="2.875" style="558" customWidth="1"/>
    <col min="2818" max="2818" width="2.125" style="558" customWidth="1"/>
    <col min="2819" max="2819" width="5.875" style="558" customWidth="1"/>
    <col min="2820" max="2820" width="9" style="558"/>
    <col min="2821" max="2821" width="9.625" style="558" customWidth="1"/>
    <col min="2822" max="2828" width="7.375" style="558" customWidth="1"/>
    <col min="2829" max="2830" width="9" style="558"/>
    <col min="2831" max="2831" width="10.625" style="558" bestFit="1" customWidth="1"/>
    <col min="2832" max="3072" width="9" style="558"/>
    <col min="3073" max="3073" width="2.875" style="558" customWidth="1"/>
    <col min="3074" max="3074" width="2.125" style="558" customWidth="1"/>
    <col min="3075" max="3075" width="5.875" style="558" customWidth="1"/>
    <col min="3076" max="3076" width="9" style="558"/>
    <col min="3077" max="3077" width="9.625" style="558" customWidth="1"/>
    <col min="3078" max="3084" width="7.375" style="558" customWidth="1"/>
    <col min="3085" max="3086" width="9" style="558"/>
    <col min="3087" max="3087" width="10.625" style="558" bestFit="1" customWidth="1"/>
    <col min="3088" max="3328" width="9" style="558"/>
    <col min="3329" max="3329" width="2.875" style="558" customWidth="1"/>
    <col min="3330" max="3330" width="2.125" style="558" customWidth="1"/>
    <col min="3331" max="3331" width="5.875" style="558" customWidth="1"/>
    <col min="3332" max="3332" width="9" style="558"/>
    <col min="3333" max="3333" width="9.625" style="558" customWidth="1"/>
    <col min="3334" max="3340" width="7.375" style="558" customWidth="1"/>
    <col min="3341" max="3342" width="9" style="558"/>
    <col min="3343" max="3343" width="10.625" style="558" bestFit="1" customWidth="1"/>
    <col min="3344" max="3584" width="9" style="558"/>
    <col min="3585" max="3585" width="2.875" style="558" customWidth="1"/>
    <col min="3586" max="3586" width="2.125" style="558" customWidth="1"/>
    <col min="3587" max="3587" width="5.875" style="558" customWidth="1"/>
    <col min="3588" max="3588" width="9" style="558"/>
    <col min="3589" max="3589" width="9.625" style="558" customWidth="1"/>
    <col min="3590" max="3596" width="7.375" style="558" customWidth="1"/>
    <col min="3597" max="3598" width="9" style="558"/>
    <col min="3599" max="3599" width="10.625" style="558" bestFit="1" customWidth="1"/>
    <col min="3600" max="3840" width="9" style="558"/>
    <col min="3841" max="3841" width="2.875" style="558" customWidth="1"/>
    <col min="3842" max="3842" width="2.125" style="558" customWidth="1"/>
    <col min="3843" max="3843" width="5.875" style="558" customWidth="1"/>
    <col min="3844" max="3844" width="9" style="558"/>
    <col min="3845" max="3845" width="9.625" style="558" customWidth="1"/>
    <col min="3846" max="3852" width="7.375" style="558" customWidth="1"/>
    <col min="3853" max="3854" width="9" style="558"/>
    <col min="3855" max="3855" width="10.625" style="558" bestFit="1" customWidth="1"/>
    <col min="3856" max="4096" width="9" style="558"/>
    <col min="4097" max="4097" width="2.875" style="558" customWidth="1"/>
    <col min="4098" max="4098" width="2.125" style="558" customWidth="1"/>
    <col min="4099" max="4099" width="5.875" style="558" customWidth="1"/>
    <col min="4100" max="4100" width="9" style="558"/>
    <col min="4101" max="4101" width="9.625" style="558" customWidth="1"/>
    <col min="4102" max="4108" width="7.375" style="558" customWidth="1"/>
    <col min="4109" max="4110" width="9" style="558"/>
    <col min="4111" max="4111" width="10.625" style="558" bestFit="1" customWidth="1"/>
    <col min="4112" max="4352" width="9" style="558"/>
    <col min="4353" max="4353" width="2.875" style="558" customWidth="1"/>
    <col min="4354" max="4354" width="2.125" style="558" customWidth="1"/>
    <col min="4355" max="4355" width="5.875" style="558" customWidth="1"/>
    <col min="4356" max="4356" width="9" style="558"/>
    <col min="4357" max="4357" width="9.625" style="558" customWidth="1"/>
    <col min="4358" max="4364" width="7.375" style="558" customWidth="1"/>
    <col min="4365" max="4366" width="9" style="558"/>
    <col min="4367" max="4367" width="10.625" style="558" bestFit="1" customWidth="1"/>
    <col min="4368" max="4608" width="9" style="558"/>
    <col min="4609" max="4609" width="2.875" style="558" customWidth="1"/>
    <col min="4610" max="4610" width="2.125" style="558" customWidth="1"/>
    <col min="4611" max="4611" width="5.875" style="558" customWidth="1"/>
    <col min="4612" max="4612" width="9" style="558"/>
    <col min="4613" max="4613" width="9.625" style="558" customWidth="1"/>
    <col min="4614" max="4620" width="7.375" style="558" customWidth="1"/>
    <col min="4621" max="4622" width="9" style="558"/>
    <col min="4623" max="4623" width="10.625" style="558" bestFit="1" customWidth="1"/>
    <col min="4624" max="4864" width="9" style="558"/>
    <col min="4865" max="4865" width="2.875" style="558" customWidth="1"/>
    <col min="4866" max="4866" width="2.125" style="558" customWidth="1"/>
    <col min="4867" max="4867" width="5.875" style="558" customWidth="1"/>
    <col min="4868" max="4868" width="9" style="558"/>
    <col min="4869" max="4869" width="9.625" style="558" customWidth="1"/>
    <col min="4870" max="4876" width="7.375" style="558" customWidth="1"/>
    <col min="4877" max="4878" width="9" style="558"/>
    <col min="4879" max="4879" width="10.625" style="558" bestFit="1" customWidth="1"/>
    <col min="4880" max="5120" width="9" style="558"/>
    <col min="5121" max="5121" width="2.875" style="558" customWidth="1"/>
    <col min="5122" max="5122" width="2.125" style="558" customWidth="1"/>
    <col min="5123" max="5123" width="5.875" style="558" customWidth="1"/>
    <col min="5124" max="5124" width="9" style="558"/>
    <col min="5125" max="5125" width="9.625" style="558" customWidth="1"/>
    <col min="5126" max="5132" width="7.375" style="558" customWidth="1"/>
    <col min="5133" max="5134" width="9" style="558"/>
    <col min="5135" max="5135" width="10.625" style="558" bestFit="1" customWidth="1"/>
    <col min="5136" max="5376" width="9" style="558"/>
    <col min="5377" max="5377" width="2.875" style="558" customWidth="1"/>
    <col min="5378" max="5378" width="2.125" style="558" customWidth="1"/>
    <col min="5379" max="5379" width="5.875" style="558" customWidth="1"/>
    <col min="5380" max="5380" width="9" style="558"/>
    <col min="5381" max="5381" width="9.625" style="558" customWidth="1"/>
    <col min="5382" max="5388" width="7.375" style="558" customWidth="1"/>
    <col min="5389" max="5390" width="9" style="558"/>
    <col min="5391" max="5391" width="10.625" style="558" bestFit="1" customWidth="1"/>
    <col min="5392" max="5632" width="9" style="558"/>
    <col min="5633" max="5633" width="2.875" style="558" customWidth="1"/>
    <col min="5634" max="5634" width="2.125" style="558" customWidth="1"/>
    <col min="5635" max="5635" width="5.875" style="558" customWidth="1"/>
    <col min="5636" max="5636" width="9" style="558"/>
    <col min="5637" max="5637" width="9.625" style="558" customWidth="1"/>
    <col min="5638" max="5644" width="7.375" style="558" customWidth="1"/>
    <col min="5645" max="5646" width="9" style="558"/>
    <col min="5647" max="5647" width="10.625" style="558" bestFit="1" customWidth="1"/>
    <col min="5648" max="5888" width="9" style="558"/>
    <col min="5889" max="5889" width="2.875" style="558" customWidth="1"/>
    <col min="5890" max="5890" width="2.125" style="558" customWidth="1"/>
    <col min="5891" max="5891" width="5.875" style="558" customWidth="1"/>
    <col min="5892" max="5892" width="9" style="558"/>
    <col min="5893" max="5893" width="9.625" style="558" customWidth="1"/>
    <col min="5894" max="5900" width="7.375" style="558" customWidth="1"/>
    <col min="5901" max="5902" width="9" style="558"/>
    <col min="5903" max="5903" width="10.625" style="558" bestFit="1" customWidth="1"/>
    <col min="5904" max="6144" width="9" style="558"/>
    <col min="6145" max="6145" width="2.875" style="558" customWidth="1"/>
    <col min="6146" max="6146" width="2.125" style="558" customWidth="1"/>
    <col min="6147" max="6147" width="5.875" style="558" customWidth="1"/>
    <col min="6148" max="6148" width="9" style="558"/>
    <col min="6149" max="6149" width="9.625" style="558" customWidth="1"/>
    <col min="6150" max="6156" width="7.375" style="558" customWidth="1"/>
    <col min="6157" max="6158" width="9" style="558"/>
    <col min="6159" max="6159" width="10.625" style="558" bestFit="1" customWidth="1"/>
    <col min="6160" max="6400" width="9" style="558"/>
    <col min="6401" max="6401" width="2.875" style="558" customWidth="1"/>
    <col min="6402" max="6402" width="2.125" style="558" customWidth="1"/>
    <col min="6403" max="6403" width="5.875" style="558" customWidth="1"/>
    <col min="6404" max="6404" width="9" style="558"/>
    <col min="6405" max="6405" width="9.625" style="558" customWidth="1"/>
    <col min="6406" max="6412" width="7.375" style="558" customWidth="1"/>
    <col min="6413" max="6414" width="9" style="558"/>
    <col min="6415" max="6415" width="10.625" style="558" bestFit="1" customWidth="1"/>
    <col min="6416" max="6656" width="9" style="558"/>
    <col min="6657" max="6657" width="2.875" style="558" customWidth="1"/>
    <col min="6658" max="6658" width="2.125" style="558" customWidth="1"/>
    <col min="6659" max="6659" width="5.875" style="558" customWidth="1"/>
    <col min="6660" max="6660" width="9" style="558"/>
    <col min="6661" max="6661" width="9.625" style="558" customWidth="1"/>
    <col min="6662" max="6668" width="7.375" style="558" customWidth="1"/>
    <col min="6669" max="6670" width="9" style="558"/>
    <col min="6671" max="6671" width="10.625" style="558" bestFit="1" customWidth="1"/>
    <col min="6672" max="6912" width="9" style="558"/>
    <col min="6913" max="6913" width="2.875" style="558" customWidth="1"/>
    <col min="6914" max="6914" width="2.125" style="558" customWidth="1"/>
    <col min="6915" max="6915" width="5.875" style="558" customWidth="1"/>
    <col min="6916" max="6916" width="9" style="558"/>
    <col min="6917" max="6917" width="9.625" style="558" customWidth="1"/>
    <col min="6918" max="6924" width="7.375" style="558" customWidth="1"/>
    <col min="6925" max="6926" width="9" style="558"/>
    <col min="6927" max="6927" width="10.625" style="558" bestFit="1" customWidth="1"/>
    <col min="6928" max="7168" width="9" style="558"/>
    <col min="7169" max="7169" width="2.875" style="558" customWidth="1"/>
    <col min="7170" max="7170" width="2.125" style="558" customWidth="1"/>
    <col min="7171" max="7171" width="5.875" style="558" customWidth="1"/>
    <col min="7172" max="7172" width="9" style="558"/>
    <col min="7173" max="7173" width="9.625" style="558" customWidth="1"/>
    <col min="7174" max="7180" width="7.375" style="558" customWidth="1"/>
    <col min="7181" max="7182" width="9" style="558"/>
    <col min="7183" max="7183" width="10.625" style="558" bestFit="1" customWidth="1"/>
    <col min="7184" max="7424" width="9" style="558"/>
    <col min="7425" max="7425" width="2.875" style="558" customWidth="1"/>
    <col min="7426" max="7426" width="2.125" style="558" customWidth="1"/>
    <col min="7427" max="7427" width="5.875" style="558" customWidth="1"/>
    <col min="7428" max="7428" width="9" style="558"/>
    <col min="7429" max="7429" width="9.625" style="558" customWidth="1"/>
    <col min="7430" max="7436" width="7.375" style="558" customWidth="1"/>
    <col min="7437" max="7438" width="9" style="558"/>
    <col min="7439" max="7439" width="10.625" style="558" bestFit="1" customWidth="1"/>
    <col min="7440" max="7680" width="9" style="558"/>
    <col min="7681" max="7681" width="2.875" style="558" customWidth="1"/>
    <col min="7682" max="7682" width="2.125" style="558" customWidth="1"/>
    <col min="7683" max="7683" width="5.875" style="558" customWidth="1"/>
    <col min="7684" max="7684" width="9" style="558"/>
    <col min="7685" max="7685" width="9.625" style="558" customWidth="1"/>
    <col min="7686" max="7692" width="7.375" style="558" customWidth="1"/>
    <col min="7693" max="7694" width="9" style="558"/>
    <col min="7695" max="7695" width="10.625" style="558" bestFit="1" customWidth="1"/>
    <col min="7696" max="7936" width="9" style="558"/>
    <col min="7937" max="7937" width="2.875" style="558" customWidth="1"/>
    <col min="7938" max="7938" width="2.125" style="558" customWidth="1"/>
    <col min="7939" max="7939" width="5.875" style="558" customWidth="1"/>
    <col min="7940" max="7940" width="9" style="558"/>
    <col min="7941" max="7941" width="9.625" style="558" customWidth="1"/>
    <col min="7942" max="7948" width="7.375" style="558" customWidth="1"/>
    <col min="7949" max="7950" width="9" style="558"/>
    <col min="7951" max="7951" width="10.625" style="558" bestFit="1" customWidth="1"/>
    <col min="7952" max="8192" width="9" style="558"/>
    <col min="8193" max="8193" width="2.875" style="558" customWidth="1"/>
    <col min="8194" max="8194" width="2.125" style="558" customWidth="1"/>
    <col min="8195" max="8195" width="5.875" style="558" customWidth="1"/>
    <col min="8196" max="8196" width="9" style="558"/>
    <col min="8197" max="8197" width="9.625" style="558" customWidth="1"/>
    <col min="8198" max="8204" width="7.375" style="558" customWidth="1"/>
    <col min="8205" max="8206" width="9" style="558"/>
    <col min="8207" max="8207" width="10.625" style="558" bestFit="1" customWidth="1"/>
    <col min="8208" max="8448" width="9" style="558"/>
    <col min="8449" max="8449" width="2.875" style="558" customWidth="1"/>
    <col min="8450" max="8450" width="2.125" style="558" customWidth="1"/>
    <col min="8451" max="8451" width="5.875" style="558" customWidth="1"/>
    <col min="8452" max="8452" width="9" style="558"/>
    <col min="8453" max="8453" width="9.625" style="558" customWidth="1"/>
    <col min="8454" max="8460" width="7.375" style="558" customWidth="1"/>
    <col min="8461" max="8462" width="9" style="558"/>
    <col min="8463" max="8463" width="10.625" style="558" bestFit="1" customWidth="1"/>
    <col min="8464" max="8704" width="9" style="558"/>
    <col min="8705" max="8705" width="2.875" style="558" customWidth="1"/>
    <col min="8706" max="8706" width="2.125" style="558" customWidth="1"/>
    <col min="8707" max="8707" width="5.875" style="558" customWidth="1"/>
    <col min="8708" max="8708" width="9" style="558"/>
    <col min="8709" max="8709" width="9.625" style="558" customWidth="1"/>
    <col min="8710" max="8716" width="7.375" style="558" customWidth="1"/>
    <col min="8717" max="8718" width="9" style="558"/>
    <col min="8719" max="8719" width="10.625" style="558" bestFit="1" customWidth="1"/>
    <col min="8720" max="8960" width="9" style="558"/>
    <col min="8961" max="8961" width="2.875" style="558" customWidth="1"/>
    <col min="8962" max="8962" width="2.125" style="558" customWidth="1"/>
    <col min="8963" max="8963" width="5.875" style="558" customWidth="1"/>
    <col min="8964" max="8964" width="9" style="558"/>
    <col min="8965" max="8965" width="9.625" style="558" customWidth="1"/>
    <col min="8966" max="8972" width="7.375" style="558" customWidth="1"/>
    <col min="8973" max="8974" width="9" style="558"/>
    <col min="8975" max="8975" width="10.625" style="558" bestFit="1" customWidth="1"/>
    <col min="8976" max="9216" width="9" style="558"/>
    <col min="9217" max="9217" width="2.875" style="558" customWidth="1"/>
    <col min="9218" max="9218" width="2.125" style="558" customWidth="1"/>
    <col min="9219" max="9219" width="5.875" style="558" customWidth="1"/>
    <col min="9220" max="9220" width="9" style="558"/>
    <col min="9221" max="9221" width="9.625" style="558" customWidth="1"/>
    <col min="9222" max="9228" width="7.375" style="558" customWidth="1"/>
    <col min="9229" max="9230" width="9" style="558"/>
    <col min="9231" max="9231" width="10.625" style="558" bestFit="1" customWidth="1"/>
    <col min="9232" max="9472" width="9" style="558"/>
    <col min="9473" max="9473" width="2.875" style="558" customWidth="1"/>
    <col min="9474" max="9474" width="2.125" style="558" customWidth="1"/>
    <col min="9475" max="9475" width="5.875" style="558" customWidth="1"/>
    <col min="9476" max="9476" width="9" style="558"/>
    <col min="9477" max="9477" width="9.625" style="558" customWidth="1"/>
    <col min="9478" max="9484" width="7.375" style="558" customWidth="1"/>
    <col min="9485" max="9486" width="9" style="558"/>
    <col min="9487" max="9487" width="10.625" style="558" bestFit="1" customWidth="1"/>
    <col min="9488" max="9728" width="9" style="558"/>
    <col min="9729" max="9729" width="2.875" style="558" customWidth="1"/>
    <col min="9730" max="9730" width="2.125" style="558" customWidth="1"/>
    <col min="9731" max="9731" width="5.875" style="558" customWidth="1"/>
    <col min="9732" max="9732" width="9" style="558"/>
    <col min="9733" max="9733" width="9.625" style="558" customWidth="1"/>
    <col min="9734" max="9740" width="7.375" style="558" customWidth="1"/>
    <col min="9741" max="9742" width="9" style="558"/>
    <col min="9743" max="9743" width="10.625" style="558" bestFit="1" customWidth="1"/>
    <col min="9744" max="9984" width="9" style="558"/>
    <col min="9985" max="9985" width="2.875" style="558" customWidth="1"/>
    <col min="9986" max="9986" width="2.125" style="558" customWidth="1"/>
    <col min="9987" max="9987" width="5.875" style="558" customWidth="1"/>
    <col min="9988" max="9988" width="9" style="558"/>
    <col min="9989" max="9989" width="9.625" style="558" customWidth="1"/>
    <col min="9990" max="9996" width="7.375" style="558" customWidth="1"/>
    <col min="9997" max="9998" width="9" style="558"/>
    <col min="9999" max="9999" width="10.625" style="558" bestFit="1" customWidth="1"/>
    <col min="10000" max="10240" width="9" style="558"/>
    <col min="10241" max="10241" width="2.875" style="558" customWidth="1"/>
    <col min="10242" max="10242" width="2.125" style="558" customWidth="1"/>
    <col min="10243" max="10243" width="5.875" style="558" customWidth="1"/>
    <col min="10244" max="10244" width="9" style="558"/>
    <col min="10245" max="10245" width="9.625" style="558" customWidth="1"/>
    <col min="10246" max="10252" width="7.375" style="558" customWidth="1"/>
    <col min="10253" max="10254" width="9" style="558"/>
    <col min="10255" max="10255" width="10.625" style="558" bestFit="1" customWidth="1"/>
    <col min="10256" max="10496" width="9" style="558"/>
    <col min="10497" max="10497" width="2.875" style="558" customWidth="1"/>
    <col min="10498" max="10498" width="2.125" style="558" customWidth="1"/>
    <col min="10499" max="10499" width="5.875" style="558" customWidth="1"/>
    <col min="10500" max="10500" width="9" style="558"/>
    <col min="10501" max="10501" width="9.625" style="558" customWidth="1"/>
    <col min="10502" max="10508" width="7.375" style="558" customWidth="1"/>
    <col min="10509" max="10510" width="9" style="558"/>
    <col min="10511" max="10511" width="10.625" style="558" bestFit="1" customWidth="1"/>
    <col min="10512" max="10752" width="9" style="558"/>
    <col min="10753" max="10753" width="2.875" style="558" customWidth="1"/>
    <col min="10754" max="10754" width="2.125" style="558" customWidth="1"/>
    <col min="10755" max="10755" width="5.875" style="558" customWidth="1"/>
    <col min="10756" max="10756" width="9" style="558"/>
    <col min="10757" max="10757" width="9.625" style="558" customWidth="1"/>
    <col min="10758" max="10764" width="7.375" style="558" customWidth="1"/>
    <col min="10765" max="10766" width="9" style="558"/>
    <col min="10767" max="10767" width="10.625" style="558" bestFit="1" customWidth="1"/>
    <col min="10768" max="11008" width="9" style="558"/>
    <col min="11009" max="11009" width="2.875" style="558" customWidth="1"/>
    <col min="11010" max="11010" width="2.125" style="558" customWidth="1"/>
    <col min="11011" max="11011" width="5.875" style="558" customWidth="1"/>
    <col min="11012" max="11012" width="9" style="558"/>
    <col min="11013" max="11013" width="9.625" style="558" customWidth="1"/>
    <col min="11014" max="11020" width="7.375" style="558" customWidth="1"/>
    <col min="11021" max="11022" width="9" style="558"/>
    <col min="11023" max="11023" width="10.625" style="558" bestFit="1" customWidth="1"/>
    <col min="11024" max="11264" width="9" style="558"/>
    <col min="11265" max="11265" width="2.875" style="558" customWidth="1"/>
    <col min="11266" max="11266" width="2.125" style="558" customWidth="1"/>
    <col min="11267" max="11267" width="5.875" style="558" customWidth="1"/>
    <col min="11268" max="11268" width="9" style="558"/>
    <col min="11269" max="11269" width="9.625" style="558" customWidth="1"/>
    <col min="11270" max="11276" width="7.375" style="558" customWidth="1"/>
    <col min="11277" max="11278" width="9" style="558"/>
    <col min="11279" max="11279" width="10.625" style="558" bestFit="1" customWidth="1"/>
    <col min="11280" max="11520" width="9" style="558"/>
    <col min="11521" max="11521" width="2.875" style="558" customWidth="1"/>
    <col min="11522" max="11522" width="2.125" style="558" customWidth="1"/>
    <col min="11523" max="11523" width="5.875" style="558" customWidth="1"/>
    <col min="11524" max="11524" width="9" style="558"/>
    <col min="11525" max="11525" width="9.625" style="558" customWidth="1"/>
    <col min="11526" max="11532" width="7.375" style="558" customWidth="1"/>
    <col min="11533" max="11534" width="9" style="558"/>
    <col min="11535" max="11535" width="10.625" style="558" bestFit="1" customWidth="1"/>
    <col min="11536" max="11776" width="9" style="558"/>
    <col min="11777" max="11777" width="2.875" style="558" customWidth="1"/>
    <col min="11778" max="11778" width="2.125" style="558" customWidth="1"/>
    <col min="11779" max="11779" width="5.875" style="558" customWidth="1"/>
    <col min="11780" max="11780" width="9" style="558"/>
    <col min="11781" max="11781" width="9.625" style="558" customWidth="1"/>
    <col min="11782" max="11788" width="7.375" style="558" customWidth="1"/>
    <col min="11789" max="11790" width="9" style="558"/>
    <col min="11791" max="11791" width="10.625" style="558" bestFit="1" customWidth="1"/>
    <col min="11792" max="12032" width="9" style="558"/>
    <col min="12033" max="12033" width="2.875" style="558" customWidth="1"/>
    <col min="12034" max="12034" width="2.125" style="558" customWidth="1"/>
    <col min="12035" max="12035" width="5.875" style="558" customWidth="1"/>
    <col min="12036" max="12036" width="9" style="558"/>
    <col min="12037" max="12037" width="9.625" style="558" customWidth="1"/>
    <col min="12038" max="12044" width="7.375" style="558" customWidth="1"/>
    <col min="12045" max="12046" width="9" style="558"/>
    <col min="12047" max="12047" width="10.625" style="558" bestFit="1" customWidth="1"/>
    <col min="12048" max="12288" width="9" style="558"/>
    <col min="12289" max="12289" width="2.875" style="558" customWidth="1"/>
    <col min="12290" max="12290" width="2.125" style="558" customWidth="1"/>
    <col min="12291" max="12291" width="5.875" style="558" customWidth="1"/>
    <col min="12292" max="12292" width="9" style="558"/>
    <col min="12293" max="12293" width="9.625" style="558" customWidth="1"/>
    <col min="12294" max="12300" width="7.375" style="558" customWidth="1"/>
    <col min="12301" max="12302" width="9" style="558"/>
    <col min="12303" max="12303" width="10.625" style="558" bestFit="1" customWidth="1"/>
    <col min="12304" max="12544" width="9" style="558"/>
    <col min="12545" max="12545" width="2.875" style="558" customWidth="1"/>
    <col min="12546" max="12546" width="2.125" style="558" customWidth="1"/>
    <col min="12547" max="12547" width="5.875" style="558" customWidth="1"/>
    <col min="12548" max="12548" width="9" style="558"/>
    <col min="12549" max="12549" width="9.625" style="558" customWidth="1"/>
    <col min="12550" max="12556" width="7.375" style="558" customWidth="1"/>
    <col min="12557" max="12558" width="9" style="558"/>
    <col min="12559" max="12559" width="10.625" style="558" bestFit="1" customWidth="1"/>
    <col min="12560" max="12800" width="9" style="558"/>
    <col min="12801" max="12801" width="2.875" style="558" customWidth="1"/>
    <col min="12802" max="12802" width="2.125" style="558" customWidth="1"/>
    <col min="12803" max="12803" width="5.875" style="558" customWidth="1"/>
    <col min="12804" max="12804" width="9" style="558"/>
    <col min="12805" max="12805" width="9.625" style="558" customWidth="1"/>
    <col min="12806" max="12812" width="7.375" style="558" customWidth="1"/>
    <col min="12813" max="12814" width="9" style="558"/>
    <col min="12815" max="12815" width="10.625" style="558" bestFit="1" customWidth="1"/>
    <col min="12816" max="13056" width="9" style="558"/>
    <col min="13057" max="13057" width="2.875" style="558" customWidth="1"/>
    <col min="13058" max="13058" width="2.125" style="558" customWidth="1"/>
    <col min="13059" max="13059" width="5.875" style="558" customWidth="1"/>
    <col min="13060" max="13060" width="9" style="558"/>
    <col min="13061" max="13061" width="9.625" style="558" customWidth="1"/>
    <col min="13062" max="13068" width="7.375" style="558" customWidth="1"/>
    <col min="13069" max="13070" width="9" style="558"/>
    <col min="13071" max="13071" width="10.625" style="558" bestFit="1" customWidth="1"/>
    <col min="13072" max="13312" width="9" style="558"/>
    <col min="13313" max="13313" width="2.875" style="558" customWidth="1"/>
    <col min="13314" max="13314" width="2.125" style="558" customWidth="1"/>
    <col min="13315" max="13315" width="5.875" style="558" customWidth="1"/>
    <col min="13316" max="13316" width="9" style="558"/>
    <col min="13317" max="13317" width="9.625" style="558" customWidth="1"/>
    <col min="13318" max="13324" width="7.375" style="558" customWidth="1"/>
    <col min="13325" max="13326" width="9" style="558"/>
    <col min="13327" max="13327" width="10.625" style="558" bestFit="1" customWidth="1"/>
    <col min="13328" max="13568" width="9" style="558"/>
    <col min="13569" max="13569" width="2.875" style="558" customWidth="1"/>
    <col min="13570" max="13570" width="2.125" style="558" customWidth="1"/>
    <col min="13571" max="13571" width="5.875" style="558" customWidth="1"/>
    <col min="13572" max="13572" width="9" style="558"/>
    <col min="13573" max="13573" width="9.625" style="558" customWidth="1"/>
    <col min="13574" max="13580" width="7.375" style="558" customWidth="1"/>
    <col min="13581" max="13582" width="9" style="558"/>
    <col min="13583" max="13583" width="10.625" style="558" bestFit="1" customWidth="1"/>
    <col min="13584" max="13824" width="9" style="558"/>
    <col min="13825" max="13825" width="2.875" style="558" customWidth="1"/>
    <col min="13826" max="13826" width="2.125" style="558" customWidth="1"/>
    <col min="13827" max="13827" width="5.875" style="558" customWidth="1"/>
    <col min="13828" max="13828" width="9" style="558"/>
    <col min="13829" max="13829" width="9.625" style="558" customWidth="1"/>
    <col min="13830" max="13836" width="7.375" style="558" customWidth="1"/>
    <col min="13837" max="13838" width="9" style="558"/>
    <col min="13839" max="13839" width="10.625" style="558" bestFit="1" customWidth="1"/>
    <col min="13840" max="14080" width="9" style="558"/>
    <col min="14081" max="14081" width="2.875" style="558" customWidth="1"/>
    <col min="14082" max="14082" width="2.125" style="558" customWidth="1"/>
    <col min="14083" max="14083" width="5.875" style="558" customWidth="1"/>
    <col min="14084" max="14084" width="9" style="558"/>
    <col min="14085" max="14085" width="9.625" style="558" customWidth="1"/>
    <col min="14086" max="14092" width="7.375" style="558" customWidth="1"/>
    <col min="14093" max="14094" width="9" style="558"/>
    <col min="14095" max="14095" width="10.625" style="558" bestFit="1" customWidth="1"/>
    <col min="14096" max="14336" width="9" style="558"/>
    <col min="14337" max="14337" width="2.875" style="558" customWidth="1"/>
    <col min="14338" max="14338" width="2.125" style="558" customWidth="1"/>
    <col min="14339" max="14339" width="5.875" style="558" customWidth="1"/>
    <col min="14340" max="14340" width="9" style="558"/>
    <col min="14341" max="14341" width="9.625" style="558" customWidth="1"/>
    <col min="14342" max="14348" width="7.375" style="558" customWidth="1"/>
    <col min="14349" max="14350" width="9" style="558"/>
    <col min="14351" max="14351" width="10.625" style="558" bestFit="1" customWidth="1"/>
    <col min="14352" max="14592" width="9" style="558"/>
    <col min="14593" max="14593" width="2.875" style="558" customWidth="1"/>
    <col min="14594" max="14594" width="2.125" style="558" customWidth="1"/>
    <col min="14595" max="14595" width="5.875" style="558" customWidth="1"/>
    <col min="14596" max="14596" width="9" style="558"/>
    <col min="14597" max="14597" width="9.625" style="558" customWidth="1"/>
    <col min="14598" max="14604" width="7.375" style="558" customWidth="1"/>
    <col min="14605" max="14606" width="9" style="558"/>
    <col min="14607" max="14607" width="10.625" style="558" bestFit="1" customWidth="1"/>
    <col min="14608" max="14848" width="9" style="558"/>
    <col min="14849" max="14849" width="2.875" style="558" customWidth="1"/>
    <col min="14850" max="14850" width="2.125" style="558" customWidth="1"/>
    <col min="14851" max="14851" width="5.875" style="558" customWidth="1"/>
    <col min="14852" max="14852" width="9" style="558"/>
    <col min="14853" max="14853" width="9.625" style="558" customWidth="1"/>
    <col min="14854" max="14860" width="7.375" style="558" customWidth="1"/>
    <col min="14861" max="14862" width="9" style="558"/>
    <col min="14863" max="14863" width="10.625" style="558" bestFit="1" customWidth="1"/>
    <col min="14864" max="15104" width="9" style="558"/>
    <col min="15105" max="15105" width="2.875" style="558" customWidth="1"/>
    <col min="15106" max="15106" width="2.125" style="558" customWidth="1"/>
    <col min="15107" max="15107" width="5.875" style="558" customWidth="1"/>
    <col min="15108" max="15108" width="9" style="558"/>
    <col min="15109" max="15109" width="9.625" style="558" customWidth="1"/>
    <col min="15110" max="15116" width="7.375" style="558" customWidth="1"/>
    <col min="15117" max="15118" width="9" style="558"/>
    <col min="15119" max="15119" width="10.625" style="558" bestFit="1" customWidth="1"/>
    <col min="15120" max="15360" width="9" style="558"/>
    <col min="15361" max="15361" width="2.875" style="558" customWidth="1"/>
    <col min="15362" max="15362" width="2.125" style="558" customWidth="1"/>
    <col min="15363" max="15363" width="5.875" style="558" customWidth="1"/>
    <col min="15364" max="15364" width="9" style="558"/>
    <col min="15365" max="15365" width="9.625" style="558" customWidth="1"/>
    <col min="15366" max="15372" width="7.375" style="558" customWidth="1"/>
    <col min="15373" max="15374" width="9" style="558"/>
    <col min="15375" max="15375" width="10.625" style="558" bestFit="1" customWidth="1"/>
    <col min="15376" max="15616" width="9" style="558"/>
    <col min="15617" max="15617" width="2.875" style="558" customWidth="1"/>
    <col min="15618" max="15618" width="2.125" style="558" customWidth="1"/>
    <col min="15619" max="15619" width="5.875" style="558" customWidth="1"/>
    <col min="15620" max="15620" width="9" style="558"/>
    <col min="15621" max="15621" width="9.625" style="558" customWidth="1"/>
    <col min="15622" max="15628" width="7.375" style="558" customWidth="1"/>
    <col min="15629" max="15630" width="9" style="558"/>
    <col min="15631" max="15631" width="10.625" style="558" bestFit="1" customWidth="1"/>
    <col min="15632" max="15872" width="9" style="558"/>
    <col min="15873" max="15873" width="2.875" style="558" customWidth="1"/>
    <col min="15874" max="15874" width="2.125" style="558" customWidth="1"/>
    <col min="15875" max="15875" width="5.875" style="558" customWidth="1"/>
    <col min="15876" max="15876" width="9" style="558"/>
    <col min="15877" max="15877" width="9.625" style="558" customWidth="1"/>
    <col min="15878" max="15884" width="7.375" style="558" customWidth="1"/>
    <col min="15885" max="15886" width="9" style="558"/>
    <col min="15887" max="15887" width="10.625" style="558" bestFit="1" customWidth="1"/>
    <col min="15888" max="16128" width="9" style="558"/>
    <col min="16129" max="16129" width="2.875" style="558" customWidth="1"/>
    <col min="16130" max="16130" width="2.125" style="558" customWidth="1"/>
    <col min="16131" max="16131" width="5.875" style="558" customWidth="1"/>
    <col min="16132" max="16132" width="9" style="558"/>
    <col min="16133" max="16133" width="9.625" style="558" customWidth="1"/>
    <col min="16134" max="16140" width="7.375" style="558" customWidth="1"/>
    <col min="16141" max="16142" width="9" style="558"/>
    <col min="16143" max="16143" width="10.625" style="558" bestFit="1" customWidth="1"/>
    <col min="16144" max="16384" width="9" style="558"/>
  </cols>
  <sheetData>
    <row r="1" spans="1:12" ht="24">
      <c r="A1" s="73" t="s">
        <v>797</v>
      </c>
      <c r="B1" s="91"/>
      <c r="C1" s="644"/>
      <c r="D1" s="91"/>
      <c r="E1" s="91"/>
      <c r="F1" s="91"/>
      <c r="G1" s="91"/>
      <c r="H1" s="91"/>
      <c r="I1" s="91"/>
      <c r="J1" s="91"/>
      <c r="K1" s="91"/>
      <c r="L1" s="91"/>
    </row>
    <row r="2" spans="1:12" ht="18" customHeight="1">
      <c r="A2" s="73"/>
      <c r="B2" s="645" t="s">
        <v>798</v>
      </c>
      <c r="C2" s="644"/>
      <c r="D2" s="91"/>
      <c r="E2" s="91"/>
      <c r="F2" s="91"/>
      <c r="G2" s="91"/>
      <c r="H2" s="91"/>
      <c r="I2" s="91"/>
      <c r="J2" s="91"/>
      <c r="K2" s="91"/>
      <c r="L2" s="91"/>
    </row>
    <row r="3" spans="1:12" ht="18" customHeight="1">
      <c r="A3" s="645"/>
      <c r="B3" s="879" t="s">
        <v>768</v>
      </c>
      <c r="C3" s="880"/>
      <c r="D3" s="881" t="s">
        <v>799</v>
      </c>
      <c r="E3" s="882" t="s">
        <v>800</v>
      </c>
      <c r="F3" s="874" t="s">
        <v>801</v>
      </c>
      <c r="G3" s="875"/>
      <c r="H3" s="875"/>
      <c r="I3" s="875"/>
      <c r="J3" s="875"/>
      <c r="K3" s="875"/>
      <c r="L3" s="876"/>
    </row>
    <row r="4" spans="1:12" ht="18" customHeight="1">
      <c r="A4" s="645"/>
      <c r="B4" s="880"/>
      <c r="C4" s="880"/>
      <c r="D4" s="881"/>
      <c r="E4" s="883"/>
      <c r="F4" s="646" t="s">
        <v>802</v>
      </c>
      <c r="G4" s="647" t="s">
        <v>803</v>
      </c>
      <c r="H4" s="647" t="s">
        <v>804</v>
      </c>
      <c r="I4" s="647" t="s">
        <v>805</v>
      </c>
      <c r="J4" s="647" t="s">
        <v>806</v>
      </c>
      <c r="K4" s="647" t="s">
        <v>807</v>
      </c>
      <c r="L4" s="648" t="s">
        <v>808</v>
      </c>
    </row>
    <row r="5" spans="1:12" ht="15" customHeight="1">
      <c r="A5" s="645"/>
      <c r="B5" s="877" t="s">
        <v>117</v>
      </c>
      <c r="C5" s="878"/>
      <c r="D5" s="649" t="s">
        <v>809</v>
      </c>
      <c r="E5" s="650">
        <f t="shared" ref="E5:L7" si="0">+E8+E11+E14+E17</f>
        <v>11574</v>
      </c>
      <c r="F5" s="651">
        <f t="shared" si="0"/>
        <v>1170</v>
      </c>
      <c r="G5" s="652">
        <f t="shared" si="0"/>
        <v>2476</v>
      </c>
      <c r="H5" s="652">
        <f t="shared" si="0"/>
        <v>1630</v>
      </c>
      <c r="I5" s="652">
        <f t="shared" si="0"/>
        <v>1550</v>
      </c>
      <c r="J5" s="652">
        <f t="shared" si="0"/>
        <v>1846</v>
      </c>
      <c r="K5" s="652">
        <f t="shared" si="0"/>
        <v>1796</v>
      </c>
      <c r="L5" s="653">
        <f t="shared" si="0"/>
        <v>1106</v>
      </c>
    </row>
    <row r="6" spans="1:12" ht="15" customHeight="1">
      <c r="A6" s="645"/>
      <c r="B6" s="654"/>
      <c r="C6" s="655"/>
      <c r="D6" s="656" t="s">
        <v>772</v>
      </c>
      <c r="E6" s="657">
        <f t="shared" si="0"/>
        <v>45284</v>
      </c>
      <c r="F6" s="658">
        <f t="shared" si="0"/>
        <v>1176</v>
      </c>
      <c r="G6" s="659">
        <f t="shared" si="0"/>
        <v>4960</v>
      </c>
      <c r="H6" s="659">
        <f t="shared" si="0"/>
        <v>4897</v>
      </c>
      <c r="I6" s="659">
        <f t="shared" si="0"/>
        <v>6202</v>
      </c>
      <c r="J6" s="659">
        <f t="shared" si="0"/>
        <v>9233</v>
      </c>
      <c r="K6" s="659">
        <f t="shared" si="0"/>
        <v>10780</v>
      </c>
      <c r="L6" s="660">
        <f t="shared" si="0"/>
        <v>8036</v>
      </c>
    </row>
    <row r="7" spans="1:12" ht="21">
      <c r="A7" s="645"/>
      <c r="B7" s="654"/>
      <c r="C7" s="661"/>
      <c r="D7" s="662" t="s">
        <v>810</v>
      </c>
      <c r="E7" s="663">
        <f t="shared" si="0"/>
        <v>16412</v>
      </c>
      <c r="F7" s="664">
        <f t="shared" si="0"/>
        <v>1170</v>
      </c>
      <c r="G7" s="665">
        <f t="shared" si="0"/>
        <v>3790</v>
      </c>
      <c r="H7" s="665">
        <f t="shared" si="0"/>
        <v>2310</v>
      </c>
      <c r="I7" s="665">
        <f t="shared" si="0"/>
        <v>1990</v>
      </c>
      <c r="J7" s="665">
        <f t="shared" si="0"/>
        <v>2412</v>
      </c>
      <c r="K7" s="665">
        <f t="shared" si="0"/>
        <v>2854</v>
      </c>
      <c r="L7" s="666">
        <f t="shared" si="0"/>
        <v>1886</v>
      </c>
    </row>
    <row r="8" spans="1:12" ht="15" hidden="1" customHeight="1">
      <c r="A8" s="645"/>
      <c r="B8" s="654"/>
      <c r="C8" s="667" t="s">
        <v>811</v>
      </c>
      <c r="D8" s="649" t="s">
        <v>812</v>
      </c>
      <c r="E8" s="668">
        <v>3408</v>
      </c>
      <c r="F8" s="669">
        <v>463</v>
      </c>
      <c r="G8" s="670">
        <v>808</v>
      </c>
      <c r="H8" s="670">
        <v>505</v>
      </c>
      <c r="I8" s="670">
        <v>433</v>
      </c>
      <c r="J8" s="670">
        <v>485</v>
      </c>
      <c r="K8" s="670">
        <v>443</v>
      </c>
      <c r="L8" s="671">
        <v>271</v>
      </c>
    </row>
    <row r="9" spans="1:12" ht="15" hidden="1" customHeight="1">
      <c r="A9" s="645"/>
      <c r="B9" s="654"/>
      <c r="C9" s="672"/>
      <c r="D9" s="656" t="s">
        <v>772</v>
      </c>
      <c r="E9" s="673">
        <v>12378</v>
      </c>
      <c r="F9" s="674">
        <v>466</v>
      </c>
      <c r="G9" s="675">
        <v>1618</v>
      </c>
      <c r="H9" s="675">
        <v>1517</v>
      </c>
      <c r="I9" s="675">
        <v>1732</v>
      </c>
      <c r="J9" s="675">
        <v>2425</v>
      </c>
      <c r="K9" s="675">
        <v>2659</v>
      </c>
      <c r="L9" s="676">
        <v>1961</v>
      </c>
    </row>
    <row r="10" spans="1:12" ht="21" hidden="1">
      <c r="A10" s="645"/>
      <c r="B10" s="654"/>
      <c r="C10" s="677"/>
      <c r="D10" s="662" t="s">
        <v>813</v>
      </c>
      <c r="E10" s="678">
        <v>4751</v>
      </c>
      <c r="F10" s="679">
        <v>463</v>
      </c>
      <c r="G10" s="680">
        <v>1249</v>
      </c>
      <c r="H10" s="680">
        <v>726</v>
      </c>
      <c r="I10" s="680">
        <v>567</v>
      </c>
      <c r="J10" s="680">
        <v>619</v>
      </c>
      <c r="K10" s="680">
        <v>683</v>
      </c>
      <c r="L10" s="681">
        <v>444</v>
      </c>
    </row>
    <row r="11" spans="1:12" ht="15" hidden="1" customHeight="1">
      <c r="A11" s="645"/>
      <c r="B11" s="654"/>
      <c r="C11" s="667" t="s">
        <v>814</v>
      </c>
      <c r="D11" s="649" t="s">
        <v>812</v>
      </c>
      <c r="E11" s="668">
        <v>3791</v>
      </c>
      <c r="F11" s="669">
        <v>348</v>
      </c>
      <c r="G11" s="670">
        <v>822</v>
      </c>
      <c r="H11" s="670">
        <v>519</v>
      </c>
      <c r="I11" s="670">
        <v>505</v>
      </c>
      <c r="J11" s="670">
        <v>608</v>
      </c>
      <c r="K11" s="670">
        <v>624</v>
      </c>
      <c r="L11" s="671">
        <v>365</v>
      </c>
    </row>
    <row r="12" spans="1:12" ht="15" hidden="1" customHeight="1">
      <c r="A12" s="645"/>
      <c r="B12" s="654"/>
      <c r="C12" s="672"/>
      <c r="D12" s="656" t="s">
        <v>772</v>
      </c>
      <c r="E12" s="673">
        <v>15015</v>
      </c>
      <c r="F12" s="674">
        <v>350</v>
      </c>
      <c r="G12" s="675">
        <v>1648</v>
      </c>
      <c r="H12" s="675">
        <v>1561</v>
      </c>
      <c r="I12" s="675">
        <v>2021</v>
      </c>
      <c r="J12" s="675">
        <v>3041</v>
      </c>
      <c r="K12" s="675">
        <v>3744</v>
      </c>
      <c r="L12" s="676">
        <v>2650</v>
      </c>
    </row>
    <row r="13" spans="1:12" ht="21" hidden="1">
      <c r="A13" s="645"/>
      <c r="B13" s="654"/>
      <c r="C13" s="677"/>
      <c r="D13" s="662" t="s">
        <v>813</v>
      </c>
      <c r="E13" s="678">
        <v>5354</v>
      </c>
      <c r="F13" s="679">
        <v>348</v>
      </c>
      <c r="G13" s="680">
        <v>1243</v>
      </c>
      <c r="H13" s="680">
        <v>706</v>
      </c>
      <c r="I13" s="680">
        <v>642</v>
      </c>
      <c r="J13" s="680">
        <v>793</v>
      </c>
      <c r="K13" s="680">
        <v>999</v>
      </c>
      <c r="L13" s="681">
        <v>623</v>
      </c>
    </row>
    <row r="14" spans="1:12" ht="15" hidden="1" customHeight="1">
      <c r="A14" s="645"/>
      <c r="B14" s="654"/>
      <c r="C14" s="667" t="s">
        <v>815</v>
      </c>
      <c r="D14" s="649" t="s">
        <v>812</v>
      </c>
      <c r="E14" s="668">
        <v>2705</v>
      </c>
      <c r="F14" s="669">
        <v>253</v>
      </c>
      <c r="G14" s="670">
        <v>587</v>
      </c>
      <c r="H14" s="670">
        <v>387</v>
      </c>
      <c r="I14" s="670">
        <v>369</v>
      </c>
      <c r="J14" s="670">
        <v>421</v>
      </c>
      <c r="K14" s="670">
        <v>437</v>
      </c>
      <c r="L14" s="671">
        <v>251</v>
      </c>
    </row>
    <row r="15" spans="1:12" ht="15" hidden="1" customHeight="1">
      <c r="A15" s="645"/>
      <c r="B15" s="654"/>
      <c r="C15" s="672"/>
      <c r="D15" s="656" t="s">
        <v>772</v>
      </c>
      <c r="E15" s="673">
        <v>10630</v>
      </c>
      <c r="F15" s="674">
        <v>254</v>
      </c>
      <c r="G15" s="675">
        <v>1174</v>
      </c>
      <c r="H15" s="675">
        <v>1161</v>
      </c>
      <c r="I15" s="675">
        <v>1477</v>
      </c>
      <c r="J15" s="675">
        <v>2106</v>
      </c>
      <c r="K15" s="675">
        <v>2624</v>
      </c>
      <c r="L15" s="676">
        <v>1834</v>
      </c>
    </row>
    <row r="16" spans="1:12" ht="21" hidden="1">
      <c r="A16" s="645"/>
      <c r="B16" s="654"/>
      <c r="C16" s="677"/>
      <c r="D16" s="662" t="s">
        <v>813</v>
      </c>
      <c r="E16" s="678">
        <v>3839</v>
      </c>
      <c r="F16" s="679">
        <v>253</v>
      </c>
      <c r="G16" s="680">
        <v>891</v>
      </c>
      <c r="H16" s="680">
        <v>560</v>
      </c>
      <c r="I16" s="680">
        <v>467</v>
      </c>
      <c r="J16" s="680">
        <v>554</v>
      </c>
      <c r="K16" s="680">
        <v>686</v>
      </c>
      <c r="L16" s="681">
        <v>428</v>
      </c>
    </row>
    <row r="17" spans="1:12" ht="15" hidden="1" customHeight="1">
      <c r="A17" s="645"/>
      <c r="B17" s="654"/>
      <c r="C17" s="667" t="s">
        <v>816</v>
      </c>
      <c r="D17" s="649" t="s">
        <v>812</v>
      </c>
      <c r="E17" s="668">
        <v>1670</v>
      </c>
      <c r="F17" s="669">
        <v>106</v>
      </c>
      <c r="G17" s="670">
        <v>259</v>
      </c>
      <c r="H17" s="670">
        <v>219</v>
      </c>
      <c r="I17" s="670">
        <v>243</v>
      </c>
      <c r="J17" s="670">
        <v>332</v>
      </c>
      <c r="K17" s="670">
        <v>292</v>
      </c>
      <c r="L17" s="671">
        <v>219</v>
      </c>
    </row>
    <row r="18" spans="1:12" ht="15" hidden="1" customHeight="1">
      <c r="A18" s="645"/>
      <c r="B18" s="654"/>
      <c r="C18" s="672"/>
      <c r="D18" s="656" t="s">
        <v>772</v>
      </c>
      <c r="E18" s="673">
        <v>7261</v>
      </c>
      <c r="F18" s="674">
        <v>106</v>
      </c>
      <c r="G18" s="675">
        <v>520</v>
      </c>
      <c r="H18" s="675">
        <v>658</v>
      </c>
      <c r="I18" s="675">
        <v>972</v>
      </c>
      <c r="J18" s="675">
        <v>1661</v>
      </c>
      <c r="K18" s="675">
        <v>1753</v>
      </c>
      <c r="L18" s="676">
        <v>1591</v>
      </c>
    </row>
    <row r="19" spans="1:12" ht="21" hidden="1">
      <c r="A19" s="645"/>
      <c r="B19" s="682"/>
      <c r="C19" s="677"/>
      <c r="D19" s="662" t="s">
        <v>813</v>
      </c>
      <c r="E19" s="678">
        <v>2468</v>
      </c>
      <c r="F19" s="679">
        <v>106</v>
      </c>
      <c r="G19" s="680">
        <v>407</v>
      </c>
      <c r="H19" s="680">
        <v>318</v>
      </c>
      <c r="I19" s="680">
        <v>314</v>
      </c>
      <c r="J19" s="680">
        <v>446</v>
      </c>
      <c r="K19" s="680">
        <v>486</v>
      </c>
      <c r="L19" s="681">
        <v>391</v>
      </c>
    </row>
    <row r="20" spans="1:12" ht="15" customHeight="1">
      <c r="A20" s="645"/>
      <c r="B20" s="877" t="s">
        <v>122</v>
      </c>
      <c r="C20" s="878"/>
      <c r="D20" s="649" t="s">
        <v>812</v>
      </c>
      <c r="E20" s="650">
        <f t="shared" ref="E20:L22" si="1">+E23+E26+E29+E32</f>
        <v>12468</v>
      </c>
      <c r="F20" s="651">
        <f t="shared" si="1"/>
        <v>1465</v>
      </c>
      <c r="G20" s="652">
        <f t="shared" si="1"/>
        <v>3028</v>
      </c>
      <c r="H20" s="652">
        <f t="shared" si="1"/>
        <v>1909</v>
      </c>
      <c r="I20" s="652">
        <f t="shared" si="1"/>
        <v>1709</v>
      </c>
      <c r="J20" s="652">
        <f t="shared" si="1"/>
        <v>1740</v>
      </c>
      <c r="K20" s="652">
        <f t="shared" si="1"/>
        <v>1666</v>
      </c>
      <c r="L20" s="653">
        <f t="shared" si="1"/>
        <v>951</v>
      </c>
    </row>
    <row r="21" spans="1:12" ht="15" customHeight="1">
      <c r="A21" s="645"/>
      <c r="B21" s="654"/>
      <c r="C21" s="655"/>
      <c r="D21" s="656" t="s">
        <v>772</v>
      </c>
      <c r="E21" s="657">
        <f t="shared" si="1"/>
        <v>45734</v>
      </c>
      <c r="F21" s="658">
        <f t="shared" si="1"/>
        <v>1474</v>
      </c>
      <c r="G21" s="659">
        <f t="shared" si="1"/>
        <v>6061</v>
      </c>
      <c r="H21" s="659">
        <f t="shared" si="1"/>
        <v>5728</v>
      </c>
      <c r="I21" s="659">
        <f t="shared" si="1"/>
        <v>6840</v>
      </c>
      <c r="J21" s="659">
        <f t="shared" si="1"/>
        <v>8705</v>
      </c>
      <c r="K21" s="659">
        <f t="shared" si="1"/>
        <v>10000</v>
      </c>
      <c r="L21" s="660">
        <f t="shared" si="1"/>
        <v>6926</v>
      </c>
    </row>
    <row r="22" spans="1:12" ht="21">
      <c r="A22" s="645"/>
      <c r="B22" s="654"/>
      <c r="C22" s="661"/>
      <c r="D22" s="662" t="s">
        <v>810</v>
      </c>
      <c r="E22" s="663">
        <f t="shared" si="1"/>
        <v>17884</v>
      </c>
      <c r="F22" s="664">
        <f t="shared" si="1"/>
        <v>1465</v>
      </c>
      <c r="G22" s="665">
        <f t="shared" si="1"/>
        <v>4693</v>
      </c>
      <c r="H22" s="665">
        <f t="shared" si="1"/>
        <v>2814</v>
      </c>
      <c r="I22" s="665">
        <f t="shared" si="1"/>
        <v>2261</v>
      </c>
      <c r="J22" s="665">
        <f t="shared" si="1"/>
        <v>2357</v>
      </c>
      <c r="K22" s="665">
        <f t="shared" si="1"/>
        <v>2655</v>
      </c>
      <c r="L22" s="666">
        <f t="shared" si="1"/>
        <v>1639</v>
      </c>
    </row>
    <row r="23" spans="1:12" ht="15" hidden="1" customHeight="1">
      <c r="A23" s="645"/>
      <c r="B23" s="654"/>
      <c r="C23" s="667" t="s">
        <v>817</v>
      </c>
      <c r="D23" s="649" t="s">
        <v>698</v>
      </c>
      <c r="E23" s="668">
        <v>3574</v>
      </c>
      <c r="F23" s="669">
        <v>540</v>
      </c>
      <c r="G23" s="670">
        <v>938</v>
      </c>
      <c r="H23" s="670">
        <v>576</v>
      </c>
      <c r="I23" s="670">
        <v>470</v>
      </c>
      <c r="J23" s="670">
        <v>444</v>
      </c>
      <c r="K23" s="670">
        <v>388</v>
      </c>
      <c r="L23" s="671">
        <v>218</v>
      </c>
    </row>
    <row r="24" spans="1:12" ht="15" hidden="1" customHeight="1">
      <c r="A24" s="645"/>
      <c r="B24" s="654"/>
      <c r="C24" s="672"/>
      <c r="D24" s="656" t="s">
        <v>772</v>
      </c>
      <c r="E24" s="673">
        <v>12175</v>
      </c>
      <c r="F24" s="674">
        <v>542</v>
      </c>
      <c r="G24" s="675">
        <v>1877</v>
      </c>
      <c r="H24" s="675">
        <v>1729</v>
      </c>
      <c r="I24" s="675">
        <v>1882</v>
      </c>
      <c r="J24" s="675">
        <v>2221</v>
      </c>
      <c r="K24" s="675">
        <v>2328</v>
      </c>
      <c r="L24" s="676">
        <v>1596</v>
      </c>
    </row>
    <row r="25" spans="1:12" ht="21" hidden="1">
      <c r="A25" s="645"/>
      <c r="B25" s="654"/>
      <c r="C25" s="677"/>
      <c r="D25" s="662" t="s">
        <v>818</v>
      </c>
      <c r="E25" s="678">
        <v>5038</v>
      </c>
      <c r="F25" s="679">
        <v>540</v>
      </c>
      <c r="G25" s="680">
        <v>1468</v>
      </c>
      <c r="H25" s="680">
        <v>846</v>
      </c>
      <c r="I25" s="680">
        <v>617</v>
      </c>
      <c r="J25" s="680">
        <v>577</v>
      </c>
      <c r="K25" s="680">
        <v>615</v>
      </c>
      <c r="L25" s="681">
        <v>375</v>
      </c>
    </row>
    <row r="26" spans="1:12" ht="15" hidden="1" customHeight="1">
      <c r="A26" s="645"/>
      <c r="B26" s="654"/>
      <c r="C26" s="667" t="s">
        <v>819</v>
      </c>
      <c r="D26" s="649" t="s">
        <v>698</v>
      </c>
      <c r="E26" s="668">
        <v>4085</v>
      </c>
      <c r="F26" s="669">
        <v>437</v>
      </c>
      <c r="G26" s="670">
        <v>1000</v>
      </c>
      <c r="H26" s="670">
        <v>593</v>
      </c>
      <c r="I26" s="670">
        <v>535</v>
      </c>
      <c r="J26" s="670">
        <v>608</v>
      </c>
      <c r="K26" s="670">
        <v>572</v>
      </c>
      <c r="L26" s="671">
        <v>340</v>
      </c>
    </row>
    <row r="27" spans="1:12" ht="15" hidden="1" customHeight="1">
      <c r="A27" s="645"/>
      <c r="B27" s="654"/>
      <c r="C27" s="672"/>
      <c r="D27" s="656" t="s">
        <v>772</v>
      </c>
      <c r="E27" s="673">
        <v>15302</v>
      </c>
      <c r="F27" s="674">
        <v>440</v>
      </c>
      <c r="G27" s="675">
        <v>2002</v>
      </c>
      <c r="H27" s="675">
        <v>1779</v>
      </c>
      <c r="I27" s="675">
        <v>2140</v>
      </c>
      <c r="J27" s="675">
        <v>3042</v>
      </c>
      <c r="K27" s="675">
        <v>3432</v>
      </c>
      <c r="L27" s="676">
        <v>2467</v>
      </c>
    </row>
    <row r="28" spans="1:12" ht="21" hidden="1">
      <c r="A28" s="645"/>
      <c r="B28" s="654"/>
      <c r="C28" s="677"/>
      <c r="D28" s="662" t="s">
        <v>818</v>
      </c>
      <c r="E28" s="678">
        <v>5870</v>
      </c>
      <c r="F28" s="679">
        <v>437</v>
      </c>
      <c r="G28" s="680">
        <v>1550</v>
      </c>
      <c r="H28" s="680">
        <v>870</v>
      </c>
      <c r="I28" s="680">
        <v>705</v>
      </c>
      <c r="J28" s="680">
        <v>819</v>
      </c>
      <c r="K28" s="680">
        <v>901</v>
      </c>
      <c r="L28" s="681">
        <v>588</v>
      </c>
    </row>
    <row r="29" spans="1:12" ht="15" hidden="1" customHeight="1">
      <c r="A29" s="645"/>
      <c r="B29" s="654"/>
      <c r="C29" s="667" t="s">
        <v>820</v>
      </c>
      <c r="D29" s="649" t="s">
        <v>698</v>
      </c>
      <c r="E29" s="668">
        <v>3007</v>
      </c>
      <c r="F29" s="669">
        <v>353</v>
      </c>
      <c r="G29" s="670">
        <v>741</v>
      </c>
      <c r="H29" s="670">
        <v>476</v>
      </c>
      <c r="I29" s="670">
        <v>415</v>
      </c>
      <c r="J29" s="670">
        <v>393</v>
      </c>
      <c r="K29" s="670">
        <v>414</v>
      </c>
      <c r="L29" s="671">
        <v>215</v>
      </c>
    </row>
    <row r="30" spans="1:12" ht="15" hidden="1" customHeight="1">
      <c r="A30" s="645"/>
      <c r="B30" s="654"/>
      <c r="C30" s="672"/>
      <c r="D30" s="656" t="s">
        <v>772</v>
      </c>
      <c r="E30" s="673">
        <v>10937</v>
      </c>
      <c r="F30" s="674">
        <v>355</v>
      </c>
      <c r="G30" s="675">
        <v>1482</v>
      </c>
      <c r="H30" s="675">
        <v>1428</v>
      </c>
      <c r="I30" s="675">
        <v>1660</v>
      </c>
      <c r="J30" s="675">
        <v>1966</v>
      </c>
      <c r="K30" s="675">
        <v>2488</v>
      </c>
      <c r="L30" s="676">
        <v>1558</v>
      </c>
    </row>
    <row r="31" spans="1:12" ht="21" hidden="1">
      <c r="A31" s="645"/>
      <c r="B31" s="654"/>
      <c r="C31" s="677"/>
      <c r="D31" s="662" t="s">
        <v>818</v>
      </c>
      <c r="E31" s="678">
        <v>4332</v>
      </c>
      <c r="F31" s="679">
        <v>353</v>
      </c>
      <c r="G31" s="680">
        <v>1133</v>
      </c>
      <c r="H31" s="680">
        <v>731</v>
      </c>
      <c r="I31" s="680">
        <v>547</v>
      </c>
      <c r="J31" s="680">
        <v>547</v>
      </c>
      <c r="K31" s="680">
        <v>664</v>
      </c>
      <c r="L31" s="681">
        <v>357</v>
      </c>
    </row>
    <row r="32" spans="1:12" ht="15" hidden="1" customHeight="1">
      <c r="A32" s="645"/>
      <c r="B32" s="654"/>
      <c r="C32" s="667" t="s">
        <v>821</v>
      </c>
      <c r="D32" s="649" t="s">
        <v>698</v>
      </c>
      <c r="E32" s="668">
        <v>1802</v>
      </c>
      <c r="F32" s="669">
        <v>135</v>
      </c>
      <c r="G32" s="670">
        <v>349</v>
      </c>
      <c r="H32" s="670">
        <v>264</v>
      </c>
      <c r="I32" s="670">
        <v>289</v>
      </c>
      <c r="J32" s="670">
        <v>295</v>
      </c>
      <c r="K32" s="670">
        <v>292</v>
      </c>
      <c r="L32" s="671">
        <v>178</v>
      </c>
    </row>
    <row r="33" spans="1:12" ht="15" hidden="1" customHeight="1">
      <c r="A33" s="645"/>
      <c r="B33" s="654"/>
      <c r="C33" s="672"/>
      <c r="D33" s="656" t="s">
        <v>772</v>
      </c>
      <c r="E33" s="673">
        <v>7320</v>
      </c>
      <c r="F33" s="674">
        <v>137</v>
      </c>
      <c r="G33" s="675">
        <v>700</v>
      </c>
      <c r="H33" s="675">
        <v>792</v>
      </c>
      <c r="I33" s="675">
        <v>1158</v>
      </c>
      <c r="J33" s="675">
        <v>1476</v>
      </c>
      <c r="K33" s="675">
        <v>1752</v>
      </c>
      <c r="L33" s="676">
        <v>1305</v>
      </c>
    </row>
    <row r="34" spans="1:12" ht="21" hidden="1">
      <c r="A34" s="645"/>
      <c r="B34" s="682"/>
      <c r="C34" s="677"/>
      <c r="D34" s="662" t="s">
        <v>818</v>
      </c>
      <c r="E34" s="678">
        <v>2644</v>
      </c>
      <c r="F34" s="679">
        <v>135</v>
      </c>
      <c r="G34" s="680">
        <v>542</v>
      </c>
      <c r="H34" s="680">
        <v>367</v>
      </c>
      <c r="I34" s="680">
        <v>392</v>
      </c>
      <c r="J34" s="680">
        <v>414</v>
      </c>
      <c r="K34" s="680">
        <v>475</v>
      </c>
      <c r="L34" s="681">
        <v>319</v>
      </c>
    </row>
    <row r="35" spans="1:12" ht="15" customHeight="1">
      <c r="A35" s="645"/>
      <c r="B35" s="877" t="s">
        <v>127</v>
      </c>
      <c r="C35" s="878"/>
      <c r="D35" s="649" t="s">
        <v>698</v>
      </c>
      <c r="E35" s="650">
        <f t="shared" ref="E35:L37" si="2">+E38+E41+E44+E47</f>
        <v>13516</v>
      </c>
      <c r="F35" s="651">
        <f t="shared" si="2"/>
        <v>1736</v>
      </c>
      <c r="G35" s="652">
        <f t="shared" si="2"/>
        <v>3735</v>
      </c>
      <c r="H35" s="652">
        <f t="shared" si="2"/>
        <v>2302</v>
      </c>
      <c r="I35" s="652">
        <f t="shared" si="2"/>
        <v>1789</v>
      </c>
      <c r="J35" s="652">
        <f t="shared" si="2"/>
        <v>1598</v>
      </c>
      <c r="K35" s="652">
        <f t="shared" si="2"/>
        <v>1482</v>
      </c>
      <c r="L35" s="653">
        <f t="shared" si="2"/>
        <v>874</v>
      </c>
    </row>
    <row r="36" spans="1:12" ht="15" customHeight="1">
      <c r="A36" s="645"/>
      <c r="B36" s="654"/>
      <c r="C36" s="655"/>
      <c r="D36" s="656" t="s">
        <v>772</v>
      </c>
      <c r="E36" s="657">
        <f t="shared" si="2"/>
        <v>46533</v>
      </c>
      <c r="F36" s="658">
        <f t="shared" si="2"/>
        <v>1736</v>
      </c>
      <c r="G36" s="659">
        <f t="shared" si="2"/>
        <v>7470</v>
      </c>
      <c r="H36" s="659">
        <f t="shared" si="2"/>
        <v>6906</v>
      </c>
      <c r="I36" s="659">
        <f t="shared" si="2"/>
        <v>7156</v>
      </c>
      <c r="J36" s="659">
        <f t="shared" si="2"/>
        <v>7990</v>
      </c>
      <c r="K36" s="659">
        <f t="shared" si="2"/>
        <v>8892</v>
      </c>
      <c r="L36" s="660">
        <f t="shared" si="2"/>
        <v>6383</v>
      </c>
    </row>
    <row r="37" spans="1:12" ht="21">
      <c r="A37" s="645"/>
      <c r="B37" s="654"/>
      <c r="C37" s="661"/>
      <c r="D37" s="662" t="s">
        <v>810</v>
      </c>
      <c r="E37" s="663">
        <f>+E40+E43+E46+E49</f>
        <v>19659</v>
      </c>
      <c r="F37" s="664">
        <f t="shared" si="2"/>
        <v>1736</v>
      </c>
      <c r="G37" s="665">
        <f t="shared" si="2"/>
        <v>5880</v>
      </c>
      <c r="H37" s="665">
        <f t="shared" si="2"/>
        <v>3488</v>
      </c>
      <c r="I37" s="665">
        <f t="shared" si="2"/>
        <v>2483</v>
      </c>
      <c r="J37" s="665">
        <f t="shared" si="2"/>
        <v>2204</v>
      </c>
      <c r="K37" s="665">
        <f t="shared" si="2"/>
        <v>2376</v>
      </c>
      <c r="L37" s="666">
        <f t="shared" si="2"/>
        <v>1492</v>
      </c>
    </row>
    <row r="38" spans="1:12" ht="15" customHeight="1">
      <c r="A38" s="645"/>
      <c r="B38" s="654"/>
      <c r="C38" s="667" t="s">
        <v>817</v>
      </c>
      <c r="D38" s="649" t="s">
        <v>698</v>
      </c>
      <c r="E38" s="668">
        <v>3719</v>
      </c>
      <c r="F38" s="669">
        <v>589</v>
      </c>
      <c r="G38" s="670">
        <v>1113</v>
      </c>
      <c r="H38" s="670">
        <v>650</v>
      </c>
      <c r="I38" s="670">
        <v>458</v>
      </c>
      <c r="J38" s="670">
        <v>369</v>
      </c>
      <c r="K38" s="670">
        <v>342</v>
      </c>
      <c r="L38" s="671">
        <v>198</v>
      </c>
    </row>
    <row r="39" spans="1:12" ht="15" customHeight="1">
      <c r="A39" s="645"/>
      <c r="B39" s="654"/>
      <c r="C39" s="672"/>
      <c r="D39" s="656" t="s">
        <v>772</v>
      </c>
      <c r="E39" s="673">
        <f t="shared" ref="E39:E49" si="3">SUM(F39:L39)</f>
        <v>11926</v>
      </c>
      <c r="F39" s="674">
        <v>589</v>
      </c>
      <c r="G39" s="675">
        <v>2226</v>
      </c>
      <c r="H39" s="675">
        <v>1950</v>
      </c>
      <c r="I39" s="675">
        <v>1832</v>
      </c>
      <c r="J39" s="675">
        <v>1845</v>
      </c>
      <c r="K39" s="675">
        <v>2052</v>
      </c>
      <c r="L39" s="676">
        <v>1432</v>
      </c>
    </row>
    <row r="40" spans="1:12" ht="21">
      <c r="A40" s="645"/>
      <c r="B40" s="654"/>
      <c r="C40" s="677"/>
      <c r="D40" s="662" t="s">
        <v>818</v>
      </c>
      <c r="E40" s="678">
        <f t="shared" si="3"/>
        <v>5306</v>
      </c>
      <c r="F40" s="679">
        <v>589</v>
      </c>
      <c r="G40" s="680">
        <v>1736</v>
      </c>
      <c r="H40" s="680">
        <v>969</v>
      </c>
      <c r="I40" s="680">
        <v>638</v>
      </c>
      <c r="J40" s="680">
        <v>502</v>
      </c>
      <c r="K40" s="680">
        <v>541</v>
      </c>
      <c r="L40" s="681">
        <v>331</v>
      </c>
    </row>
    <row r="41" spans="1:12" ht="15" customHeight="1">
      <c r="A41" s="645"/>
      <c r="B41" s="654"/>
      <c r="C41" s="667" t="s">
        <v>819</v>
      </c>
      <c r="D41" s="649" t="s">
        <v>698</v>
      </c>
      <c r="E41" s="668">
        <f t="shared" si="3"/>
        <v>4482</v>
      </c>
      <c r="F41" s="669">
        <v>561</v>
      </c>
      <c r="G41" s="670">
        <v>1236</v>
      </c>
      <c r="H41" s="670">
        <v>723</v>
      </c>
      <c r="I41" s="670">
        <v>580</v>
      </c>
      <c r="J41" s="670">
        <v>543</v>
      </c>
      <c r="K41" s="670">
        <v>540</v>
      </c>
      <c r="L41" s="671">
        <v>299</v>
      </c>
    </row>
    <row r="42" spans="1:12" ht="15" customHeight="1">
      <c r="A42" s="645"/>
      <c r="B42" s="654"/>
      <c r="C42" s="672"/>
      <c r="D42" s="656" t="s">
        <v>772</v>
      </c>
      <c r="E42" s="673">
        <f t="shared" si="3"/>
        <v>15663</v>
      </c>
      <c r="F42" s="674">
        <v>561</v>
      </c>
      <c r="G42" s="675">
        <v>2472</v>
      </c>
      <c r="H42" s="675">
        <v>2169</v>
      </c>
      <c r="I42" s="675">
        <v>2320</v>
      </c>
      <c r="J42" s="675">
        <v>2715</v>
      </c>
      <c r="K42" s="675">
        <v>3240</v>
      </c>
      <c r="L42" s="676">
        <v>2186</v>
      </c>
    </row>
    <row r="43" spans="1:12" ht="21">
      <c r="A43" s="645"/>
      <c r="B43" s="654"/>
      <c r="C43" s="677"/>
      <c r="D43" s="662" t="s">
        <v>818</v>
      </c>
      <c r="E43" s="678">
        <f t="shared" si="3"/>
        <v>6547</v>
      </c>
      <c r="F43" s="679">
        <v>561</v>
      </c>
      <c r="G43" s="680">
        <v>1969</v>
      </c>
      <c r="H43" s="680">
        <v>1096</v>
      </c>
      <c r="I43" s="680">
        <v>813</v>
      </c>
      <c r="J43" s="680">
        <v>743</v>
      </c>
      <c r="K43" s="680">
        <v>850</v>
      </c>
      <c r="L43" s="681">
        <v>515</v>
      </c>
    </row>
    <row r="44" spans="1:12" ht="15" customHeight="1">
      <c r="A44" s="645"/>
      <c r="B44" s="654"/>
      <c r="C44" s="667" t="s">
        <v>820</v>
      </c>
      <c r="D44" s="649" t="s">
        <v>698</v>
      </c>
      <c r="E44" s="668">
        <f t="shared" si="3"/>
        <v>3374</v>
      </c>
      <c r="F44" s="669">
        <v>422</v>
      </c>
      <c r="G44" s="670">
        <v>965</v>
      </c>
      <c r="H44" s="670">
        <v>571</v>
      </c>
      <c r="I44" s="670">
        <v>444</v>
      </c>
      <c r="J44" s="670">
        <v>420</v>
      </c>
      <c r="K44" s="670">
        <v>351</v>
      </c>
      <c r="L44" s="671">
        <v>201</v>
      </c>
    </row>
    <row r="45" spans="1:12" ht="15" customHeight="1">
      <c r="A45" s="645"/>
      <c r="B45" s="654"/>
      <c r="C45" s="672"/>
      <c r="D45" s="656" t="s">
        <v>772</v>
      </c>
      <c r="E45" s="673">
        <f t="shared" si="3"/>
        <v>11515</v>
      </c>
      <c r="F45" s="674">
        <v>422</v>
      </c>
      <c r="G45" s="675">
        <v>1930</v>
      </c>
      <c r="H45" s="675">
        <v>1713</v>
      </c>
      <c r="I45" s="675">
        <v>1776</v>
      </c>
      <c r="J45" s="675">
        <v>2100</v>
      </c>
      <c r="K45" s="675">
        <v>2106</v>
      </c>
      <c r="L45" s="676">
        <v>1468</v>
      </c>
    </row>
    <row r="46" spans="1:12" ht="21">
      <c r="A46" s="645"/>
      <c r="B46" s="654"/>
      <c r="C46" s="677"/>
      <c r="D46" s="662" t="s">
        <v>818</v>
      </c>
      <c r="E46" s="678">
        <f t="shared" si="3"/>
        <v>4960</v>
      </c>
      <c r="F46" s="679">
        <v>422</v>
      </c>
      <c r="G46" s="680">
        <v>1516</v>
      </c>
      <c r="H46" s="680">
        <v>897</v>
      </c>
      <c r="I46" s="680">
        <v>607</v>
      </c>
      <c r="J46" s="680">
        <v>589</v>
      </c>
      <c r="K46" s="680">
        <v>579</v>
      </c>
      <c r="L46" s="681">
        <v>350</v>
      </c>
    </row>
    <row r="47" spans="1:12" ht="15" customHeight="1">
      <c r="A47" s="645"/>
      <c r="B47" s="654"/>
      <c r="C47" s="667" t="s">
        <v>821</v>
      </c>
      <c r="D47" s="649" t="s">
        <v>698</v>
      </c>
      <c r="E47" s="668">
        <f t="shared" si="3"/>
        <v>1941</v>
      </c>
      <c r="F47" s="669">
        <v>164</v>
      </c>
      <c r="G47" s="670">
        <v>421</v>
      </c>
      <c r="H47" s="670">
        <v>358</v>
      </c>
      <c r="I47" s="670">
        <v>307</v>
      </c>
      <c r="J47" s="670">
        <v>266</v>
      </c>
      <c r="K47" s="670">
        <v>249</v>
      </c>
      <c r="L47" s="671">
        <v>176</v>
      </c>
    </row>
    <row r="48" spans="1:12" ht="15" customHeight="1">
      <c r="A48" s="645"/>
      <c r="B48" s="654"/>
      <c r="C48" s="672"/>
      <c r="D48" s="656" t="s">
        <v>772</v>
      </c>
      <c r="E48" s="673">
        <f t="shared" si="3"/>
        <v>7429</v>
      </c>
      <c r="F48" s="674">
        <v>164</v>
      </c>
      <c r="G48" s="675">
        <v>842</v>
      </c>
      <c r="H48" s="675">
        <v>1074</v>
      </c>
      <c r="I48" s="675">
        <v>1228</v>
      </c>
      <c r="J48" s="675">
        <v>1330</v>
      </c>
      <c r="K48" s="675">
        <v>1494</v>
      </c>
      <c r="L48" s="676">
        <v>1297</v>
      </c>
    </row>
    <row r="49" spans="1:12" ht="21">
      <c r="A49" s="645"/>
      <c r="B49" s="682"/>
      <c r="C49" s="677"/>
      <c r="D49" s="662" t="s">
        <v>818</v>
      </c>
      <c r="E49" s="678">
        <f t="shared" si="3"/>
        <v>2846</v>
      </c>
      <c r="F49" s="679">
        <v>164</v>
      </c>
      <c r="G49" s="680">
        <v>659</v>
      </c>
      <c r="H49" s="680">
        <v>526</v>
      </c>
      <c r="I49" s="680">
        <v>425</v>
      </c>
      <c r="J49" s="680">
        <v>370</v>
      </c>
      <c r="K49" s="680">
        <v>406</v>
      </c>
      <c r="L49" s="681">
        <v>296</v>
      </c>
    </row>
    <row r="50" spans="1:12" ht="13.5">
      <c r="A50" s="645"/>
      <c r="B50" s="877" t="s">
        <v>790</v>
      </c>
      <c r="C50" s="878"/>
      <c r="D50" s="649" t="s">
        <v>698</v>
      </c>
      <c r="E50" s="650">
        <f t="shared" ref="E50:L52" si="4">+E53+E56+E59+E62</f>
        <v>14991</v>
      </c>
      <c r="F50" s="651">
        <f t="shared" si="4"/>
        <v>2260</v>
      </c>
      <c r="G50" s="652">
        <f t="shared" si="4"/>
        <v>4578</v>
      </c>
      <c r="H50" s="652">
        <f t="shared" si="4"/>
        <v>2638</v>
      </c>
      <c r="I50" s="652">
        <f t="shared" si="4"/>
        <v>1847</v>
      </c>
      <c r="J50" s="652">
        <f t="shared" si="4"/>
        <v>1531</v>
      </c>
      <c r="K50" s="652">
        <f t="shared" si="4"/>
        <v>1374</v>
      </c>
      <c r="L50" s="653">
        <f t="shared" si="4"/>
        <v>763</v>
      </c>
    </row>
    <row r="51" spans="1:12" ht="13.5">
      <c r="A51" s="645"/>
      <c r="B51" s="654"/>
      <c r="C51" s="655"/>
      <c r="D51" s="656" t="s">
        <v>772</v>
      </c>
      <c r="E51" s="657">
        <f t="shared" si="4"/>
        <v>47923</v>
      </c>
      <c r="F51" s="658">
        <f t="shared" si="4"/>
        <v>2260</v>
      </c>
      <c r="G51" s="659">
        <f t="shared" si="4"/>
        <v>8856</v>
      </c>
      <c r="H51" s="659">
        <f t="shared" si="4"/>
        <v>7914</v>
      </c>
      <c r="I51" s="659">
        <f t="shared" si="4"/>
        <v>7388</v>
      </c>
      <c r="J51" s="659">
        <f t="shared" si="4"/>
        <v>7655</v>
      </c>
      <c r="K51" s="659">
        <f t="shared" si="4"/>
        <v>8244</v>
      </c>
      <c r="L51" s="660">
        <f t="shared" si="4"/>
        <v>5606</v>
      </c>
    </row>
    <row r="52" spans="1:12" ht="21">
      <c r="A52" s="645"/>
      <c r="B52" s="654"/>
      <c r="C52" s="661"/>
      <c r="D52" s="662" t="s">
        <v>810</v>
      </c>
      <c r="E52" s="663">
        <f>+E55+E58+E61+E64</f>
        <v>22342</v>
      </c>
      <c r="F52" s="664">
        <f t="shared" si="4"/>
        <v>2260</v>
      </c>
      <c r="G52" s="665">
        <f t="shared" si="4"/>
        <v>7373</v>
      </c>
      <c r="H52" s="665">
        <f t="shared" si="4"/>
        <v>4163</v>
      </c>
      <c r="I52" s="665">
        <f t="shared" si="4"/>
        <v>2716</v>
      </c>
      <c r="J52" s="665">
        <f t="shared" si="4"/>
        <v>2178</v>
      </c>
      <c r="K52" s="665">
        <f t="shared" si="4"/>
        <v>2266</v>
      </c>
      <c r="L52" s="666">
        <f t="shared" si="4"/>
        <v>1386</v>
      </c>
    </row>
    <row r="53" spans="1:12" ht="13.5">
      <c r="A53" s="645"/>
      <c r="B53" s="654"/>
      <c r="C53" s="667" t="s">
        <v>817</v>
      </c>
      <c r="D53" s="649" t="s">
        <v>698</v>
      </c>
      <c r="E53" s="668">
        <f>SUM(F53:L53)</f>
        <v>3996</v>
      </c>
      <c r="F53" s="669">
        <v>732</v>
      </c>
      <c r="G53" s="670">
        <v>1275</v>
      </c>
      <c r="H53" s="670">
        <v>723</v>
      </c>
      <c r="I53" s="670">
        <v>461</v>
      </c>
      <c r="J53" s="670">
        <v>334</v>
      </c>
      <c r="K53" s="670">
        <v>297</v>
      </c>
      <c r="L53" s="671">
        <v>174</v>
      </c>
    </row>
    <row r="54" spans="1:12" ht="13.5">
      <c r="A54" s="645"/>
      <c r="B54" s="654"/>
      <c r="C54" s="672"/>
      <c r="D54" s="656" t="s">
        <v>772</v>
      </c>
      <c r="E54" s="673">
        <f t="shared" ref="E54:E64" si="5">SUM(F54:L54)</f>
        <v>11715</v>
      </c>
      <c r="F54" s="674">
        <v>732</v>
      </c>
      <c r="G54" s="675">
        <v>2250</v>
      </c>
      <c r="H54" s="675">
        <v>2169</v>
      </c>
      <c r="I54" s="675">
        <v>1844</v>
      </c>
      <c r="J54" s="675">
        <v>1670</v>
      </c>
      <c r="K54" s="675">
        <v>1782</v>
      </c>
      <c r="L54" s="676">
        <v>1268</v>
      </c>
    </row>
    <row r="55" spans="1:12" ht="21">
      <c r="A55" s="645"/>
      <c r="B55" s="654"/>
      <c r="C55" s="677"/>
      <c r="D55" s="662" t="s">
        <v>818</v>
      </c>
      <c r="E55" s="678">
        <f t="shared" si="5"/>
        <v>5861</v>
      </c>
      <c r="F55" s="679">
        <v>732</v>
      </c>
      <c r="G55" s="680">
        <v>2059</v>
      </c>
      <c r="H55" s="680">
        <v>1142</v>
      </c>
      <c r="I55" s="680">
        <v>673</v>
      </c>
      <c r="J55" s="680">
        <v>462</v>
      </c>
      <c r="K55" s="680">
        <v>485</v>
      </c>
      <c r="L55" s="681">
        <v>308</v>
      </c>
    </row>
    <row r="56" spans="1:12" ht="13.5">
      <c r="A56" s="645"/>
      <c r="B56" s="654"/>
      <c r="C56" s="667" t="s">
        <v>819</v>
      </c>
      <c r="D56" s="649" t="s">
        <v>698</v>
      </c>
      <c r="E56" s="668">
        <f t="shared" si="5"/>
        <v>5035</v>
      </c>
      <c r="F56" s="669">
        <v>759</v>
      </c>
      <c r="G56" s="670">
        <v>1489</v>
      </c>
      <c r="H56" s="670">
        <v>855</v>
      </c>
      <c r="I56" s="670">
        <v>624</v>
      </c>
      <c r="J56" s="670">
        <v>531</v>
      </c>
      <c r="K56" s="670">
        <v>509</v>
      </c>
      <c r="L56" s="671">
        <v>268</v>
      </c>
    </row>
    <row r="57" spans="1:12" ht="13.5">
      <c r="A57" s="645"/>
      <c r="B57" s="654"/>
      <c r="C57" s="672"/>
      <c r="D57" s="656" t="s">
        <v>772</v>
      </c>
      <c r="E57" s="673">
        <f t="shared" si="5"/>
        <v>16477</v>
      </c>
      <c r="F57" s="674">
        <v>759</v>
      </c>
      <c r="G57" s="675">
        <v>2978</v>
      </c>
      <c r="H57" s="675">
        <v>2565</v>
      </c>
      <c r="I57" s="675">
        <v>2496</v>
      </c>
      <c r="J57" s="675">
        <v>2655</v>
      </c>
      <c r="K57" s="675">
        <v>3054</v>
      </c>
      <c r="L57" s="676">
        <v>1970</v>
      </c>
    </row>
    <row r="58" spans="1:12" ht="21">
      <c r="A58" s="645"/>
      <c r="B58" s="654"/>
      <c r="C58" s="677"/>
      <c r="D58" s="662" t="s">
        <v>818</v>
      </c>
      <c r="E58" s="678">
        <f t="shared" si="5"/>
        <v>7462</v>
      </c>
      <c r="F58" s="679">
        <v>759</v>
      </c>
      <c r="G58" s="680">
        <v>2387</v>
      </c>
      <c r="H58" s="680">
        <v>1321</v>
      </c>
      <c r="I58" s="680">
        <v>912</v>
      </c>
      <c r="J58" s="680">
        <v>759</v>
      </c>
      <c r="K58" s="680">
        <v>842</v>
      </c>
      <c r="L58" s="681">
        <v>482</v>
      </c>
    </row>
    <row r="59" spans="1:12" ht="13.5">
      <c r="A59" s="645"/>
      <c r="B59" s="654"/>
      <c r="C59" s="667" t="s">
        <v>820</v>
      </c>
      <c r="D59" s="649" t="s">
        <v>698</v>
      </c>
      <c r="E59" s="668">
        <f t="shared" si="5"/>
        <v>3848</v>
      </c>
      <c r="F59" s="669">
        <v>559</v>
      </c>
      <c r="G59" s="670">
        <v>1258</v>
      </c>
      <c r="H59" s="670">
        <v>657</v>
      </c>
      <c r="I59" s="670">
        <v>476</v>
      </c>
      <c r="J59" s="670">
        <v>405</v>
      </c>
      <c r="K59" s="670">
        <v>336</v>
      </c>
      <c r="L59" s="671">
        <v>157</v>
      </c>
    </row>
    <row r="60" spans="1:12" ht="13.5">
      <c r="A60" s="645"/>
      <c r="B60" s="654"/>
      <c r="C60" s="672"/>
      <c r="D60" s="656" t="s">
        <v>772</v>
      </c>
      <c r="E60" s="673">
        <f t="shared" si="5"/>
        <v>12147</v>
      </c>
      <c r="F60" s="674">
        <v>559</v>
      </c>
      <c r="G60" s="675">
        <v>2516</v>
      </c>
      <c r="H60" s="675">
        <v>1971</v>
      </c>
      <c r="I60" s="675">
        <v>1904</v>
      </c>
      <c r="J60" s="675">
        <v>2025</v>
      </c>
      <c r="K60" s="675">
        <v>2016</v>
      </c>
      <c r="L60" s="676">
        <v>1156</v>
      </c>
    </row>
    <row r="61" spans="1:12" ht="21">
      <c r="A61" s="645"/>
      <c r="B61" s="654"/>
      <c r="C61" s="677"/>
      <c r="D61" s="662" t="s">
        <v>818</v>
      </c>
      <c r="E61" s="678">
        <f t="shared" si="5"/>
        <v>5801</v>
      </c>
      <c r="F61" s="679">
        <v>559</v>
      </c>
      <c r="G61" s="680">
        <v>2042</v>
      </c>
      <c r="H61" s="680">
        <v>1058</v>
      </c>
      <c r="I61" s="680">
        <v>708</v>
      </c>
      <c r="J61" s="680">
        <v>587</v>
      </c>
      <c r="K61" s="680">
        <v>557</v>
      </c>
      <c r="L61" s="681">
        <v>290</v>
      </c>
    </row>
    <row r="62" spans="1:12" ht="13.5">
      <c r="A62" s="645"/>
      <c r="B62" s="654"/>
      <c r="C62" s="667" t="s">
        <v>821</v>
      </c>
      <c r="D62" s="649" t="s">
        <v>698</v>
      </c>
      <c r="E62" s="668">
        <f t="shared" si="5"/>
        <v>2112</v>
      </c>
      <c r="F62" s="669">
        <v>210</v>
      </c>
      <c r="G62" s="670">
        <v>556</v>
      </c>
      <c r="H62" s="670">
        <v>403</v>
      </c>
      <c r="I62" s="670">
        <v>286</v>
      </c>
      <c r="J62" s="670">
        <v>261</v>
      </c>
      <c r="K62" s="670">
        <v>232</v>
      </c>
      <c r="L62" s="671">
        <v>164</v>
      </c>
    </row>
    <row r="63" spans="1:12" ht="13.5">
      <c r="A63" s="645"/>
      <c r="B63" s="654"/>
      <c r="C63" s="672"/>
      <c r="D63" s="656" t="s">
        <v>772</v>
      </c>
      <c r="E63" s="673">
        <f t="shared" si="5"/>
        <v>7584</v>
      </c>
      <c r="F63" s="674">
        <v>210</v>
      </c>
      <c r="G63" s="675">
        <v>1112</v>
      </c>
      <c r="H63" s="675">
        <v>1209</v>
      </c>
      <c r="I63" s="675">
        <v>1144</v>
      </c>
      <c r="J63" s="675">
        <v>1305</v>
      </c>
      <c r="K63" s="675">
        <v>1392</v>
      </c>
      <c r="L63" s="676">
        <v>1212</v>
      </c>
    </row>
    <row r="64" spans="1:12" ht="21">
      <c r="A64" s="645"/>
      <c r="B64" s="682"/>
      <c r="C64" s="677"/>
      <c r="D64" s="662" t="s">
        <v>818</v>
      </c>
      <c r="E64" s="678">
        <f t="shared" si="5"/>
        <v>3218</v>
      </c>
      <c r="F64" s="679">
        <v>210</v>
      </c>
      <c r="G64" s="680">
        <v>885</v>
      </c>
      <c r="H64" s="680">
        <v>642</v>
      </c>
      <c r="I64" s="680">
        <v>423</v>
      </c>
      <c r="J64" s="680">
        <v>370</v>
      </c>
      <c r="K64" s="680">
        <v>382</v>
      </c>
      <c r="L64" s="681">
        <v>306</v>
      </c>
    </row>
    <row r="65" spans="12:12" ht="15" customHeight="1">
      <c r="L65" s="607" t="s">
        <v>796</v>
      </c>
    </row>
  </sheetData>
  <mergeCells count="8">
    <mergeCell ref="F3:L3"/>
    <mergeCell ref="B5:C5"/>
    <mergeCell ref="B20:C20"/>
    <mergeCell ref="B35:C35"/>
    <mergeCell ref="B50:C50"/>
    <mergeCell ref="B3:C4"/>
    <mergeCell ref="D3:D4"/>
    <mergeCell ref="E3:E4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2.人      口</oddHeader>
    <oddFooter>&amp;C&amp;"ＭＳ Ｐゴシック,標準"&amp;11-24-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workbookViewId="0">
      <selection activeCell="E1" sqref="E1"/>
    </sheetView>
  </sheetViews>
  <sheetFormatPr defaultRowHeight="11.25"/>
  <cols>
    <col min="1" max="1" width="2.875" style="558" customWidth="1"/>
    <col min="2" max="2" width="2.125" style="558" customWidth="1"/>
    <col min="3" max="3" width="9" style="740"/>
    <col min="4" max="4" width="5.125" style="558" customWidth="1"/>
    <col min="5" max="5" width="10.375" style="558" customWidth="1"/>
    <col min="6" max="11" width="8.875" style="558" customWidth="1"/>
    <col min="12" max="256" width="9" style="558"/>
    <col min="257" max="257" width="2.875" style="558" customWidth="1"/>
    <col min="258" max="258" width="2.125" style="558" customWidth="1"/>
    <col min="259" max="259" width="9" style="558"/>
    <col min="260" max="260" width="5.125" style="558" customWidth="1"/>
    <col min="261" max="261" width="10.375" style="558" customWidth="1"/>
    <col min="262" max="267" width="8.875" style="558" customWidth="1"/>
    <col min="268" max="512" width="9" style="558"/>
    <col min="513" max="513" width="2.875" style="558" customWidth="1"/>
    <col min="514" max="514" width="2.125" style="558" customWidth="1"/>
    <col min="515" max="515" width="9" style="558"/>
    <col min="516" max="516" width="5.125" style="558" customWidth="1"/>
    <col min="517" max="517" width="10.375" style="558" customWidth="1"/>
    <col min="518" max="523" width="8.875" style="558" customWidth="1"/>
    <col min="524" max="768" width="9" style="558"/>
    <col min="769" max="769" width="2.875" style="558" customWidth="1"/>
    <col min="770" max="770" width="2.125" style="558" customWidth="1"/>
    <col min="771" max="771" width="9" style="558"/>
    <col min="772" max="772" width="5.125" style="558" customWidth="1"/>
    <col min="773" max="773" width="10.375" style="558" customWidth="1"/>
    <col min="774" max="779" width="8.875" style="558" customWidth="1"/>
    <col min="780" max="1024" width="9" style="558"/>
    <col min="1025" max="1025" width="2.875" style="558" customWidth="1"/>
    <col min="1026" max="1026" width="2.125" style="558" customWidth="1"/>
    <col min="1027" max="1027" width="9" style="558"/>
    <col min="1028" max="1028" width="5.125" style="558" customWidth="1"/>
    <col min="1029" max="1029" width="10.375" style="558" customWidth="1"/>
    <col min="1030" max="1035" width="8.875" style="558" customWidth="1"/>
    <col min="1036" max="1280" width="9" style="558"/>
    <col min="1281" max="1281" width="2.875" style="558" customWidth="1"/>
    <col min="1282" max="1282" width="2.125" style="558" customWidth="1"/>
    <col min="1283" max="1283" width="9" style="558"/>
    <col min="1284" max="1284" width="5.125" style="558" customWidth="1"/>
    <col min="1285" max="1285" width="10.375" style="558" customWidth="1"/>
    <col min="1286" max="1291" width="8.875" style="558" customWidth="1"/>
    <col min="1292" max="1536" width="9" style="558"/>
    <col min="1537" max="1537" width="2.875" style="558" customWidth="1"/>
    <col min="1538" max="1538" width="2.125" style="558" customWidth="1"/>
    <col min="1539" max="1539" width="9" style="558"/>
    <col min="1540" max="1540" width="5.125" style="558" customWidth="1"/>
    <col min="1541" max="1541" width="10.375" style="558" customWidth="1"/>
    <col min="1542" max="1547" width="8.875" style="558" customWidth="1"/>
    <col min="1548" max="1792" width="9" style="558"/>
    <col min="1793" max="1793" width="2.875" style="558" customWidth="1"/>
    <col min="1794" max="1794" width="2.125" style="558" customWidth="1"/>
    <col min="1795" max="1795" width="9" style="558"/>
    <col min="1796" max="1796" width="5.125" style="558" customWidth="1"/>
    <col min="1797" max="1797" width="10.375" style="558" customWidth="1"/>
    <col min="1798" max="1803" width="8.875" style="558" customWidth="1"/>
    <col min="1804" max="2048" width="9" style="558"/>
    <col min="2049" max="2049" width="2.875" style="558" customWidth="1"/>
    <col min="2050" max="2050" width="2.125" style="558" customWidth="1"/>
    <col min="2051" max="2051" width="9" style="558"/>
    <col min="2052" max="2052" width="5.125" style="558" customWidth="1"/>
    <col min="2053" max="2053" width="10.375" style="558" customWidth="1"/>
    <col min="2054" max="2059" width="8.875" style="558" customWidth="1"/>
    <col min="2060" max="2304" width="9" style="558"/>
    <col min="2305" max="2305" width="2.875" style="558" customWidth="1"/>
    <col min="2306" max="2306" width="2.125" style="558" customWidth="1"/>
    <col min="2307" max="2307" width="9" style="558"/>
    <col min="2308" max="2308" width="5.125" style="558" customWidth="1"/>
    <col min="2309" max="2309" width="10.375" style="558" customWidth="1"/>
    <col min="2310" max="2315" width="8.875" style="558" customWidth="1"/>
    <col min="2316" max="2560" width="9" style="558"/>
    <col min="2561" max="2561" width="2.875" style="558" customWidth="1"/>
    <col min="2562" max="2562" width="2.125" style="558" customWidth="1"/>
    <col min="2563" max="2563" width="9" style="558"/>
    <col min="2564" max="2564" width="5.125" style="558" customWidth="1"/>
    <col min="2565" max="2565" width="10.375" style="558" customWidth="1"/>
    <col min="2566" max="2571" width="8.875" style="558" customWidth="1"/>
    <col min="2572" max="2816" width="9" style="558"/>
    <col min="2817" max="2817" width="2.875" style="558" customWidth="1"/>
    <col min="2818" max="2818" width="2.125" style="558" customWidth="1"/>
    <col min="2819" max="2819" width="9" style="558"/>
    <col min="2820" max="2820" width="5.125" style="558" customWidth="1"/>
    <col min="2821" max="2821" width="10.375" style="558" customWidth="1"/>
    <col min="2822" max="2827" width="8.875" style="558" customWidth="1"/>
    <col min="2828" max="3072" width="9" style="558"/>
    <col min="3073" max="3073" width="2.875" style="558" customWidth="1"/>
    <col min="3074" max="3074" width="2.125" style="558" customWidth="1"/>
    <col min="3075" max="3075" width="9" style="558"/>
    <col min="3076" max="3076" width="5.125" style="558" customWidth="1"/>
    <col min="3077" max="3077" width="10.375" style="558" customWidth="1"/>
    <col min="3078" max="3083" width="8.875" style="558" customWidth="1"/>
    <col min="3084" max="3328" width="9" style="558"/>
    <col min="3329" max="3329" width="2.875" style="558" customWidth="1"/>
    <col min="3330" max="3330" width="2.125" style="558" customWidth="1"/>
    <col min="3331" max="3331" width="9" style="558"/>
    <col min="3332" max="3332" width="5.125" style="558" customWidth="1"/>
    <col min="3333" max="3333" width="10.375" style="558" customWidth="1"/>
    <col min="3334" max="3339" width="8.875" style="558" customWidth="1"/>
    <col min="3340" max="3584" width="9" style="558"/>
    <col min="3585" max="3585" width="2.875" style="558" customWidth="1"/>
    <col min="3586" max="3586" width="2.125" style="558" customWidth="1"/>
    <col min="3587" max="3587" width="9" style="558"/>
    <col min="3588" max="3588" width="5.125" style="558" customWidth="1"/>
    <col min="3589" max="3589" width="10.375" style="558" customWidth="1"/>
    <col min="3590" max="3595" width="8.875" style="558" customWidth="1"/>
    <col min="3596" max="3840" width="9" style="558"/>
    <col min="3841" max="3841" width="2.875" style="558" customWidth="1"/>
    <col min="3842" max="3842" width="2.125" style="558" customWidth="1"/>
    <col min="3843" max="3843" width="9" style="558"/>
    <col min="3844" max="3844" width="5.125" style="558" customWidth="1"/>
    <col min="3845" max="3845" width="10.375" style="558" customWidth="1"/>
    <col min="3846" max="3851" width="8.875" style="558" customWidth="1"/>
    <col min="3852" max="4096" width="9" style="558"/>
    <col min="4097" max="4097" width="2.875" style="558" customWidth="1"/>
    <col min="4098" max="4098" width="2.125" style="558" customWidth="1"/>
    <col min="4099" max="4099" width="9" style="558"/>
    <col min="4100" max="4100" width="5.125" style="558" customWidth="1"/>
    <col min="4101" max="4101" width="10.375" style="558" customWidth="1"/>
    <col min="4102" max="4107" width="8.875" style="558" customWidth="1"/>
    <col min="4108" max="4352" width="9" style="558"/>
    <col min="4353" max="4353" width="2.875" style="558" customWidth="1"/>
    <col min="4354" max="4354" width="2.125" style="558" customWidth="1"/>
    <col min="4355" max="4355" width="9" style="558"/>
    <col min="4356" max="4356" width="5.125" style="558" customWidth="1"/>
    <col min="4357" max="4357" width="10.375" style="558" customWidth="1"/>
    <col min="4358" max="4363" width="8.875" style="558" customWidth="1"/>
    <col min="4364" max="4608" width="9" style="558"/>
    <col min="4609" max="4609" width="2.875" style="558" customWidth="1"/>
    <col min="4610" max="4610" width="2.125" style="558" customWidth="1"/>
    <col min="4611" max="4611" width="9" style="558"/>
    <col min="4612" max="4612" width="5.125" style="558" customWidth="1"/>
    <col min="4613" max="4613" width="10.375" style="558" customWidth="1"/>
    <col min="4614" max="4619" width="8.875" style="558" customWidth="1"/>
    <col min="4620" max="4864" width="9" style="558"/>
    <col min="4865" max="4865" width="2.875" style="558" customWidth="1"/>
    <col min="4866" max="4866" width="2.125" style="558" customWidth="1"/>
    <col min="4867" max="4867" width="9" style="558"/>
    <col min="4868" max="4868" width="5.125" style="558" customWidth="1"/>
    <col min="4869" max="4869" width="10.375" style="558" customWidth="1"/>
    <col min="4870" max="4875" width="8.875" style="558" customWidth="1"/>
    <col min="4876" max="5120" width="9" style="558"/>
    <col min="5121" max="5121" width="2.875" style="558" customWidth="1"/>
    <col min="5122" max="5122" width="2.125" style="558" customWidth="1"/>
    <col min="5123" max="5123" width="9" style="558"/>
    <col min="5124" max="5124" width="5.125" style="558" customWidth="1"/>
    <col min="5125" max="5125" width="10.375" style="558" customWidth="1"/>
    <col min="5126" max="5131" width="8.875" style="558" customWidth="1"/>
    <col min="5132" max="5376" width="9" style="558"/>
    <col min="5377" max="5377" width="2.875" style="558" customWidth="1"/>
    <col min="5378" max="5378" width="2.125" style="558" customWidth="1"/>
    <col min="5379" max="5379" width="9" style="558"/>
    <col min="5380" max="5380" width="5.125" style="558" customWidth="1"/>
    <col min="5381" max="5381" width="10.375" style="558" customWidth="1"/>
    <col min="5382" max="5387" width="8.875" style="558" customWidth="1"/>
    <col min="5388" max="5632" width="9" style="558"/>
    <col min="5633" max="5633" width="2.875" style="558" customWidth="1"/>
    <col min="5634" max="5634" width="2.125" style="558" customWidth="1"/>
    <col min="5635" max="5635" width="9" style="558"/>
    <col min="5636" max="5636" width="5.125" style="558" customWidth="1"/>
    <col min="5637" max="5637" width="10.375" style="558" customWidth="1"/>
    <col min="5638" max="5643" width="8.875" style="558" customWidth="1"/>
    <col min="5644" max="5888" width="9" style="558"/>
    <col min="5889" max="5889" width="2.875" style="558" customWidth="1"/>
    <col min="5890" max="5890" width="2.125" style="558" customWidth="1"/>
    <col min="5891" max="5891" width="9" style="558"/>
    <col min="5892" max="5892" width="5.125" style="558" customWidth="1"/>
    <col min="5893" max="5893" width="10.375" style="558" customWidth="1"/>
    <col min="5894" max="5899" width="8.875" style="558" customWidth="1"/>
    <col min="5900" max="6144" width="9" style="558"/>
    <col min="6145" max="6145" width="2.875" style="558" customWidth="1"/>
    <col min="6146" max="6146" width="2.125" style="558" customWidth="1"/>
    <col min="6147" max="6147" width="9" style="558"/>
    <col min="6148" max="6148" width="5.125" style="558" customWidth="1"/>
    <col min="6149" max="6149" width="10.375" style="558" customWidth="1"/>
    <col min="6150" max="6155" width="8.875" style="558" customWidth="1"/>
    <col min="6156" max="6400" width="9" style="558"/>
    <col min="6401" max="6401" width="2.875" style="558" customWidth="1"/>
    <col min="6402" max="6402" width="2.125" style="558" customWidth="1"/>
    <col min="6403" max="6403" width="9" style="558"/>
    <col min="6404" max="6404" width="5.125" style="558" customWidth="1"/>
    <col min="6405" max="6405" width="10.375" style="558" customWidth="1"/>
    <col min="6406" max="6411" width="8.875" style="558" customWidth="1"/>
    <col min="6412" max="6656" width="9" style="558"/>
    <col min="6657" max="6657" width="2.875" style="558" customWidth="1"/>
    <col min="6658" max="6658" width="2.125" style="558" customWidth="1"/>
    <col min="6659" max="6659" width="9" style="558"/>
    <col min="6660" max="6660" width="5.125" style="558" customWidth="1"/>
    <col min="6661" max="6661" width="10.375" style="558" customWidth="1"/>
    <col min="6662" max="6667" width="8.875" style="558" customWidth="1"/>
    <col min="6668" max="6912" width="9" style="558"/>
    <col min="6913" max="6913" width="2.875" style="558" customWidth="1"/>
    <col min="6914" max="6914" width="2.125" style="558" customWidth="1"/>
    <col min="6915" max="6915" width="9" style="558"/>
    <col min="6916" max="6916" width="5.125" style="558" customWidth="1"/>
    <col min="6917" max="6917" width="10.375" style="558" customWidth="1"/>
    <col min="6918" max="6923" width="8.875" style="558" customWidth="1"/>
    <col min="6924" max="7168" width="9" style="558"/>
    <col min="7169" max="7169" width="2.875" style="558" customWidth="1"/>
    <col min="7170" max="7170" width="2.125" style="558" customWidth="1"/>
    <col min="7171" max="7171" width="9" style="558"/>
    <col min="7172" max="7172" width="5.125" style="558" customWidth="1"/>
    <col min="7173" max="7173" width="10.375" style="558" customWidth="1"/>
    <col min="7174" max="7179" width="8.875" style="558" customWidth="1"/>
    <col min="7180" max="7424" width="9" style="558"/>
    <col min="7425" max="7425" width="2.875" style="558" customWidth="1"/>
    <col min="7426" max="7426" width="2.125" style="558" customWidth="1"/>
    <col min="7427" max="7427" width="9" style="558"/>
    <col min="7428" max="7428" width="5.125" style="558" customWidth="1"/>
    <col min="7429" max="7429" width="10.375" style="558" customWidth="1"/>
    <col min="7430" max="7435" width="8.875" style="558" customWidth="1"/>
    <col min="7436" max="7680" width="9" style="558"/>
    <col min="7681" max="7681" width="2.875" style="558" customWidth="1"/>
    <col min="7682" max="7682" width="2.125" style="558" customWidth="1"/>
    <col min="7683" max="7683" width="9" style="558"/>
    <col min="7684" max="7684" width="5.125" style="558" customWidth="1"/>
    <col min="7685" max="7685" width="10.375" style="558" customWidth="1"/>
    <col min="7686" max="7691" width="8.875" style="558" customWidth="1"/>
    <col min="7692" max="7936" width="9" style="558"/>
    <col min="7937" max="7937" width="2.875" style="558" customWidth="1"/>
    <col min="7938" max="7938" width="2.125" style="558" customWidth="1"/>
    <col min="7939" max="7939" width="9" style="558"/>
    <col min="7940" max="7940" width="5.125" style="558" customWidth="1"/>
    <col min="7941" max="7941" width="10.375" style="558" customWidth="1"/>
    <col min="7942" max="7947" width="8.875" style="558" customWidth="1"/>
    <col min="7948" max="8192" width="9" style="558"/>
    <col min="8193" max="8193" width="2.875" style="558" customWidth="1"/>
    <col min="8194" max="8194" width="2.125" style="558" customWidth="1"/>
    <col min="8195" max="8195" width="9" style="558"/>
    <col min="8196" max="8196" width="5.125" style="558" customWidth="1"/>
    <col min="8197" max="8197" width="10.375" style="558" customWidth="1"/>
    <col min="8198" max="8203" width="8.875" style="558" customWidth="1"/>
    <col min="8204" max="8448" width="9" style="558"/>
    <col min="8449" max="8449" width="2.875" style="558" customWidth="1"/>
    <col min="8450" max="8450" width="2.125" style="558" customWidth="1"/>
    <col min="8451" max="8451" width="9" style="558"/>
    <col min="8452" max="8452" width="5.125" style="558" customWidth="1"/>
    <col min="8453" max="8453" width="10.375" style="558" customWidth="1"/>
    <col min="8454" max="8459" width="8.875" style="558" customWidth="1"/>
    <col min="8460" max="8704" width="9" style="558"/>
    <col min="8705" max="8705" width="2.875" style="558" customWidth="1"/>
    <col min="8706" max="8706" width="2.125" style="558" customWidth="1"/>
    <col min="8707" max="8707" width="9" style="558"/>
    <col min="8708" max="8708" width="5.125" style="558" customWidth="1"/>
    <col min="8709" max="8709" width="10.375" style="558" customWidth="1"/>
    <col min="8710" max="8715" width="8.875" style="558" customWidth="1"/>
    <col min="8716" max="8960" width="9" style="558"/>
    <col min="8961" max="8961" width="2.875" style="558" customWidth="1"/>
    <col min="8962" max="8962" width="2.125" style="558" customWidth="1"/>
    <col min="8963" max="8963" width="9" style="558"/>
    <col min="8964" max="8964" width="5.125" style="558" customWidth="1"/>
    <col min="8965" max="8965" width="10.375" style="558" customWidth="1"/>
    <col min="8966" max="8971" width="8.875" style="558" customWidth="1"/>
    <col min="8972" max="9216" width="9" style="558"/>
    <col min="9217" max="9217" width="2.875" style="558" customWidth="1"/>
    <col min="9218" max="9218" width="2.125" style="558" customWidth="1"/>
    <col min="9219" max="9219" width="9" style="558"/>
    <col min="9220" max="9220" width="5.125" style="558" customWidth="1"/>
    <col min="9221" max="9221" width="10.375" style="558" customWidth="1"/>
    <col min="9222" max="9227" width="8.875" style="558" customWidth="1"/>
    <col min="9228" max="9472" width="9" style="558"/>
    <col min="9473" max="9473" width="2.875" style="558" customWidth="1"/>
    <col min="9474" max="9474" width="2.125" style="558" customWidth="1"/>
    <col min="9475" max="9475" width="9" style="558"/>
    <col min="9476" max="9476" width="5.125" style="558" customWidth="1"/>
    <col min="9477" max="9477" width="10.375" style="558" customWidth="1"/>
    <col min="9478" max="9483" width="8.875" style="558" customWidth="1"/>
    <col min="9484" max="9728" width="9" style="558"/>
    <col min="9729" max="9729" width="2.875" style="558" customWidth="1"/>
    <col min="9730" max="9730" width="2.125" style="558" customWidth="1"/>
    <col min="9731" max="9731" width="9" style="558"/>
    <col min="9732" max="9732" width="5.125" style="558" customWidth="1"/>
    <col min="9733" max="9733" width="10.375" style="558" customWidth="1"/>
    <col min="9734" max="9739" width="8.875" style="558" customWidth="1"/>
    <col min="9740" max="9984" width="9" style="558"/>
    <col min="9985" max="9985" width="2.875" style="558" customWidth="1"/>
    <col min="9986" max="9986" width="2.125" style="558" customWidth="1"/>
    <col min="9987" max="9987" width="9" style="558"/>
    <col min="9988" max="9988" width="5.125" style="558" customWidth="1"/>
    <col min="9989" max="9989" width="10.375" style="558" customWidth="1"/>
    <col min="9990" max="9995" width="8.875" style="558" customWidth="1"/>
    <col min="9996" max="10240" width="9" style="558"/>
    <col min="10241" max="10241" width="2.875" style="558" customWidth="1"/>
    <col min="10242" max="10242" width="2.125" style="558" customWidth="1"/>
    <col min="10243" max="10243" width="9" style="558"/>
    <col min="10244" max="10244" width="5.125" style="558" customWidth="1"/>
    <col min="10245" max="10245" width="10.375" style="558" customWidth="1"/>
    <col min="10246" max="10251" width="8.875" style="558" customWidth="1"/>
    <col min="10252" max="10496" width="9" style="558"/>
    <col min="10497" max="10497" width="2.875" style="558" customWidth="1"/>
    <col min="10498" max="10498" width="2.125" style="558" customWidth="1"/>
    <col min="10499" max="10499" width="9" style="558"/>
    <col min="10500" max="10500" width="5.125" style="558" customWidth="1"/>
    <col min="10501" max="10501" width="10.375" style="558" customWidth="1"/>
    <col min="10502" max="10507" width="8.875" style="558" customWidth="1"/>
    <col min="10508" max="10752" width="9" style="558"/>
    <col min="10753" max="10753" width="2.875" style="558" customWidth="1"/>
    <col min="10754" max="10754" width="2.125" style="558" customWidth="1"/>
    <col min="10755" max="10755" width="9" style="558"/>
    <col min="10756" max="10756" width="5.125" style="558" customWidth="1"/>
    <col min="10757" max="10757" width="10.375" style="558" customWidth="1"/>
    <col min="10758" max="10763" width="8.875" style="558" customWidth="1"/>
    <col min="10764" max="11008" width="9" style="558"/>
    <col min="11009" max="11009" width="2.875" style="558" customWidth="1"/>
    <col min="11010" max="11010" width="2.125" style="558" customWidth="1"/>
    <col min="11011" max="11011" width="9" style="558"/>
    <col min="11012" max="11012" width="5.125" style="558" customWidth="1"/>
    <col min="11013" max="11013" width="10.375" style="558" customWidth="1"/>
    <col min="11014" max="11019" width="8.875" style="558" customWidth="1"/>
    <col min="11020" max="11264" width="9" style="558"/>
    <col min="11265" max="11265" width="2.875" style="558" customWidth="1"/>
    <col min="11266" max="11266" width="2.125" style="558" customWidth="1"/>
    <col min="11267" max="11267" width="9" style="558"/>
    <col min="11268" max="11268" width="5.125" style="558" customWidth="1"/>
    <col min="11269" max="11269" width="10.375" style="558" customWidth="1"/>
    <col min="11270" max="11275" width="8.875" style="558" customWidth="1"/>
    <col min="11276" max="11520" width="9" style="558"/>
    <col min="11521" max="11521" width="2.875" style="558" customWidth="1"/>
    <col min="11522" max="11522" width="2.125" style="558" customWidth="1"/>
    <col min="11523" max="11523" width="9" style="558"/>
    <col min="11524" max="11524" width="5.125" style="558" customWidth="1"/>
    <col min="11525" max="11525" width="10.375" style="558" customWidth="1"/>
    <col min="11526" max="11531" width="8.875" style="558" customWidth="1"/>
    <col min="11532" max="11776" width="9" style="558"/>
    <col min="11777" max="11777" width="2.875" style="558" customWidth="1"/>
    <col min="11778" max="11778" width="2.125" style="558" customWidth="1"/>
    <col min="11779" max="11779" width="9" style="558"/>
    <col min="11780" max="11780" width="5.125" style="558" customWidth="1"/>
    <col min="11781" max="11781" width="10.375" style="558" customWidth="1"/>
    <col min="11782" max="11787" width="8.875" style="558" customWidth="1"/>
    <col min="11788" max="12032" width="9" style="558"/>
    <col min="12033" max="12033" width="2.875" style="558" customWidth="1"/>
    <col min="12034" max="12034" width="2.125" style="558" customWidth="1"/>
    <col min="12035" max="12035" width="9" style="558"/>
    <col min="12036" max="12036" width="5.125" style="558" customWidth="1"/>
    <col min="12037" max="12037" width="10.375" style="558" customWidth="1"/>
    <col min="12038" max="12043" width="8.875" style="558" customWidth="1"/>
    <col min="12044" max="12288" width="9" style="558"/>
    <col min="12289" max="12289" width="2.875" style="558" customWidth="1"/>
    <col min="12290" max="12290" width="2.125" style="558" customWidth="1"/>
    <col min="12291" max="12291" width="9" style="558"/>
    <col min="12292" max="12292" width="5.125" style="558" customWidth="1"/>
    <col min="12293" max="12293" width="10.375" style="558" customWidth="1"/>
    <col min="12294" max="12299" width="8.875" style="558" customWidth="1"/>
    <col min="12300" max="12544" width="9" style="558"/>
    <col min="12545" max="12545" width="2.875" style="558" customWidth="1"/>
    <col min="12546" max="12546" width="2.125" style="558" customWidth="1"/>
    <col min="12547" max="12547" width="9" style="558"/>
    <col min="12548" max="12548" width="5.125" style="558" customWidth="1"/>
    <col min="12549" max="12549" width="10.375" style="558" customWidth="1"/>
    <col min="12550" max="12555" width="8.875" style="558" customWidth="1"/>
    <col min="12556" max="12800" width="9" style="558"/>
    <col min="12801" max="12801" width="2.875" style="558" customWidth="1"/>
    <col min="12802" max="12802" width="2.125" style="558" customWidth="1"/>
    <col min="12803" max="12803" width="9" style="558"/>
    <col min="12804" max="12804" width="5.125" style="558" customWidth="1"/>
    <col min="12805" max="12805" width="10.375" style="558" customWidth="1"/>
    <col min="12806" max="12811" width="8.875" style="558" customWidth="1"/>
    <col min="12812" max="13056" width="9" style="558"/>
    <col min="13057" max="13057" width="2.875" style="558" customWidth="1"/>
    <col min="13058" max="13058" width="2.125" style="558" customWidth="1"/>
    <col min="13059" max="13059" width="9" style="558"/>
    <col min="13060" max="13060" width="5.125" style="558" customWidth="1"/>
    <col min="13061" max="13061" width="10.375" style="558" customWidth="1"/>
    <col min="13062" max="13067" width="8.875" style="558" customWidth="1"/>
    <col min="13068" max="13312" width="9" style="558"/>
    <col min="13313" max="13313" width="2.875" style="558" customWidth="1"/>
    <col min="13314" max="13314" width="2.125" style="558" customWidth="1"/>
    <col min="13315" max="13315" width="9" style="558"/>
    <col min="13316" max="13316" width="5.125" style="558" customWidth="1"/>
    <col min="13317" max="13317" width="10.375" style="558" customWidth="1"/>
    <col min="13318" max="13323" width="8.875" style="558" customWidth="1"/>
    <col min="13324" max="13568" width="9" style="558"/>
    <col min="13569" max="13569" width="2.875" style="558" customWidth="1"/>
    <col min="13570" max="13570" width="2.125" style="558" customWidth="1"/>
    <col min="13571" max="13571" width="9" style="558"/>
    <col min="13572" max="13572" width="5.125" style="558" customWidth="1"/>
    <col min="13573" max="13573" width="10.375" style="558" customWidth="1"/>
    <col min="13574" max="13579" width="8.875" style="558" customWidth="1"/>
    <col min="13580" max="13824" width="9" style="558"/>
    <col min="13825" max="13825" width="2.875" style="558" customWidth="1"/>
    <col min="13826" max="13826" width="2.125" style="558" customWidth="1"/>
    <col min="13827" max="13827" width="9" style="558"/>
    <col min="13828" max="13828" width="5.125" style="558" customWidth="1"/>
    <col min="13829" max="13829" width="10.375" style="558" customWidth="1"/>
    <col min="13830" max="13835" width="8.875" style="558" customWidth="1"/>
    <col min="13836" max="14080" width="9" style="558"/>
    <col min="14081" max="14081" width="2.875" style="558" customWidth="1"/>
    <col min="14082" max="14082" width="2.125" style="558" customWidth="1"/>
    <col min="14083" max="14083" width="9" style="558"/>
    <col min="14084" max="14084" width="5.125" style="558" customWidth="1"/>
    <col min="14085" max="14085" width="10.375" style="558" customWidth="1"/>
    <col min="14086" max="14091" width="8.875" style="558" customWidth="1"/>
    <col min="14092" max="14336" width="9" style="558"/>
    <col min="14337" max="14337" width="2.875" style="558" customWidth="1"/>
    <col min="14338" max="14338" width="2.125" style="558" customWidth="1"/>
    <col min="14339" max="14339" width="9" style="558"/>
    <col min="14340" max="14340" width="5.125" style="558" customWidth="1"/>
    <col min="14341" max="14341" width="10.375" style="558" customWidth="1"/>
    <col min="14342" max="14347" width="8.875" style="558" customWidth="1"/>
    <col min="14348" max="14592" width="9" style="558"/>
    <col min="14593" max="14593" width="2.875" style="558" customWidth="1"/>
    <col min="14594" max="14594" width="2.125" style="558" customWidth="1"/>
    <col min="14595" max="14595" width="9" style="558"/>
    <col min="14596" max="14596" width="5.125" style="558" customWidth="1"/>
    <col min="14597" max="14597" width="10.375" style="558" customWidth="1"/>
    <col min="14598" max="14603" width="8.875" style="558" customWidth="1"/>
    <col min="14604" max="14848" width="9" style="558"/>
    <col min="14849" max="14849" width="2.875" style="558" customWidth="1"/>
    <col min="14850" max="14850" width="2.125" style="558" customWidth="1"/>
    <col min="14851" max="14851" width="9" style="558"/>
    <col min="14852" max="14852" width="5.125" style="558" customWidth="1"/>
    <col min="14853" max="14853" width="10.375" style="558" customWidth="1"/>
    <col min="14854" max="14859" width="8.875" style="558" customWidth="1"/>
    <col min="14860" max="15104" width="9" style="558"/>
    <col min="15105" max="15105" width="2.875" style="558" customWidth="1"/>
    <col min="15106" max="15106" width="2.125" style="558" customWidth="1"/>
    <col min="15107" max="15107" width="9" style="558"/>
    <col min="15108" max="15108" width="5.125" style="558" customWidth="1"/>
    <col min="15109" max="15109" width="10.375" style="558" customWidth="1"/>
    <col min="15110" max="15115" width="8.875" style="558" customWidth="1"/>
    <col min="15116" max="15360" width="9" style="558"/>
    <col min="15361" max="15361" width="2.875" style="558" customWidth="1"/>
    <col min="15362" max="15362" width="2.125" style="558" customWidth="1"/>
    <col min="15363" max="15363" width="9" style="558"/>
    <col min="15364" max="15364" width="5.125" style="558" customWidth="1"/>
    <col min="15365" max="15365" width="10.375" style="558" customWidth="1"/>
    <col min="15366" max="15371" width="8.875" style="558" customWidth="1"/>
    <col min="15372" max="15616" width="9" style="558"/>
    <col min="15617" max="15617" width="2.875" style="558" customWidth="1"/>
    <col min="15618" max="15618" width="2.125" style="558" customWidth="1"/>
    <col min="15619" max="15619" width="9" style="558"/>
    <col min="15620" max="15620" width="5.125" style="558" customWidth="1"/>
    <col min="15621" max="15621" width="10.375" style="558" customWidth="1"/>
    <col min="15622" max="15627" width="8.875" style="558" customWidth="1"/>
    <col min="15628" max="15872" width="9" style="558"/>
    <col min="15873" max="15873" width="2.875" style="558" customWidth="1"/>
    <col min="15874" max="15874" width="2.125" style="558" customWidth="1"/>
    <col min="15875" max="15875" width="9" style="558"/>
    <col min="15876" max="15876" width="5.125" style="558" customWidth="1"/>
    <col min="15877" max="15877" width="10.375" style="558" customWidth="1"/>
    <col min="15878" max="15883" width="8.875" style="558" customWidth="1"/>
    <col min="15884" max="16128" width="9" style="558"/>
    <col min="16129" max="16129" width="2.875" style="558" customWidth="1"/>
    <col min="16130" max="16130" width="2.125" style="558" customWidth="1"/>
    <col min="16131" max="16131" width="9" style="558"/>
    <col min="16132" max="16132" width="5.125" style="558" customWidth="1"/>
    <col min="16133" max="16133" width="10.375" style="558" customWidth="1"/>
    <col min="16134" max="16139" width="8.875" style="558" customWidth="1"/>
    <col min="16140" max="16384" width="9" style="558"/>
  </cols>
  <sheetData>
    <row r="1" spans="1:11" ht="30" customHeight="1">
      <c r="A1" s="73" t="s">
        <v>822</v>
      </c>
      <c r="B1" s="683"/>
      <c r="C1" s="684"/>
      <c r="D1" s="685"/>
      <c r="E1" s="151"/>
      <c r="F1" s="151"/>
      <c r="G1" s="151"/>
      <c r="H1" s="151"/>
      <c r="I1" s="151"/>
      <c r="J1" s="151"/>
      <c r="K1" s="684"/>
    </row>
    <row r="2" spans="1:11" ht="18" customHeight="1">
      <c r="A2" s="73"/>
      <c r="B2" s="686" t="s">
        <v>823</v>
      </c>
      <c r="C2" s="684"/>
      <c r="D2" s="685"/>
      <c r="E2" s="151"/>
      <c r="F2" s="151"/>
      <c r="G2" s="151"/>
      <c r="H2" s="151"/>
      <c r="I2" s="151"/>
      <c r="J2" s="151"/>
      <c r="K2" s="562" t="s">
        <v>594</v>
      </c>
    </row>
    <row r="3" spans="1:11" ht="15" customHeight="1">
      <c r="A3" s="73"/>
      <c r="B3" s="884" t="s">
        <v>768</v>
      </c>
      <c r="C3" s="884"/>
      <c r="D3" s="884"/>
      <c r="E3" s="885" t="s">
        <v>824</v>
      </c>
      <c r="F3" s="886"/>
      <c r="G3" s="886"/>
      <c r="H3" s="886"/>
      <c r="I3" s="886"/>
      <c r="J3" s="887"/>
      <c r="K3" s="888" t="s">
        <v>825</v>
      </c>
    </row>
    <row r="4" spans="1:11" ht="15" customHeight="1">
      <c r="A4" s="687"/>
      <c r="B4" s="884"/>
      <c r="C4" s="884"/>
      <c r="D4" s="884"/>
      <c r="E4" s="688" t="s">
        <v>826</v>
      </c>
      <c r="F4" s="689" t="s">
        <v>827</v>
      </c>
      <c r="G4" s="690" t="s">
        <v>65</v>
      </c>
      <c r="H4" s="690" t="s">
        <v>66</v>
      </c>
      <c r="I4" s="690" t="s">
        <v>67</v>
      </c>
      <c r="J4" s="691" t="s">
        <v>828</v>
      </c>
      <c r="K4" s="888"/>
    </row>
    <row r="5" spans="1:11" ht="18" customHeight="1">
      <c r="A5" s="687"/>
      <c r="B5" s="877" t="s">
        <v>117</v>
      </c>
      <c r="C5" s="878"/>
      <c r="D5" s="692" t="s">
        <v>50</v>
      </c>
      <c r="E5" s="693">
        <f t="shared" ref="E5:K7" si="0">+E8+E11+E14+E17</f>
        <v>1164</v>
      </c>
      <c r="F5" s="694">
        <f t="shared" si="0"/>
        <v>284</v>
      </c>
      <c r="G5" s="695">
        <f t="shared" si="0"/>
        <v>303</v>
      </c>
      <c r="H5" s="695">
        <f t="shared" si="0"/>
        <v>289</v>
      </c>
      <c r="I5" s="695">
        <f t="shared" si="0"/>
        <v>189</v>
      </c>
      <c r="J5" s="696">
        <f t="shared" si="0"/>
        <v>99</v>
      </c>
      <c r="K5" s="697">
        <f t="shared" si="0"/>
        <v>1396</v>
      </c>
    </row>
    <row r="6" spans="1:11" ht="18" customHeight="1">
      <c r="A6" s="687"/>
      <c r="B6" s="698"/>
      <c r="C6" s="699"/>
      <c r="D6" s="700" t="s">
        <v>829</v>
      </c>
      <c r="E6" s="701">
        <f t="shared" si="0"/>
        <v>256</v>
      </c>
      <c r="F6" s="702">
        <f t="shared" si="0"/>
        <v>89</v>
      </c>
      <c r="G6" s="703">
        <f t="shared" si="0"/>
        <v>74</v>
      </c>
      <c r="H6" s="703">
        <f t="shared" si="0"/>
        <v>41</v>
      </c>
      <c r="I6" s="703">
        <f t="shared" si="0"/>
        <v>32</v>
      </c>
      <c r="J6" s="704">
        <f t="shared" si="0"/>
        <v>20</v>
      </c>
      <c r="K6" s="705">
        <f t="shared" si="0"/>
        <v>362</v>
      </c>
    </row>
    <row r="7" spans="1:11" ht="18" customHeight="1">
      <c r="A7" s="687"/>
      <c r="B7" s="698"/>
      <c r="C7" s="706"/>
      <c r="D7" s="707" t="s">
        <v>830</v>
      </c>
      <c r="E7" s="708">
        <f t="shared" si="0"/>
        <v>908</v>
      </c>
      <c r="F7" s="709">
        <f t="shared" si="0"/>
        <v>195</v>
      </c>
      <c r="G7" s="710">
        <f t="shared" si="0"/>
        <v>229</v>
      </c>
      <c r="H7" s="710">
        <f t="shared" si="0"/>
        <v>248</v>
      </c>
      <c r="I7" s="710">
        <f t="shared" si="0"/>
        <v>157</v>
      </c>
      <c r="J7" s="711">
        <f t="shared" si="0"/>
        <v>79</v>
      </c>
      <c r="K7" s="712">
        <f t="shared" si="0"/>
        <v>1034</v>
      </c>
    </row>
    <row r="8" spans="1:11" ht="18" hidden="1" customHeight="1">
      <c r="A8" s="687"/>
      <c r="B8" s="698"/>
      <c r="C8" s="713" t="s">
        <v>831</v>
      </c>
      <c r="D8" s="692" t="s">
        <v>50</v>
      </c>
      <c r="E8" s="714">
        <v>460</v>
      </c>
      <c r="F8" s="715">
        <v>111</v>
      </c>
      <c r="G8" s="716">
        <v>122</v>
      </c>
      <c r="H8" s="716">
        <v>123</v>
      </c>
      <c r="I8" s="716">
        <v>68</v>
      </c>
      <c r="J8" s="717">
        <v>36</v>
      </c>
      <c r="K8" s="714">
        <v>537</v>
      </c>
    </row>
    <row r="9" spans="1:11" ht="18" hidden="1" customHeight="1">
      <c r="A9" s="687"/>
      <c r="B9" s="698"/>
      <c r="C9" s="718"/>
      <c r="D9" s="700" t="s">
        <v>829</v>
      </c>
      <c r="E9" s="719">
        <v>90</v>
      </c>
      <c r="F9" s="720">
        <v>30</v>
      </c>
      <c r="G9" s="721">
        <v>25</v>
      </c>
      <c r="H9" s="721">
        <v>13</v>
      </c>
      <c r="I9" s="721">
        <v>14</v>
      </c>
      <c r="J9" s="722">
        <v>8</v>
      </c>
      <c r="K9" s="719">
        <v>128</v>
      </c>
    </row>
    <row r="10" spans="1:11" ht="18" hidden="1" customHeight="1">
      <c r="A10" s="687"/>
      <c r="B10" s="698"/>
      <c r="C10" s="723"/>
      <c r="D10" s="707" t="s">
        <v>830</v>
      </c>
      <c r="E10" s="724">
        <v>370</v>
      </c>
      <c r="F10" s="725">
        <v>81</v>
      </c>
      <c r="G10" s="726">
        <v>97</v>
      </c>
      <c r="H10" s="726">
        <v>110</v>
      </c>
      <c r="I10" s="726">
        <v>54</v>
      </c>
      <c r="J10" s="727">
        <v>28</v>
      </c>
      <c r="K10" s="724">
        <v>409</v>
      </c>
    </row>
    <row r="11" spans="1:11" ht="18" hidden="1" customHeight="1">
      <c r="A11" s="687"/>
      <c r="B11" s="698"/>
      <c r="C11" s="718" t="s">
        <v>832</v>
      </c>
      <c r="D11" s="692" t="s">
        <v>50</v>
      </c>
      <c r="E11" s="714">
        <v>346</v>
      </c>
      <c r="F11" s="715">
        <v>92</v>
      </c>
      <c r="G11" s="716">
        <v>79</v>
      </c>
      <c r="H11" s="716">
        <v>83</v>
      </c>
      <c r="I11" s="716">
        <v>69</v>
      </c>
      <c r="J11" s="717">
        <v>23</v>
      </c>
      <c r="K11" s="714">
        <v>420</v>
      </c>
    </row>
    <row r="12" spans="1:11" ht="18" hidden="1" customHeight="1">
      <c r="A12" s="687"/>
      <c r="B12" s="698"/>
      <c r="C12" s="718"/>
      <c r="D12" s="700" t="s">
        <v>829</v>
      </c>
      <c r="E12" s="719">
        <v>83</v>
      </c>
      <c r="F12" s="720">
        <v>36</v>
      </c>
      <c r="G12" s="721">
        <v>20</v>
      </c>
      <c r="H12" s="721">
        <v>12</v>
      </c>
      <c r="I12" s="721">
        <v>10</v>
      </c>
      <c r="J12" s="722">
        <v>5</v>
      </c>
      <c r="K12" s="719">
        <v>109</v>
      </c>
    </row>
    <row r="13" spans="1:11" ht="18" hidden="1" customHeight="1">
      <c r="A13" s="687"/>
      <c r="B13" s="698"/>
      <c r="C13" s="723"/>
      <c r="D13" s="707" t="s">
        <v>830</v>
      </c>
      <c r="E13" s="724">
        <v>263</v>
      </c>
      <c r="F13" s="725">
        <v>56</v>
      </c>
      <c r="G13" s="726">
        <v>59</v>
      </c>
      <c r="H13" s="726">
        <v>71</v>
      </c>
      <c r="I13" s="726">
        <v>59</v>
      </c>
      <c r="J13" s="728">
        <v>18</v>
      </c>
      <c r="K13" s="724">
        <v>311</v>
      </c>
    </row>
    <row r="14" spans="1:11" ht="18" hidden="1" customHeight="1">
      <c r="A14" s="687"/>
      <c r="B14" s="698"/>
      <c r="C14" s="713" t="s">
        <v>833</v>
      </c>
      <c r="D14" s="692" t="s">
        <v>50</v>
      </c>
      <c r="E14" s="714">
        <v>252</v>
      </c>
      <c r="F14" s="729">
        <v>56</v>
      </c>
      <c r="G14" s="730">
        <v>69</v>
      </c>
      <c r="H14" s="730">
        <v>62</v>
      </c>
      <c r="I14" s="730">
        <v>39</v>
      </c>
      <c r="J14" s="731">
        <v>26</v>
      </c>
      <c r="K14" s="714">
        <v>313</v>
      </c>
    </row>
    <row r="15" spans="1:11" ht="18" hidden="1" customHeight="1">
      <c r="A15" s="687"/>
      <c r="B15" s="698"/>
      <c r="C15" s="718"/>
      <c r="D15" s="700" t="s">
        <v>829</v>
      </c>
      <c r="E15" s="719">
        <v>56</v>
      </c>
      <c r="F15" s="720">
        <v>15</v>
      </c>
      <c r="G15" s="721">
        <v>21</v>
      </c>
      <c r="H15" s="721">
        <v>11</v>
      </c>
      <c r="I15" s="721">
        <v>5</v>
      </c>
      <c r="J15" s="722">
        <v>4</v>
      </c>
      <c r="K15" s="719">
        <v>86</v>
      </c>
    </row>
    <row r="16" spans="1:11" ht="18" hidden="1" customHeight="1">
      <c r="A16" s="687"/>
      <c r="B16" s="698"/>
      <c r="C16" s="723"/>
      <c r="D16" s="732" t="s">
        <v>830</v>
      </c>
      <c r="E16" s="733">
        <v>196</v>
      </c>
      <c r="F16" s="734">
        <v>41</v>
      </c>
      <c r="G16" s="735">
        <v>48</v>
      </c>
      <c r="H16" s="735">
        <v>51</v>
      </c>
      <c r="I16" s="735">
        <v>34</v>
      </c>
      <c r="J16" s="736">
        <v>22</v>
      </c>
      <c r="K16" s="733">
        <v>227</v>
      </c>
    </row>
    <row r="17" spans="1:11" ht="18" hidden="1" customHeight="1">
      <c r="A17" s="687"/>
      <c r="B17" s="698"/>
      <c r="C17" s="713" t="s">
        <v>834</v>
      </c>
      <c r="D17" s="692" t="s">
        <v>50</v>
      </c>
      <c r="E17" s="714">
        <v>106</v>
      </c>
      <c r="F17" s="715">
        <v>25</v>
      </c>
      <c r="G17" s="716">
        <v>33</v>
      </c>
      <c r="H17" s="716">
        <v>21</v>
      </c>
      <c r="I17" s="716">
        <v>13</v>
      </c>
      <c r="J17" s="717">
        <v>14</v>
      </c>
      <c r="K17" s="714">
        <v>126</v>
      </c>
    </row>
    <row r="18" spans="1:11" ht="18" hidden="1" customHeight="1">
      <c r="A18" s="687"/>
      <c r="B18" s="698"/>
      <c r="C18" s="718"/>
      <c r="D18" s="700" t="s">
        <v>829</v>
      </c>
      <c r="E18" s="719">
        <v>27</v>
      </c>
      <c r="F18" s="720">
        <v>8</v>
      </c>
      <c r="G18" s="721">
        <v>8</v>
      </c>
      <c r="H18" s="721">
        <v>5</v>
      </c>
      <c r="I18" s="721">
        <v>3</v>
      </c>
      <c r="J18" s="722">
        <v>3</v>
      </c>
      <c r="K18" s="719">
        <v>39</v>
      </c>
    </row>
    <row r="19" spans="1:11" ht="18" hidden="1" customHeight="1">
      <c r="A19" s="687"/>
      <c r="B19" s="737"/>
      <c r="C19" s="723"/>
      <c r="D19" s="707" t="s">
        <v>830</v>
      </c>
      <c r="E19" s="724">
        <v>79</v>
      </c>
      <c r="F19" s="725">
        <v>17</v>
      </c>
      <c r="G19" s="726">
        <v>25</v>
      </c>
      <c r="H19" s="726">
        <v>16</v>
      </c>
      <c r="I19" s="726">
        <v>10</v>
      </c>
      <c r="J19" s="727">
        <v>11</v>
      </c>
      <c r="K19" s="724">
        <v>87</v>
      </c>
    </row>
    <row r="20" spans="1:11" ht="18" customHeight="1">
      <c r="A20" s="687"/>
      <c r="B20" s="877" t="s">
        <v>122</v>
      </c>
      <c r="C20" s="878"/>
      <c r="D20" s="692" t="s">
        <v>50</v>
      </c>
      <c r="E20" s="693">
        <f t="shared" ref="E20:K22" si="1">+E23+E26+E29+E32</f>
        <v>1456</v>
      </c>
      <c r="F20" s="694">
        <f t="shared" si="1"/>
        <v>286</v>
      </c>
      <c r="G20" s="695">
        <f t="shared" si="1"/>
        <v>361</v>
      </c>
      <c r="H20" s="695">
        <f t="shared" si="1"/>
        <v>367</v>
      </c>
      <c r="I20" s="695">
        <f t="shared" si="1"/>
        <v>280</v>
      </c>
      <c r="J20" s="696">
        <f t="shared" si="1"/>
        <v>162</v>
      </c>
      <c r="K20" s="697">
        <f t="shared" si="1"/>
        <v>1765</v>
      </c>
    </row>
    <row r="21" spans="1:11" ht="18" customHeight="1">
      <c r="A21" s="687"/>
      <c r="B21" s="698"/>
      <c r="C21" s="699"/>
      <c r="D21" s="700" t="s">
        <v>829</v>
      </c>
      <c r="E21" s="701">
        <f t="shared" si="1"/>
        <v>370</v>
      </c>
      <c r="F21" s="702">
        <f t="shared" si="1"/>
        <v>101</v>
      </c>
      <c r="G21" s="703">
        <f t="shared" si="1"/>
        <v>109</v>
      </c>
      <c r="H21" s="703">
        <f t="shared" si="1"/>
        <v>78</v>
      </c>
      <c r="I21" s="703">
        <f t="shared" si="1"/>
        <v>46</v>
      </c>
      <c r="J21" s="704">
        <f t="shared" si="1"/>
        <v>36</v>
      </c>
      <c r="K21" s="705">
        <f t="shared" si="1"/>
        <v>487</v>
      </c>
    </row>
    <row r="22" spans="1:11" ht="18" customHeight="1">
      <c r="A22" s="687"/>
      <c r="B22" s="698"/>
      <c r="C22" s="706"/>
      <c r="D22" s="707" t="s">
        <v>830</v>
      </c>
      <c r="E22" s="708">
        <f t="shared" si="1"/>
        <v>1086</v>
      </c>
      <c r="F22" s="709">
        <f t="shared" si="1"/>
        <v>185</v>
      </c>
      <c r="G22" s="710">
        <f t="shared" si="1"/>
        <v>252</v>
      </c>
      <c r="H22" s="710">
        <f t="shared" si="1"/>
        <v>289</v>
      </c>
      <c r="I22" s="710">
        <f t="shared" si="1"/>
        <v>234</v>
      </c>
      <c r="J22" s="711">
        <f t="shared" si="1"/>
        <v>126</v>
      </c>
      <c r="K22" s="712">
        <f t="shared" si="1"/>
        <v>1278</v>
      </c>
    </row>
    <row r="23" spans="1:11" ht="18" customHeight="1">
      <c r="A23" s="687"/>
      <c r="B23" s="698"/>
      <c r="C23" s="713" t="s">
        <v>831</v>
      </c>
      <c r="D23" s="692" t="s">
        <v>50</v>
      </c>
      <c r="E23" s="714">
        <v>538</v>
      </c>
      <c r="F23" s="715">
        <v>99</v>
      </c>
      <c r="G23" s="716">
        <v>136</v>
      </c>
      <c r="H23" s="716">
        <v>141</v>
      </c>
      <c r="I23" s="716">
        <v>106</v>
      </c>
      <c r="J23" s="717">
        <v>56</v>
      </c>
      <c r="K23" s="714">
        <v>629</v>
      </c>
    </row>
    <row r="24" spans="1:11" ht="18" customHeight="1">
      <c r="A24" s="687"/>
      <c r="B24" s="698"/>
      <c r="C24" s="718"/>
      <c r="D24" s="700" t="s">
        <v>829</v>
      </c>
      <c r="E24" s="719">
        <v>120</v>
      </c>
      <c r="F24" s="720">
        <v>34</v>
      </c>
      <c r="G24" s="721">
        <v>37</v>
      </c>
      <c r="H24" s="721">
        <v>27</v>
      </c>
      <c r="I24" s="721">
        <v>10</v>
      </c>
      <c r="J24" s="722">
        <v>12</v>
      </c>
      <c r="K24" s="719">
        <v>148</v>
      </c>
    </row>
    <row r="25" spans="1:11" ht="18" customHeight="1">
      <c r="A25" s="687"/>
      <c r="B25" s="698"/>
      <c r="C25" s="723"/>
      <c r="D25" s="707" t="s">
        <v>830</v>
      </c>
      <c r="E25" s="724">
        <v>418</v>
      </c>
      <c r="F25" s="725">
        <v>65</v>
      </c>
      <c r="G25" s="726">
        <v>99</v>
      </c>
      <c r="H25" s="726">
        <v>114</v>
      </c>
      <c r="I25" s="726">
        <v>96</v>
      </c>
      <c r="J25" s="727">
        <v>44</v>
      </c>
      <c r="K25" s="724">
        <v>481</v>
      </c>
    </row>
    <row r="26" spans="1:11" ht="18" customHeight="1">
      <c r="A26" s="687"/>
      <c r="B26" s="698"/>
      <c r="C26" s="713" t="s">
        <v>832</v>
      </c>
      <c r="D26" s="692" t="s">
        <v>50</v>
      </c>
      <c r="E26" s="714">
        <v>434</v>
      </c>
      <c r="F26" s="715">
        <v>84</v>
      </c>
      <c r="G26" s="716">
        <v>116</v>
      </c>
      <c r="H26" s="716">
        <v>98</v>
      </c>
      <c r="I26" s="716">
        <v>86</v>
      </c>
      <c r="J26" s="717">
        <v>50</v>
      </c>
      <c r="K26" s="714">
        <v>548</v>
      </c>
    </row>
    <row r="27" spans="1:11" ht="18" customHeight="1">
      <c r="A27" s="687"/>
      <c r="B27" s="698"/>
      <c r="C27" s="718"/>
      <c r="D27" s="700" t="s">
        <v>829</v>
      </c>
      <c r="E27" s="719">
        <v>111</v>
      </c>
      <c r="F27" s="720">
        <v>25</v>
      </c>
      <c r="G27" s="721">
        <v>39</v>
      </c>
      <c r="H27" s="721">
        <v>21</v>
      </c>
      <c r="I27" s="721">
        <v>16</v>
      </c>
      <c r="J27" s="722">
        <v>10</v>
      </c>
      <c r="K27" s="719">
        <v>153</v>
      </c>
    </row>
    <row r="28" spans="1:11" ht="18" customHeight="1">
      <c r="A28" s="687"/>
      <c r="B28" s="698"/>
      <c r="C28" s="723"/>
      <c r="D28" s="707" t="s">
        <v>830</v>
      </c>
      <c r="E28" s="724">
        <v>323</v>
      </c>
      <c r="F28" s="725">
        <v>59</v>
      </c>
      <c r="G28" s="726">
        <v>77</v>
      </c>
      <c r="H28" s="726">
        <v>77</v>
      </c>
      <c r="I28" s="726">
        <v>70</v>
      </c>
      <c r="J28" s="727">
        <v>40</v>
      </c>
      <c r="K28" s="724">
        <v>395</v>
      </c>
    </row>
    <row r="29" spans="1:11" ht="18" customHeight="1">
      <c r="A29" s="687"/>
      <c r="B29" s="698"/>
      <c r="C29" s="718" t="s">
        <v>833</v>
      </c>
      <c r="D29" s="738" t="s">
        <v>50</v>
      </c>
      <c r="E29" s="739">
        <v>351</v>
      </c>
      <c r="F29" s="729">
        <v>79</v>
      </c>
      <c r="G29" s="730">
        <v>78</v>
      </c>
      <c r="H29" s="730">
        <v>89</v>
      </c>
      <c r="I29" s="730">
        <v>63</v>
      </c>
      <c r="J29" s="731">
        <v>42</v>
      </c>
      <c r="K29" s="739">
        <v>431</v>
      </c>
    </row>
    <row r="30" spans="1:11" ht="18" customHeight="1">
      <c r="A30" s="687"/>
      <c r="B30" s="698"/>
      <c r="C30" s="718"/>
      <c r="D30" s="700" t="s">
        <v>829</v>
      </c>
      <c r="E30" s="719">
        <v>101</v>
      </c>
      <c r="F30" s="720">
        <v>32</v>
      </c>
      <c r="G30" s="721">
        <v>23</v>
      </c>
      <c r="H30" s="721">
        <v>23</v>
      </c>
      <c r="I30" s="721">
        <v>13</v>
      </c>
      <c r="J30" s="722">
        <v>10</v>
      </c>
      <c r="K30" s="719">
        <v>138</v>
      </c>
    </row>
    <row r="31" spans="1:11" ht="18" customHeight="1">
      <c r="A31" s="687"/>
      <c r="B31" s="698"/>
      <c r="C31" s="723"/>
      <c r="D31" s="732" t="s">
        <v>830</v>
      </c>
      <c r="E31" s="733">
        <v>250</v>
      </c>
      <c r="F31" s="734">
        <v>47</v>
      </c>
      <c r="G31" s="735">
        <v>55</v>
      </c>
      <c r="H31" s="735">
        <v>66</v>
      </c>
      <c r="I31" s="735">
        <v>50</v>
      </c>
      <c r="J31" s="736">
        <v>32</v>
      </c>
      <c r="K31" s="733">
        <v>293</v>
      </c>
    </row>
    <row r="32" spans="1:11" ht="18" customHeight="1">
      <c r="A32" s="687"/>
      <c r="B32" s="698"/>
      <c r="C32" s="713" t="s">
        <v>834</v>
      </c>
      <c r="D32" s="692" t="s">
        <v>50</v>
      </c>
      <c r="E32" s="714">
        <v>133</v>
      </c>
      <c r="F32" s="715">
        <v>24</v>
      </c>
      <c r="G32" s="716">
        <v>31</v>
      </c>
      <c r="H32" s="716">
        <v>39</v>
      </c>
      <c r="I32" s="716">
        <v>25</v>
      </c>
      <c r="J32" s="717">
        <v>14</v>
      </c>
      <c r="K32" s="714">
        <v>157</v>
      </c>
    </row>
    <row r="33" spans="1:11" ht="18" customHeight="1">
      <c r="A33" s="687"/>
      <c r="B33" s="698"/>
      <c r="C33" s="718"/>
      <c r="D33" s="700" t="s">
        <v>829</v>
      </c>
      <c r="E33" s="719">
        <v>38</v>
      </c>
      <c r="F33" s="720">
        <v>10</v>
      </c>
      <c r="G33" s="721">
        <v>10</v>
      </c>
      <c r="H33" s="721">
        <v>7</v>
      </c>
      <c r="I33" s="721">
        <v>7</v>
      </c>
      <c r="J33" s="722">
        <v>4</v>
      </c>
      <c r="K33" s="719">
        <v>48</v>
      </c>
    </row>
    <row r="34" spans="1:11" ht="18" customHeight="1">
      <c r="A34" s="687"/>
      <c r="B34" s="737"/>
      <c r="C34" s="723"/>
      <c r="D34" s="707" t="s">
        <v>830</v>
      </c>
      <c r="E34" s="724">
        <v>95</v>
      </c>
      <c r="F34" s="725">
        <v>14</v>
      </c>
      <c r="G34" s="726">
        <v>21</v>
      </c>
      <c r="H34" s="726">
        <v>32</v>
      </c>
      <c r="I34" s="726">
        <v>18</v>
      </c>
      <c r="J34" s="727">
        <v>10</v>
      </c>
      <c r="K34" s="724">
        <v>109</v>
      </c>
    </row>
    <row r="35" spans="1:11" ht="18" customHeight="1">
      <c r="A35" s="687"/>
      <c r="B35" s="877" t="s">
        <v>127</v>
      </c>
      <c r="C35" s="878"/>
      <c r="D35" s="692" t="s">
        <v>50</v>
      </c>
      <c r="E35" s="693">
        <f t="shared" ref="E35:E40" si="2">SUM(F35:J35)</f>
        <v>1736</v>
      </c>
      <c r="F35" s="694">
        <v>339</v>
      </c>
      <c r="G35" s="695">
        <v>382</v>
      </c>
      <c r="H35" s="695">
        <v>417</v>
      </c>
      <c r="I35" s="695">
        <v>352</v>
      </c>
      <c r="J35" s="696">
        <v>246</v>
      </c>
      <c r="K35" s="697">
        <v>2191</v>
      </c>
    </row>
    <row r="36" spans="1:11" ht="18" customHeight="1">
      <c r="A36" s="687"/>
      <c r="B36" s="698"/>
      <c r="C36" s="699"/>
      <c r="D36" s="700" t="s">
        <v>829</v>
      </c>
      <c r="E36" s="701">
        <f t="shared" si="2"/>
        <v>434</v>
      </c>
      <c r="F36" s="702">
        <v>108</v>
      </c>
      <c r="G36" s="703">
        <v>119</v>
      </c>
      <c r="H36" s="703">
        <v>97</v>
      </c>
      <c r="I36" s="703">
        <v>68</v>
      </c>
      <c r="J36" s="704">
        <v>42</v>
      </c>
      <c r="K36" s="705">
        <v>687</v>
      </c>
    </row>
    <row r="37" spans="1:11" ht="18" customHeight="1">
      <c r="A37" s="687"/>
      <c r="B37" s="737"/>
      <c r="C37" s="706"/>
      <c r="D37" s="707" t="s">
        <v>830</v>
      </c>
      <c r="E37" s="708">
        <f t="shared" si="2"/>
        <v>1302</v>
      </c>
      <c r="F37" s="709">
        <v>231</v>
      </c>
      <c r="G37" s="710">
        <v>263</v>
      </c>
      <c r="H37" s="710">
        <v>320</v>
      </c>
      <c r="I37" s="710">
        <v>284</v>
      </c>
      <c r="J37" s="711">
        <v>204</v>
      </c>
      <c r="K37" s="712">
        <v>1504</v>
      </c>
    </row>
    <row r="38" spans="1:11" ht="18" customHeight="1">
      <c r="A38" s="687"/>
      <c r="B38" s="877" t="s">
        <v>790</v>
      </c>
      <c r="C38" s="878"/>
      <c r="D38" s="692" t="s">
        <v>50</v>
      </c>
      <c r="E38" s="693">
        <f t="shared" si="2"/>
        <v>2260</v>
      </c>
      <c r="F38" s="694">
        <v>556</v>
      </c>
      <c r="G38" s="695">
        <v>472</v>
      </c>
      <c r="H38" s="695">
        <v>442</v>
      </c>
      <c r="I38" s="695">
        <v>431</v>
      </c>
      <c r="J38" s="696">
        <v>359</v>
      </c>
      <c r="K38" s="697">
        <v>2701</v>
      </c>
    </row>
    <row r="39" spans="1:11" ht="18" customHeight="1">
      <c r="A39" s="687"/>
      <c r="B39" s="698"/>
      <c r="C39" s="699"/>
      <c r="D39" s="700" t="s">
        <v>829</v>
      </c>
      <c r="E39" s="701">
        <f t="shared" si="2"/>
        <v>692</v>
      </c>
      <c r="F39" s="702">
        <v>267</v>
      </c>
      <c r="G39" s="703">
        <v>149</v>
      </c>
      <c r="H39" s="703">
        <v>111</v>
      </c>
      <c r="I39" s="703">
        <v>91</v>
      </c>
      <c r="J39" s="704">
        <v>74</v>
      </c>
      <c r="K39" s="705">
        <v>971</v>
      </c>
    </row>
    <row r="40" spans="1:11" ht="18" customHeight="1">
      <c r="A40" s="687"/>
      <c r="B40" s="737"/>
      <c r="C40" s="706"/>
      <c r="D40" s="707" t="s">
        <v>830</v>
      </c>
      <c r="E40" s="708">
        <f t="shared" si="2"/>
        <v>1568</v>
      </c>
      <c r="F40" s="709">
        <v>289</v>
      </c>
      <c r="G40" s="710">
        <v>323</v>
      </c>
      <c r="H40" s="710">
        <v>331</v>
      </c>
      <c r="I40" s="710">
        <v>340</v>
      </c>
      <c r="J40" s="711">
        <v>285</v>
      </c>
      <c r="K40" s="712">
        <v>1730</v>
      </c>
    </row>
    <row r="41" spans="1:11" ht="15" customHeight="1">
      <c r="K41" s="607" t="s">
        <v>765</v>
      </c>
    </row>
    <row r="42" spans="1:11">
      <c r="K42" s="607"/>
    </row>
  </sheetData>
  <mergeCells count="7">
    <mergeCell ref="B38:C38"/>
    <mergeCell ref="B3:D4"/>
    <mergeCell ref="E3:J3"/>
    <mergeCell ref="K3:K4"/>
    <mergeCell ref="B5:C5"/>
    <mergeCell ref="B20:C20"/>
    <mergeCell ref="B35:C35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2.人      口</oddHeader>
    <oddFooter>&amp;C&amp;"ＭＳ Ｐゴシック,標準"&amp;11-25-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Normal="100" zoomScaleSheetLayoutView="100" workbookViewId="0">
      <pane ySplit="4" topLeftCell="A5" activePane="bottomLeft" state="frozen"/>
      <selection activeCell="E1" sqref="E1"/>
      <selection pane="bottomLeft" activeCell="E1" sqref="E1"/>
    </sheetView>
  </sheetViews>
  <sheetFormatPr defaultColWidth="6.625" defaultRowHeight="20.25" customHeight="1"/>
  <cols>
    <col min="1" max="1" width="3.25" style="771" customWidth="1"/>
    <col min="2" max="2" width="7.625" style="771" customWidth="1"/>
    <col min="3" max="3" width="5.875" style="771" customWidth="1"/>
    <col min="4" max="5" width="5.625" style="771" customWidth="1"/>
    <col min="6" max="6" width="5" style="771" customWidth="1"/>
    <col min="7" max="8" width="4.625" style="771" customWidth="1"/>
    <col min="9" max="9" width="5.875" style="771" customWidth="1"/>
    <col min="10" max="11" width="5.625" style="771" customWidth="1"/>
    <col min="12" max="12" width="5.875" style="771" customWidth="1"/>
    <col min="13" max="14" width="5.5" style="771" customWidth="1"/>
    <col min="15" max="16" width="3.5" style="771" customWidth="1"/>
    <col min="17" max="17" width="4" style="771" customWidth="1"/>
    <col min="18" max="18" width="8.5" style="771" bestFit="1" customWidth="1"/>
    <col min="19" max="256" width="6.625" style="771"/>
    <col min="257" max="257" width="3.25" style="771" customWidth="1"/>
    <col min="258" max="258" width="7.625" style="771" customWidth="1"/>
    <col min="259" max="259" width="5.875" style="771" customWidth="1"/>
    <col min="260" max="261" width="5.625" style="771" customWidth="1"/>
    <col min="262" max="262" width="5" style="771" customWidth="1"/>
    <col min="263" max="264" width="4.625" style="771" customWidth="1"/>
    <col min="265" max="265" width="5.875" style="771" customWidth="1"/>
    <col min="266" max="267" width="5.625" style="771" customWidth="1"/>
    <col min="268" max="268" width="5.875" style="771" customWidth="1"/>
    <col min="269" max="270" width="5.5" style="771" customWidth="1"/>
    <col min="271" max="272" width="3.5" style="771" customWidth="1"/>
    <col min="273" max="273" width="4" style="771" customWidth="1"/>
    <col min="274" max="274" width="8.5" style="771" bestFit="1" customWidth="1"/>
    <col min="275" max="512" width="6.625" style="771"/>
    <col min="513" max="513" width="3.25" style="771" customWidth="1"/>
    <col min="514" max="514" width="7.625" style="771" customWidth="1"/>
    <col min="515" max="515" width="5.875" style="771" customWidth="1"/>
    <col min="516" max="517" width="5.625" style="771" customWidth="1"/>
    <col min="518" max="518" width="5" style="771" customWidth="1"/>
    <col min="519" max="520" width="4.625" style="771" customWidth="1"/>
    <col min="521" max="521" width="5.875" style="771" customWidth="1"/>
    <col min="522" max="523" width="5.625" style="771" customWidth="1"/>
    <col min="524" max="524" width="5.875" style="771" customWidth="1"/>
    <col min="525" max="526" width="5.5" style="771" customWidth="1"/>
    <col min="527" max="528" width="3.5" style="771" customWidth="1"/>
    <col min="529" max="529" width="4" style="771" customWidth="1"/>
    <col min="530" max="530" width="8.5" style="771" bestFit="1" customWidth="1"/>
    <col min="531" max="768" width="6.625" style="771"/>
    <col min="769" max="769" width="3.25" style="771" customWidth="1"/>
    <col min="770" max="770" width="7.625" style="771" customWidth="1"/>
    <col min="771" max="771" width="5.875" style="771" customWidth="1"/>
    <col min="772" max="773" width="5.625" style="771" customWidth="1"/>
    <col min="774" max="774" width="5" style="771" customWidth="1"/>
    <col min="775" max="776" width="4.625" style="771" customWidth="1"/>
    <col min="777" max="777" width="5.875" style="771" customWidth="1"/>
    <col min="778" max="779" width="5.625" style="771" customWidth="1"/>
    <col min="780" max="780" width="5.875" style="771" customWidth="1"/>
    <col min="781" max="782" width="5.5" style="771" customWidth="1"/>
    <col min="783" max="784" width="3.5" style="771" customWidth="1"/>
    <col min="785" max="785" width="4" style="771" customWidth="1"/>
    <col min="786" max="786" width="8.5" style="771" bestFit="1" customWidth="1"/>
    <col min="787" max="1024" width="6.625" style="771"/>
    <col min="1025" max="1025" width="3.25" style="771" customWidth="1"/>
    <col min="1026" max="1026" width="7.625" style="771" customWidth="1"/>
    <col min="1027" max="1027" width="5.875" style="771" customWidth="1"/>
    <col min="1028" max="1029" width="5.625" style="771" customWidth="1"/>
    <col min="1030" max="1030" width="5" style="771" customWidth="1"/>
    <col min="1031" max="1032" width="4.625" style="771" customWidth="1"/>
    <col min="1033" max="1033" width="5.875" style="771" customWidth="1"/>
    <col min="1034" max="1035" width="5.625" style="771" customWidth="1"/>
    <col min="1036" max="1036" width="5.875" style="771" customWidth="1"/>
    <col min="1037" max="1038" width="5.5" style="771" customWidth="1"/>
    <col min="1039" max="1040" width="3.5" style="771" customWidth="1"/>
    <col min="1041" max="1041" width="4" style="771" customWidth="1"/>
    <col min="1042" max="1042" width="8.5" style="771" bestFit="1" customWidth="1"/>
    <col min="1043" max="1280" width="6.625" style="771"/>
    <col min="1281" max="1281" width="3.25" style="771" customWidth="1"/>
    <col min="1282" max="1282" width="7.625" style="771" customWidth="1"/>
    <col min="1283" max="1283" width="5.875" style="771" customWidth="1"/>
    <col min="1284" max="1285" width="5.625" style="771" customWidth="1"/>
    <col min="1286" max="1286" width="5" style="771" customWidth="1"/>
    <col min="1287" max="1288" width="4.625" style="771" customWidth="1"/>
    <col min="1289" max="1289" width="5.875" style="771" customWidth="1"/>
    <col min="1290" max="1291" width="5.625" style="771" customWidth="1"/>
    <col min="1292" max="1292" width="5.875" style="771" customWidth="1"/>
    <col min="1293" max="1294" width="5.5" style="771" customWidth="1"/>
    <col min="1295" max="1296" width="3.5" style="771" customWidth="1"/>
    <col min="1297" max="1297" width="4" style="771" customWidth="1"/>
    <col min="1298" max="1298" width="8.5" style="771" bestFit="1" customWidth="1"/>
    <col min="1299" max="1536" width="6.625" style="771"/>
    <col min="1537" max="1537" width="3.25" style="771" customWidth="1"/>
    <col min="1538" max="1538" width="7.625" style="771" customWidth="1"/>
    <col min="1539" max="1539" width="5.875" style="771" customWidth="1"/>
    <col min="1540" max="1541" width="5.625" style="771" customWidth="1"/>
    <col min="1542" max="1542" width="5" style="771" customWidth="1"/>
    <col min="1543" max="1544" width="4.625" style="771" customWidth="1"/>
    <col min="1545" max="1545" width="5.875" style="771" customWidth="1"/>
    <col min="1546" max="1547" width="5.625" style="771" customWidth="1"/>
    <col min="1548" max="1548" width="5.875" style="771" customWidth="1"/>
    <col min="1549" max="1550" width="5.5" style="771" customWidth="1"/>
    <col min="1551" max="1552" width="3.5" style="771" customWidth="1"/>
    <col min="1553" max="1553" width="4" style="771" customWidth="1"/>
    <col min="1554" max="1554" width="8.5" style="771" bestFit="1" customWidth="1"/>
    <col min="1555" max="1792" width="6.625" style="771"/>
    <col min="1793" max="1793" width="3.25" style="771" customWidth="1"/>
    <col min="1794" max="1794" width="7.625" style="771" customWidth="1"/>
    <col min="1795" max="1795" width="5.875" style="771" customWidth="1"/>
    <col min="1796" max="1797" width="5.625" style="771" customWidth="1"/>
    <col min="1798" max="1798" width="5" style="771" customWidth="1"/>
    <col min="1799" max="1800" width="4.625" style="771" customWidth="1"/>
    <col min="1801" max="1801" width="5.875" style="771" customWidth="1"/>
    <col min="1802" max="1803" width="5.625" style="771" customWidth="1"/>
    <col min="1804" max="1804" width="5.875" style="771" customWidth="1"/>
    <col min="1805" max="1806" width="5.5" style="771" customWidth="1"/>
    <col min="1807" max="1808" width="3.5" style="771" customWidth="1"/>
    <col min="1809" max="1809" width="4" style="771" customWidth="1"/>
    <col min="1810" max="1810" width="8.5" style="771" bestFit="1" customWidth="1"/>
    <col min="1811" max="2048" width="6.625" style="771"/>
    <col min="2049" max="2049" width="3.25" style="771" customWidth="1"/>
    <col min="2050" max="2050" width="7.625" style="771" customWidth="1"/>
    <col min="2051" max="2051" width="5.875" style="771" customWidth="1"/>
    <col min="2052" max="2053" width="5.625" style="771" customWidth="1"/>
    <col min="2054" max="2054" width="5" style="771" customWidth="1"/>
    <col min="2055" max="2056" width="4.625" style="771" customWidth="1"/>
    <col min="2057" max="2057" width="5.875" style="771" customWidth="1"/>
    <col min="2058" max="2059" width="5.625" style="771" customWidth="1"/>
    <col min="2060" max="2060" width="5.875" style="771" customWidth="1"/>
    <col min="2061" max="2062" width="5.5" style="771" customWidth="1"/>
    <col min="2063" max="2064" width="3.5" style="771" customWidth="1"/>
    <col min="2065" max="2065" width="4" style="771" customWidth="1"/>
    <col min="2066" max="2066" width="8.5" style="771" bestFit="1" customWidth="1"/>
    <col min="2067" max="2304" width="6.625" style="771"/>
    <col min="2305" max="2305" width="3.25" style="771" customWidth="1"/>
    <col min="2306" max="2306" width="7.625" style="771" customWidth="1"/>
    <col min="2307" max="2307" width="5.875" style="771" customWidth="1"/>
    <col min="2308" max="2309" width="5.625" style="771" customWidth="1"/>
    <col min="2310" max="2310" width="5" style="771" customWidth="1"/>
    <col min="2311" max="2312" width="4.625" style="771" customWidth="1"/>
    <col min="2313" max="2313" width="5.875" style="771" customWidth="1"/>
    <col min="2314" max="2315" width="5.625" style="771" customWidth="1"/>
    <col min="2316" max="2316" width="5.875" style="771" customWidth="1"/>
    <col min="2317" max="2318" width="5.5" style="771" customWidth="1"/>
    <col min="2319" max="2320" width="3.5" style="771" customWidth="1"/>
    <col min="2321" max="2321" width="4" style="771" customWidth="1"/>
    <col min="2322" max="2322" width="8.5" style="771" bestFit="1" customWidth="1"/>
    <col min="2323" max="2560" width="6.625" style="771"/>
    <col min="2561" max="2561" width="3.25" style="771" customWidth="1"/>
    <col min="2562" max="2562" width="7.625" style="771" customWidth="1"/>
    <col min="2563" max="2563" width="5.875" style="771" customWidth="1"/>
    <col min="2564" max="2565" width="5.625" style="771" customWidth="1"/>
    <col min="2566" max="2566" width="5" style="771" customWidth="1"/>
    <col min="2567" max="2568" width="4.625" style="771" customWidth="1"/>
    <col min="2569" max="2569" width="5.875" style="771" customWidth="1"/>
    <col min="2570" max="2571" width="5.625" style="771" customWidth="1"/>
    <col min="2572" max="2572" width="5.875" style="771" customWidth="1"/>
    <col min="2573" max="2574" width="5.5" style="771" customWidth="1"/>
    <col min="2575" max="2576" width="3.5" style="771" customWidth="1"/>
    <col min="2577" max="2577" width="4" style="771" customWidth="1"/>
    <col min="2578" max="2578" width="8.5" style="771" bestFit="1" customWidth="1"/>
    <col min="2579" max="2816" width="6.625" style="771"/>
    <col min="2817" max="2817" width="3.25" style="771" customWidth="1"/>
    <col min="2818" max="2818" width="7.625" style="771" customWidth="1"/>
    <col min="2819" max="2819" width="5.875" style="771" customWidth="1"/>
    <col min="2820" max="2821" width="5.625" style="771" customWidth="1"/>
    <col min="2822" max="2822" width="5" style="771" customWidth="1"/>
    <col min="2823" max="2824" width="4.625" style="771" customWidth="1"/>
    <col min="2825" max="2825" width="5.875" style="771" customWidth="1"/>
    <col min="2826" max="2827" width="5.625" style="771" customWidth="1"/>
    <col min="2828" max="2828" width="5.875" style="771" customWidth="1"/>
    <col min="2829" max="2830" width="5.5" style="771" customWidth="1"/>
    <col min="2831" max="2832" width="3.5" style="771" customWidth="1"/>
    <col min="2833" max="2833" width="4" style="771" customWidth="1"/>
    <col min="2834" max="2834" width="8.5" style="771" bestFit="1" customWidth="1"/>
    <col min="2835" max="3072" width="6.625" style="771"/>
    <col min="3073" max="3073" width="3.25" style="771" customWidth="1"/>
    <col min="3074" max="3074" width="7.625" style="771" customWidth="1"/>
    <col min="3075" max="3075" width="5.875" style="771" customWidth="1"/>
    <col min="3076" max="3077" width="5.625" style="771" customWidth="1"/>
    <col min="3078" max="3078" width="5" style="771" customWidth="1"/>
    <col min="3079" max="3080" width="4.625" style="771" customWidth="1"/>
    <col min="3081" max="3081" width="5.875" style="771" customWidth="1"/>
    <col min="3082" max="3083" width="5.625" style="771" customWidth="1"/>
    <col min="3084" max="3084" width="5.875" style="771" customWidth="1"/>
    <col min="3085" max="3086" width="5.5" style="771" customWidth="1"/>
    <col min="3087" max="3088" width="3.5" style="771" customWidth="1"/>
    <col min="3089" max="3089" width="4" style="771" customWidth="1"/>
    <col min="3090" max="3090" width="8.5" style="771" bestFit="1" customWidth="1"/>
    <col min="3091" max="3328" width="6.625" style="771"/>
    <col min="3329" max="3329" width="3.25" style="771" customWidth="1"/>
    <col min="3330" max="3330" width="7.625" style="771" customWidth="1"/>
    <col min="3331" max="3331" width="5.875" style="771" customWidth="1"/>
    <col min="3332" max="3333" width="5.625" style="771" customWidth="1"/>
    <col min="3334" max="3334" width="5" style="771" customWidth="1"/>
    <col min="3335" max="3336" width="4.625" style="771" customWidth="1"/>
    <col min="3337" max="3337" width="5.875" style="771" customWidth="1"/>
    <col min="3338" max="3339" width="5.625" style="771" customWidth="1"/>
    <col min="3340" max="3340" width="5.875" style="771" customWidth="1"/>
    <col min="3341" max="3342" width="5.5" style="771" customWidth="1"/>
    <col min="3343" max="3344" width="3.5" style="771" customWidth="1"/>
    <col min="3345" max="3345" width="4" style="771" customWidth="1"/>
    <col min="3346" max="3346" width="8.5" style="771" bestFit="1" customWidth="1"/>
    <col min="3347" max="3584" width="6.625" style="771"/>
    <col min="3585" max="3585" width="3.25" style="771" customWidth="1"/>
    <col min="3586" max="3586" width="7.625" style="771" customWidth="1"/>
    <col min="3587" max="3587" width="5.875" style="771" customWidth="1"/>
    <col min="3588" max="3589" width="5.625" style="771" customWidth="1"/>
    <col min="3590" max="3590" width="5" style="771" customWidth="1"/>
    <col min="3591" max="3592" width="4.625" style="771" customWidth="1"/>
    <col min="3593" max="3593" width="5.875" style="771" customWidth="1"/>
    <col min="3594" max="3595" width="5.625" style="771" customWidth="1"/>
    <col min="3596" max="3596" width="5.875" style="771" customWidth="1"/>
    <col min="3597" max="3598" width="5.5" style="771" customWidth="1"/>
    <col min="3599" max="3600" width="3.5" style="771" customWidth="1"/>
    <col min="3601" max="3601" width="4" style="771" customWidth="1"/>
    <col min="3602" max="3602" width="8.5" style="771" bestFit="1" customWidth="1"/>
    <col min="3603" max="3840" width="6.625" style="771"/>
    <col min="3841" max="3841" width="3.25" style="771" customWidth="1"/>
    <col min="3842" max="3842" width="7.625" style="771" customWidth="1"/>
    <col min="3843" max="3843" width="5.875" style="771" customWidth="1"/>
    <col min="3844" max="3845" width="5.625" style="771" customWidth="1"/>
    <col min="3846" max="3846" width="5" style="771" customWidth="1"/>
    <col min="3847" max="3848" width="4.625" style="771" customWidth="1"/>
    <col min="3849" max="3849" width="5.875" style="771" customWidth="1"/>
    <col min="3850" max="3851" width="5.625" style="771" customWidth="1"/>
    <col min="3852" max="3852" width="5.875" style="771" customWidth="1"/>
    <col min="3853" max="3854" width="5.5" style="771" customWidth="1"/>
    <col min="3855" max="3856" width="3.5" style="771" customWidth="1"/>
    <col min="3857" max="3857" width="4" style="771" customWidth="1"/>
    <col min="3858" max="3858" width="8.5" style="771" bestFit="1" customWidth="1"/>
    <col min="3859" max="4096" width="6.625" style="771"/>
    <col min="4097" max="4097" width="3.25" style="771" customWidth="1"/>
    <col min="4098" max="4098" width="7.625" style="771" customWidth="1"/>
    <col min="4099" max="4099" width="5.875" style="771" customWidth="1"/>
    <col min="4100" max="4101" width="5.625" style="771" customWidth="1"/>
    <col min="4102" max="4102" width="5" style="771" customWidth="1"/>
    <col min="4103" max="4104" width="4.625" style="771" customWidth="1"/>
    <col min="4105" max="4105" width="5.875" style="771" customWidth="1"/>
    <col min="4106" max="4107" width="5.625" style="771" customWidth="1"/>
    <col min="4108" max="4108" width="5.875" style="771" customWidth="1"/>
    <col min="4109" max="4110" width="5.5" style="771" customWidth="1"/>
    <col min="4111" max="4112" width="3.5" style="771" customWidth="1"/>
    <col min="4113" max="4113" width="4" style="771" customWidth="1"/>
    <col min="4114" max="4114" width="8.5" style="771" bestFit="1" customWidth="1"/>
    <col min="4115" max="4352" width="6.625" style="771"/>
    <col min="4353" max="4353" width="3.25" style="771" customWidth="1"/>
    <col min="4354" max="4354" width="7.625" style="771" customWidth="1"/>
    <col min="4355" max="4355" width="5.875" style="771" customWidth="1"/>
    <col min="4356" max="4357" width="5.625" style="771" customWidth="1"/>
    <col min="4358" max="4358" width="5" style="771" customWidth="1"/>
    <col min="4359" max="4360" width="4.625" style="771" customWidth="1"/>
    <col min="4361" max="4361" width="5.875" style="771" customWidth="1"/>
    <col min="4362" max="4363" width="5.625" style="771" customWidth="1"/>
    <col min="4364" max="4364" width="5.875" style="771" customWidth="1"/>
    <col min="4365" max="4366" width="5.5" style="771" customWidth="1"/>
    <col min="4367" max="4368" width="3.5" style="771" customWidth="1"/>
    <col min="4369" max="4369" width="4" style="771" customWidth="1"/>
    <col min="4370" max="4370" width="8.5" style="771" bestFit="1" customWidth="1"/>
    <col min="4371" max="4608" width="6.625" style="771"/>
    <col min="4609" max="4609" width="3.25" style="771" customWidth="1"/>
    <col min="4610" max="4610" width="7.625" style="771" customWidth="1"/>
    <col min="4611" max="4611" width="5.875" style="771" customWidth="1"/>
    <col min="4612" max="4613" width="5.625" style="771" customWidth="1"/>
    <col min="4614" max="4614" width="5" style="771" customWidth="1"/>
    <col min="4615" max="4616" width="4.625" style="771" customWidth="1"/>
    <col min="4617" max="4617" width="5.875" style="771" customWidth="1"/>
    <col min="4618" max="4619" width="5.625" style="771" customWidth="1"/>
    <col min="4620" max="4620" width="5.875" style="771" customWidth="1"/>
    <col min="4621" max="4622" width="5.5" style="771" customWidth="1"/>
    <col min="4623" max="4624" width="3.5" style="771" customWidth="1"/>
    <col min="4625" max="4625" width="4" style="771" customWidth="1"/>
    <col min="4626" max="4626" width="8.5" style="771" bestFit="1" customWidth="1"/>
    <col min="4627" max="4864" width="6.625" style="771"/>
    <col min="4865" max="4865" width="3.25" style="771" customWidth="1"/>
    <col min="4866" max="4866" width="7.625" style="771" customWidth="1"/>
    <col min="4867" max="4867" width="5.875" style="771" customWidth="1"/>
    <col min="4868" max="4869" width="5.625" style="771" customWidth="1"/>
    <col min="4870" max="4870" width="5" style="771" customWidth="1"/>
    <col min="4871" max="4872" width="4.625" style="771" customWidth="1"/>
    <col min="4873" max="4873" width="5.875" style="771" customWidth="1"/>
    <col min="4874" max="4875" width="5.625" style="771" customWidth="1"/>
    <col min="4876" max="4876" width="5.875" style="771" customWidth="1"/>
    <col min="4877" max="4878" width="5.5" style="771" customWidth="1"/>
    <col min="4879" max="4880" width="3.5" style="771" customWidth="1"/>
    <col min="4881" max="4881" width="4" style="771" customWidth="1"/>
    <col min="4882" max="4882" width="8.5" style="771" bestFit="1" customWidth="1"/>
    <col min="4883" max="5120" width="6.625" style="771"/>
    <col min="5121" max="5121" width="3.25" style="771" customWidth="1"/>
    <col min="5122" max="5122" width="7.625" style="771" customWidth="1"/>
    <col min="5123" max="5123" width="5.875" style="771" customWidth="1"/>
    <col min="5124" max="5125" width="5.625" style="771" customWidth="1"/>
    <col min="5126" max="5126" width="5" style="771" customWidth="1"/>
    <col min="5127" max="5128" width="4.625" style="771" customWidth="1"/>
    <col min="5129" max="5129" width="5.875" style="771" customWidth="1"/>
    <col min="5130" max="5131" width="5.625" style="771" customWidth="1"/>
    <col min="5132" max="5132" width="5.875" style="771" customWidth="1"/>
    <col min="5133" max="5134" width="5.5" style="771" customWidth="1"/>
    <col min="5135" max="5136" width="3.5" style="771" customWidth="1"/>
    <col min="5137" max="5137" width="4" style="771" customWidth="1"/>
    <col min="5138" max="5138" width="8.5" style="771" bestFit="1" customWidth="1"/>
    <col min="5139" max="5376" width="6.625" style="771"/>
    <col min="5377" max="5377" width="3.25" style="771" customWidth="1"/>
    <col min="5378" max="5378" width="7.625" style="771" customWidth="1"/>
    <col min="5379" max="5379" width="5.875" style="771" customWidth="1"/>
    <col min="5380" max="5381" width="5.625" style="771" customWidth="1"/>
    <col min="5382" max="5382" width="5" style="771" customWidth="1"/>
    <col min="5383" max="5384" width="4.625" style="771" customWidth="1"/>
    <col min="5385" max="5385" width="5.875" style="771" customWidth="1"/>
    <col min="5386" max="5387" width="5.625" style="771" customWidth="1"/>
    <col min="5388" max="5388" width="5.875" style="771" customWidth="1"/>
    <col min="5389" max="5390" width="5.5" style="771" customWidth="1"/>
    <col min="5391" max="5392" width="3.5" style="771" customWidth="1"/>
    <col min="5393" max="5393" width="4" style="771" customWidth="1"/>
    <col min="5394" max="5394" width="8.5" style="771" bestFit="1" customWidth="1"/>
    <col min="5395" max="5632" width="6.625" style="771"/>
    <col min="5633" max="5633" width="3.25" style="771" customWidth="1"/>
    <col min="5634" max="5634" width="7.625" style="771" customWidth="1"/>
    <col min="5635" max="5635" width="5.875" style="771" customWidth="1"/>
    <col min="5636" max="5637" width="5.625" style="771" customWidth="1"/>
    <col min="5638" max="5638" width="5" style="771" customWidth="1"/>
    <col min="5639" max="5640" width="4.625" style="771" customWidth="1"/>
    <col min="5641" max="5641" width="5.875" style="771" customWidth="1"/>
    <col min="5642" max="5643" width="5.625" style="771" customWidth="1"/>
    <col min="5644" max="5644" width="5.875" style="771" customWidth="1"/>
    <col min="5645" max="5646" width="5.5" style="771" customWidth="1"/>
    <col min="5647" max="5648" width="3.5" style="771" customWidth="1"/>
    <col min="5649" max="5649" width="4" style="771" customWidth="1"/>
    <col min="5650" max="5650" width="8.5" style="771" bestFit="1" customWidth="1"/>
    <col min="5651" max="5888" width="6.625" style="771"/>
    <col min="5889" max="5889" width="3.25" style="771" customWidth="1"/>
    <col min="5890" max="5890" width="7.625" style="771" customWidth="1"/>
    <col min="5891" max="5891" width="5.875" style="771" customWidth="1"/>
    <col min="5892" max="5893" width="5.625" style="771" customWidth="1"/>
    <col min="5894" max="5894" width="5" style="771" customWidth="1"/>
    <col min="5895" max="5896" width="4.625" style="771" customWidth="1"/>
    <col min="5897" max="5897" width="5.875" style="771" customWidth="1"/>
    <col min="5898" max="5899" width="5.625" style="771" customWidth="1"/>
    <col min="5900" max="5900" width="5.875" style="771" customWidth="1"/>
    <col min="5901" max="5902" width="5.5" style="771" customWidth="1"/>
    <col min="5903" max="5904" width="3.5" style="771" customWidth="1"/>
    <col min="5905" max="5905" width="4" style="771" customWidth="1"/>
    <col min="5906" max="5906" width="8.5" style="771" bestFit="1" customWidth="1"/>
    <col min="5907" max="6144" width="6.625" style="771"/>
    <col min="6145" max="6145" width="3.25" style="771" customWidth="1"/>
    <col min="6146" max="6146" width="7.625" style="771" customWidth="1"/>
    <col min="6147" max="6147" width="5.875" style="771" customWidth="1"/>
    <col min="6148" max="6149" width="5.625" style="771" customWidth="1"/>
    <col min="6150" max="6150" width="5" style="771" customWidth="1"/>
    <col min="6151" max="6152" width="4.625" style="771" customWidth="1"/>
    <col min="6153" max="6153" width="5.875" style="771" customWidth="1"/>
    <col min="6154" max="6155" width="5.625" style="771" customWidth="1"/>
    <col min="6156" max="6156" width="5.875" style="771" customWidth="1"/>
    <col min="6157" max="6158" width="5.5" style="771" customWidth="1"/>
    <col min="6159" max="6160" width="3.5" style="771" customWidth="1"/>
    <col min="6161" max="6161" width="4" style="771" customWidth="1"/>
    <col min="6162" max="6162" width="8.5" style="771" bestFit="1" customWidth="1"/>
    <col min="6163" max="6400" width="6.625" style="771"/>
    <col min="6401" max="6401" width="3.25" style="771" customWidth="1"/>
    <col min="6402" max="6402" width="7.625" style="771" customWidth="1"/>
    <col min="6403" max="6403" width="5.875" style="771" customWidth="1"/>
    <col min="6404" max="6405" width="5.625" style="771" customWidth="1"/>
    <col min="6406" max="6406" width="5" style="771" customWidth="1"/>
    <col min="6407" max="6408" width="4.625" style="771" customWidth="1"/>
    <col min="6409" max="6409" width="5.875" style="771" customWidth="1"/>
    <col min="6410" max="6411" width="5.625" style="771" customWidth="1"/>
    <col min="6412" max="6412" width="5.875" style="771" customWidth="1"/>
    <col min="6413" max="6414" width="5.5" style="771" customWidth="1"/>
    <col min="6415" max="6416" width="3.5" style="771" customWidth="1"/>
    <col min="6417" max="6417" width="4" style="771" customWidth="1"/>
    <col min="6418" max="6418" width="8.5" style="771" bestFit="1" customWidth="1"/>
    <col min="6419" max="6656" width="6.625" style="771"/>
    <col min="6657" max="6657" width="3.25" style="771" customWidth="1"/>
    <col min="6658" max="6658" width="7.625" style="771" customWidth="1"/>
    <col min="6659" max="6659" width="5.875" style="771" customWidth="1"/>
    <col min="6660" max="6661" width="5.625" style="771" customWidth="1"/>
    <col min="6662" max="6662" width="5" style="771" customWidth="1"/>
    <col min="6663" max="6664" width="4.625" style="771" customWidth="1"/>
    <col min="6665" max="6665" width="5.875" style="771" customWidth="1"/>
    <col min="6666" max="6667" width="5.625" style="771" customWidth="1"/>
    <col min="6668" max="6668" width="5.875" style="771" customWidth="1"/>
    <col min="6669" max="6670" width="5.5" style="771" customWidth="1"/>
    <col min="6671" max="6672" width="3.5" style="771" customWidth="1"/>
    <col min="6673" max="6673" width="4" style="771" customWidth="1"/>
    <col min="6674" max="6674" width="8.5" style="771" bestFit="1" customWidth="1"/>
    <col min="6675" max="6912" width="6.625" style="771"/>
    <col min="6913" max="6913" width="3.25" style="771" customWidth="1"/>
    <col min="6914" max="6914" width="7.625" style="771" customWidth="1"/>
    <col min="6915" max="6915" width="5.875" style="771" customWidth="1"/>
    <col min="6916" max="6917" width="5.625" style="771" customWidth="1"/>
    <col min="6918" max="6918" width="5" style="771" customWidth="1"/>
    <col min="6919" max="6920" width="4.625" style="771" customWidth="1"/>
    <col min="6921" max="6921" width="5.875" style="771" customWidth="1"/>
    <col min="6922" max="6923" width="5.625" style="771" customWidth="1"/>
    <col min="6924" max="6924" width="5.875" style="771" customWidth="1"/>
    <col min="6925" max="6926" width="5.5" style="771" customWidth="1"/>
    <col min="6927" max="6928" width="3.5" style="771" customWidth="1"/>
    <col min="6929" max="6929" width="4" style="771" customWidth="1"/>
    <col min="6930" max="6930" width="8.5" style="771" bestFit="1" customWidth="1"/>
    <col min="6931" max="7168" width="6.625" style="771"/>
    <col min="7169" max="7169" width="3.25" style="771" customWidth="1"/>
    <col min="7170" max="7170" width="7.625" style="771" customWidth="1"/>
    <col min="7171" max="7171" width="5.875" style="771" customWidth="1"/>
    <col min="7172" max="7173" width="5.625" style="771" customWidth="1"/>
    <col min="7174" max="7174" width="5" style="771" customWidth="1"/>
    <col min="7175" max="7176" width="4.625" style="771" customWidth="1"/>
    <col min="7177" max="7177" width="5.875" style="771" customWidth="1"/>
    <col min="7178" max="7179" width="5.625" style="771" customWidth="1"/>
    <col min="7180" max="7180" width="5.875" style="771" customWidth="1"/>
    <col min="7181" max="7182" width="5.5" style="771" customWidth="1"/>
    <col min="7183" max="7184" width="3.5" style="771" customWidth="1"/>
    <col min="7185" max="7185" width="4" style="771" customWidth="1"/>
    <col min="7186" max="7186" width="8.5" style="771" bestFit="1" customWidth="1"/>
    <col min="7187" max="7424" width="6.625" style="771"/>
    <col min="7425" max="7425" width="3.25" style="771" customWidth="1"/>
    <col min="7426" max="7426" width="7.625" style="771" customWidth="1"/>
    <col min="7427" max="7427" width="5.875" style="771" customWidth="1"/>
    <col min="7428" max="7429" width="5.625" style="771" customWidth="1"/>
    <col min="7430" max="7430" width="5" style="771" customWidth="1"/>
    <col min="7431" max="7432" width="4.625" style="771" customWidth="1"/>
    <col min="7433" max="7433" width="5.875" style="771" customWidth="1"/>
    <col min="7434" max="7435" width="5.625" style="771" customWidth="1"/>
    <col min="7436" max="7436" width="5.875" style="771" customWidth="1"/>
    <col min="7437" max="7438" width="5.5" style="771" customWidth="1"/>
    <col min="7439" max="7440" width="3.5" style="771" customWidth="1"/>
    <col min="7441" max="7441" width="4" style="771" customWidth="1"/>
    <col min="7442" max="7442" width="8.5" style="771" bestFit="1" customWidth="1"/>
    <col min="7443" max="7680" width="6.625" style="771"/>
    <col min="7681" max="7681" width="3.25" style="771" customWidth="1"/>
    <col min="7682" max="7682" width="7.625" style="771" customWidth="1"/>
    <col min="7683" max="7683" width="5.875" style="771" customWidth="1"/>
    <col min="7684" max="7685" width="5.625" style="771" customWidth="1"/>
    <col min="7686" max="7686" width="5" style="771" customWidth="1"/>
    <col min="7687" max="7688" width="4.625" style="771" customWidth="1"/>
    <col min="7689" max="7689" width="5.875" style="771" customWidth="1"/>
    <col min="7690" max="7691" width="5.625" style="771" customWidth="1"/>
    <col min="7692" max="7692" width="5.875" style="771" customWidth="1"/>
    <col min="7693" max="7694" width="5.5" style="771" customWidth="1"/>
    <col min="7695" max="7696" width="3.5" style="771" customWidth="1"/>
    <col min="7697" max="7697" width="4" style="771" customWidth="1"/>
    <col min="7698" max="7698" width="8.5" style="771" bestFit="1" customWidth="1"/>
    <col min="7699" max="7936" width="6.625" style="771"/>
    <col min="7937" max="7937" width="3.25" style="771" customWidth="1"/>
    <col min="7938" max="7938" width="7.625" style="771" customWidth="1"/>
    <col min="7939" max="7939" width="5.875" style="771" customWidth="1"/>
    <col min="7940" max="7941" width="5.625" style="771" customWidth="1"/>
    <col min="7942" max="7942" width="5" style="771" customWidth="1"/>
    <col min="7943" max="7944" width="4.625" style="771" customWidth="1"/>
    <col min="7945" max="7945" width="5.875" style="771" customWidth="1"/>
    <col min="7946" max="7947" width="5.625" style="771" customWidth="1"/>
    <col min="7948" max="7948" width="5.875" style="771" customWidth="1"/>
    <col min="7949" max="7950" width="5.5" style="771" customWidth="1"/>
    <col min="7951" max="7952" width="3.5" style="771" customWidth="1"/>
    <col min="7953" max="7953" width="4" style="771" customWidth="1"/>
    <col min="7954" max="7954" width="8.5" style="771" bestFit="1" customWidth="1"/>
    <col min="7955" max="8192" width="6.625" style="771"/>
    <col min="8193" max="8193" width="3.25" style="771" customWidth="1"/>
    <col min="8194" max="8194" width="7.625" style="771" customWidth="1"/>
    <col min="8195" max="8195" width="5.875" style="771" customWidth="1"/>
    <col min="8196" max="8197" width="5.625" style="771" customWidth="1"/>
    <col min="8198" max="8198" width="5" style="771" customWidth="1"/>
    <col min="8199" max="8200" width="4.625" style="771" customWidth="1"/>
    <col min="8201" max="8201" width="5.875" style="771" customWidth="1"/>
    <col min="8202" max="8203" width="5.625" style="771" customWidth="1"/>
    <col min="8204" max="8204" width="5.875" style="771" customWidth="1"/>
    <col min="8205" max="8206" width="5.5" style="771" customWidth="1"/>
    <col min="8207" max="8208" width="3.5" style="771" customWidth="1"/>
    <col min="8209" max="8209" width="4" style="771" customWidth="1"/>
    <col min="8210" max="8210" width="8.5" style="771" bestFit="1" customWidth="1"/>
    <col min="8211" max="8448" width="6.625" style="771"/>
    <col min="8449" max="8449" width="3.25" style="771" customWidth="1"/>
    <col min="8450" max="8450" width="7.625" style="771" customWidth="1"/>
    <col min="8451" max="8451" width="5.875" style="771" customWidth="1"/>
    <col min="8452" max="8453" width="5.625" style="771" customWidth="1"/>
    <col min="8454" max="8454" width="5" style="771" customWidth="1"/>
    <col min="8455" max="8456" width="4.625" style="771" customWidth="1"/>
    <col min="8457" max="8457" width="5.875" style="771" customWidth="1"/>
    <col min="8458" max="8459" width="5.625" style="771" customWidth="1"/>
    <col min="8460" max="8460" width="5.875" style="771" customWidth="1"/>
    <col min="8461" max="8462" width="5.5" style="771" customWidth="1"/>
    <col min="8463" max="8464" width="3.5" style="771" customWidth="1"/>
    <col min="8465" max="8465" width="4" style="771" customWidth="1"/>
    <col min="8466" max="8466" width="8.5" style="771" bestFit="1" customWidth="1"/>
    <col min="8467" max="8704" width="6.625" style="771"/>
    <col min="8705" max="8705" width="3.25" style="771" customWidth="1"/>
    <col min="8706" max="8706" width="7.625" style="771" customWidth="1"/>
    <col min="8707" max="8707" width="5.875" style="771" customWidth="1"/>
    <col min="8708" max="8709" width="5.625" style="771" customWidth="1"/>
    <col min="8710" max="8710" width="5" style="771" customWidth="1"/>
    <col min="8711" max="8712" width="4.625" style="771" customWidth="1"/>
    <col min="8713" max="8713" width="5.875" style="771" customWidth="1"/>
    <col min="8714" max="8715" width="5.625" style="771" customWidth="1"/>
    <col min="8716" max="8716" width="5.875" style="771" customWidth="1"/>
    <col min="8717" max="8718" width="5.5" style="771" customWidth="1"/>
    <col min="8719" max="8720" width="3.5" style="771" customWidth="1"/>
    <col min="8721" max="8721" width="4" style="771" customWidth="1"/>
    <col min="8722" max="8722" width="8.5" style="771" bestFit="1" customWidth="1"/>
    <col min="8723" max="8960" width="6.625" style="771"/>
    <col min="8961" max="8961" width="3.25" style="771" customWidth="1"/>
    <col min="8962" max="8962" width="7.625" style="771" customWidth="1"/>
    <col min="8963" max="8963" width="5.875" style="771" customWidth="1"/>
    <col min="8964" max="8965" width="5.625" style="771" customWidth="1"/>
    <col min="8966" max="8966" width="5" style="771" customWidth="1"/>
    <col min="8967" max="8968" width="4.625" style="771" customWidth="1"/>
    <col min="8969" max="8969" width="5.875" style="771" customWidth="1"/>
    <col min="8970" max="8971" width="5.625" style="771" customWidth="1"/>
    <col min="8972" max="8972" width="5.875" style="771" customWidth="1"/>
    <col min="8973" max="8974" width="5.5" style="771" customWidth="1"/>
    <col min="8975" max="8976" width="3.5" style="771" customWidth="1"/>
    <col min="8977" max="8977" width="4" style="771" customWidth="1"/>
    <col min="8978" max="8978" width="8.5" style="771" bestFit="1" customWidth="1"/>
    <col min="8979" max="9216" width="6.625" style="771"/>
    <col min="9217" max="9217" width="3.25" style="771" customWidth="1"/>
    <col min="9218" max="9218" width="7.625" style="771" customWidth="1"/>
    <col min="9219" max="9219" width="5.875" style="771" customWidth="1"/>
    <col min="9220" max="9221" width="5.625" style="771" customWidth="1"/>
    <col min="9222" max="9222" width="5" style="771" customWidth="1"/>
    <col min="9223" max="9224" width="4.625" style="771" customWidth="1"/>
    <col min="9225" max="9225" width="5.875" style="771" customWidth="1"/>
    <col min="9226" max="9227" width="5.625" style="771" customWidth="1"/>
    <col min="9228" max="9228" width="5.875" style="771" customWidth="1"/>
    <col min="9229" max="9230" width="5.5" style="771" customWidth="1"/>
    <col min="9231" max="9232" width="3.5" style="771" customWidth="1"/>
    <col min="9233" max="9233" width="4" style="771" customWidth="1"/>
    <col min="9234" max="9234" width="8.5" style="771" bestFit="1" customWidth="1"/>
    <col min="9235" max="9472" width="6.625" style="771"/>
    <col min="9473" max="9473" width="3.25" style="771" customWidth="1"/>
    <col min="9474" max="9474" width="7.625" style="771" customWidth="1"/>
    <col min="9475" max="9475" width="5.875" style="771" customWidth="1"/>
    <col min="9476" max="9477" width="5.625" style="771" customWidth="1"/>
    <col min="9478" max="9478" width="5" style="771" customWidth="1"/>
    <col min="9479" max="9480" width="4.625" style="771" customWidth="1"/>
    <col min="9481" max="9481" width="5.875" style="771" customWidth="1"/>
    <col min="9482" max="9483" width="5.625" style="771" customWidth="1"/>
    <col min="9484" max="9484" width="5.875" style="771" customWidth="1"/>
    <col min="9485" max="9486" width="5.5" style="771" customWidth="1"/>
    <col min="9487" max="9488" width="3.5" style="771" customWidth="1"/>
    <col min="9489" max="9489" width="4" style="771" customWidth="1"/>
    <col min="9490" max="9490" width="8.5" style="771" bestFit="1" customWidth="1"/>
    <col min="9491" max="9728" width="6.625" style="771"/>
    <col min="9729" max="9729" width="3.25" style="771" customWidth="1"/>
    <col min="9730" max="9730" width="7.625" style="771" customWidth="1"/>
    <col min="9731" max="9731" width="5.875" style="771" customWidth="1"/>
    <col min="9732" max="9733" width="5.625" style="771" customWidth="1"/>
    <col min="9734" max="9734" width="5" style="771" customWidth="1"/>
    <col min="9735" max="9736" width="4.625" style="771" customWidth="1"/>
    <col min="9737" max="9737" width="5.875" style="771" customWidth="1"/>
    <col min="9738" max="9739" width="5.625" style="771" customWidth="1"/>
    <col min="9740" max="9740" width="5.875" style="771" customWidth="1"/>
    <col min="9741" max="9742" width="5.5" style="771" customWidth="1"/>
    <col min="9743" max="9744" width="3.5" style="771" customWidth="1"/>
    <col min="9745" max="9745" width="4" style="771" customWidth="1"/>
    <col min="9746" max="9746" width="8.5" style="771" bestFit="1" customWidth="1"/>
    <col min="9747" max="9984" width="6.625" style="771"/>
    <col min="9985" max="9985" width="3.25" style="771" customWidth="1"/>
    <col min="9986" max="9986" width="7.625" style="771" customWidth="1"/>
    <col min="9987" max="9987" width="5.875" style="771" customWidth="1"/>
    <col min="9988" max="9989" width="5.625" style="771" customWidth="1"/>
    <col min="9990" max="9990" width="5" style="771" customWidth="1"/>
    <col min="9991" max="9992" width="4.625" style="771" customWidth="1"/>
    <col min="9993" max="9993" width="5.875" style="771" customWidth="1"/>
    <col min="9994" max="9995" width="5.625" style="771" customWidth="1"/>
    <col min="9996" max="9996" width="5.875" style="771" customWidth="1"/>
    <col min="9997" max="9998" width="5.5" style="771" customWidth="1"/>
    <col min="9999" max="10000" width="3.5" style="771" customWidth="1"/>
    <col min="10001" max="10001" width="4" style="771" customWidth="1"/>
    <col min="10002" max="10002" width="8.5" style="771" bestFit="1" customWidth="1"/>
    <col min="10003" max="10240" width="6.625" style="771"/>
    <col min="10241" max="10241" width="3.25" style="771" customWidth="1"/>
    <col min="10242" max="10242" width="7.625" style="771" customWidth="1"/>
    <col min="10243" max="10243" width="5.875" style="771" customWidth="1"/>
    <col min="10244" max="10245" width="5.625" style="771" customWidth="1"/>
    <col min="10246" max="10246" width="5" style="771" customWidth="1"/>
    <col min="10247" max="10248" width="4.625" style="771" customWidth="1"/>
    <col min="10249" max="10249" width="5.875" style="771" customWidth="1"/>
    <col min="10250" max="10251" width="5.625" style="771" customWidth="1"/>
    <col min="10252" max="10252" width="5.875" style="771" customWidth="1"/>
    <col min="10253" max="10254" width="5.5" style="771" customWidth="1"/>
    <col min="10255" max="10256" width="3.5" style="771" customWidth="1"/>
    <col min="10257" max="10257" width="4" style="771" customWidth="1"/>
    <col min="10258" max="10258" width="8.5" style="771" bestFit="1" customWidth="1"/>
    <col min="10259" max="10496" width="6.625" style="771"/>
    <col min="10497" max="10497" width="3.25" style="771" customWidth="1"/>
    <col min="10498" max="10498" width="7.625" style="771" customWidth="1"/>
    <col min="10499" max="10499" width="5.875" style="771" customWidth="1"/>
    <col min="10500" max="10501" width="5.625" style="771" customWidth="1"/>
    <col min="10502" max="10502" width="5" style="771" customWidth="1"/>
    <col min="10503" max="10504" width="4.625" style="771" customWidth="1"/>
    <col min="10505" max="10505" width="5.875" style="771" customWidth="1"/>
    <col min="10506" max="10507" width="5.625" style="771" customWidth="1"/>
    <col min="10508" max="10508" width="5.875" style="771" customWidth="1"/>
    <col min="10509" max="10510" width="5.5" style="771" customWidth="1"/>
    <col min="10511" max="10512" width="3.5" style="771" customWidth="1"/>
    <col min="10513" max="10513" width="4" style="771" customWidth="1"/>
    <col min="10514" max="10514" width="8.5" style="771" bestFit="1" customWidth="1"/>
    <col min="10515" max="10752" width="6.625" style="771"/>
    <col min="10753" max="10753" width="3.25" style="771" customWidth="1"/>
    <col min="10754" max="10754" width="7.625" style="771" customWidth="1"/>
    <col min="10755" max="10755" width="5.875" style="771" customWidth="1"/>
    <col min="10756" max="10757" width="5.625" style="771" customWidth="1"/>
    <col min="10758" max="10758" width="5" style="771" customWidth="1"/>
    <col min="10759" max="10760" width="4.625" style="771" customWidth="1"/>
    <col min="10761" max="10761" width="5.875" style="771" customWidth="1"/>
    <col min="10762" max="10763" width="5.625" style="771" customWidth="1"/>
    <col min="10764" max="10764" width="5.875" style="771" customWidth="1"/>
    <col min="10765" max="10766" width="5.5" style="771" customWidth="1"/>
    <col min="10767" max="10768" width="3.5" style="771" customWidth="1"/>
    <col min="10769" max="10769" width="4" style="771" customWidth="1"/>
    <col min="10770" max="10770" width="8.5" style="771" bestFit="1" customWidth="1"/>
    <col min="10771" max="11008" width="6.625" style="771"/>
    <col min="11009" max="11009" width="3.25" style="771" customWidth="1"/>
    <col min="11010" max="11010" width="7.625" style="771" customWidth="1"/>
    <col min="11011" max="11011" width="5.875" style="771" customWidth="1"/>
    <col min="11012" max="11013" width="5.625" style="771" customWidth="1"/>
    <col min="11014" max="11014" width="5" style="771" customWidth="1"/>
    <col min="11015" max="11016" width="4.625" style="771" customWidth="1"/>
    <col min="11017" max="11017" width="5.875" style="771" customWidth="1"/>
    <col min="11018" max="11019" width="5.625" style="771" customWidth="1"/>
    <col min="11020" max="11020" width="5.875" style="771" customWidth="1"/>
    <col min="11021" max="11022" width="5.5" style="771" customWidth="1"/>
    <col min="11023" max="11024" width="3.5" style="771" customWidth="1"/>
    <col min="11025" max="11025" width="4" style="771" customWidth="1"/>
    <col min="11026" max="11026" width="8.5" style="771" bestFit="1" customWidth="1"/>
    <col min="11027" max="11264" width="6.625" style="771"/>
    <col min="11265" max="11265" width="3.25" style="771" customWidth="1"/>
    <col min="11266" max="11266" width="7.625" style="771" customWidth="1"/>
    <col min="11267" max="11267" width="5.875" style="771" customWidth="1"/>
    <col min="11268" max="11269" width="5.625" style="771" customWidth="1"/>
    <col min="11270" max="11270" width="5" style="771" customWidth="1"/>
    <col min="11271" max="11272" width="4.625" style="771" customWidth="1"/>
    <col min="11273" max="11273" width="5.875" style="771" customWidth="1"/>
    <col min="11274" max="11275" width="5.625" style="771" customWidth="1"/>
    <col min="11276" max="11276" width="5.875" style="771" customWidth="1"/>
    <col min="11277" max="11278" width="5.5" style="771" customWidth="1"/>
    <col min="11279" max="11280" width="3.5" style="771" customWidth="1"/>
    <col min="11281" max="11281" width="4" style="771" customWidth="1"/>
    <col min="11282" max="11282" width="8.5" style="771" bestFit="1" customWidth="1"/>
    <col min="11283" max="11520" width="6.625" style="771"/>
    <col min="11521" max="11521" width="3.25" style="771" customWidth="1"/>
    <col min="11522" max="11522" width="7.625" style="771" customWidth="1"/>
    <col min="11523" max="11523" width="5.875" style="771" customWidth="1"/>
    <col min="11524" max="11525" width="5.625" style="771" customWidth="1"/>
    <col min="11526" max="11526" width="5" style="771" customWidth="1"/>
    <col min="11527" max="11528" width="4.625" style="771" customWidth="1"/>
    <col min="11529" max="11529" width="5.875" style="771" customWidth="1"/>
    <col min="11530" max="11531" width="5.625" style="771" customWidth="1"/>
    <col min="11532" max="11532" width="5.875" style="771" customWidth="1"/>
    <col min="11533" max="11534" width="5.5" style="771" customWidth="1"/>
    <col min="11535" max="11536" width="3.5" style="771" customWidth="1"/>
    <col min="11537" max="11537" width="4" style="771" customWidth="1"/>
    <col min="11538" max="11538" width="8.5" style="771" bestFit="1" customWidth="1"/>
    <col min="11539" max="11776" width="6.625" style="771"/>
    <col min="11777" max="11777" width="3.25" style="771" customWidth="1"/>
    <col min="11778" max="11778" width="7.625" style="771" customWidth="1"/>
    <col min="11779" max="11779" width="5.875" style="771" customWidth="1"/>
    <col min="11780" max="11781" width="5.625" style="771" customWidth="1"/>
    <col min="11782" max="11782" width="5" style="771" customWidth="1"/>
    <col min="11783" max="11784" width="4.625" style="771" customWidth="1"/>
    <col min="11785" max="11785" width="5.875" style="771" customWidth="1"/>
    <col min="11786" max="11787" width="5.625" style="771" customWidth="1"/>
    <col min="11788" max="11788" width="5.875" style="771" customWidth="1"/>
    <col min="11789" max="11790" width="5.5" style="771" customWidth="1"/>
    <col min="11791" max="11792" width="3.5" style="771" customWidth="1"/>
    <col min="11793" max="11793" width="4" style="771" customWidth="1"/>
    <col min="11794" max="11794" width="8.5" style="771" bestFit="1" customWidth="1"/>
    <col min="11795" max="12032" width="6.625" style="771"/>
    <col min="12033" max="12033" width="3.25" style="771" customWidth="1"/>
    <col min="12034" max="12034" width="7.625" style="771" customWidth="1"/>
    <col min="12035" max="12035" width="5.875" style="771" customWidth="1"/>
    <col min="12036" max="12037" width="5.625" style="771" customWidth="1"/>
    <col min="12038" max="12038" width="5" style="771" customWidth="1"/>
    <col min="12039" max="12040" width="4.625" style="771" customWidth="1"/>
    <col min="12041" max="12041" width="5.875" style="771" customWidth="1"/>
    <col min="12042" max="12043" width="5.625" style="771" customWidth="1"/>
    <col min="12044" max="12044" width="5.875" style="771" customWidth="1"/>
    <col min="12045" max="12046" width="5.5" style="771" customWidth="1"/>
    <col min="12047" max="12048" width="3.5" style="771" customWidth="1"/>
    <col min="12049" max="12049" width="4" style="771" customWidth="1"/>
    <col min="12050" max="12050" width="8.5" style="771" bestFit="1" customWidth="1"/>
    <col min="12051" max="12288" width="6.625" style="771"/>
    <col min="12289" max="12289" width="3.25" style="771" customWidth="1"/>
    <col min="12290" max="12290" width="7.625" style="771" customWidth="1"/>
    <col min="12291" max="12291" width="5.875" style="771" customWidth="1"/>
    <col min="12292" max="12293" width="5.625" style="771" customWidth="1"/>
    <col min="12294" max="12294" width="5" style="771" customWidth="1"/>
    <col min="12295" max="12296" width="4.625" style="771" customWidth="1"/>
    <col min="12297" max="12297" width="5.875" style="771" customWidth="1"/>
    <col min="12298" max="12299" width="5.625" style="771" customWidth="1"/>
    <col min="12300" max="12300" width="5.875" style="771" customWidth="1"/>
    <col min="12301" max="12302" width="5.5" style="771" customWidth="1"/>
    <col min="12303" max="12304" width="3.5" style="771" customWidth="1"/>
    <col min="12305" max="12305" width="4" style="771" customWidth="1"/>
    <col min="12306" max="12306" width="8.5" style="771" bestFit="1" customWidth="1"/>
    <col min="12307" max="12544" width="6.625" style="771"/>
    <col min="12545" max="12545" width="3.25" style="771" customWidth="1"/>
    <col min="12546" max="12546" width="7.625" style="771" customWidth="1"/>
    <col min="12547" max="12547" width="5.875" style="771" customWidth="1"/>
    <col min="12548" max="12549" width="5.625" style="771" customWidth="1"/>
    <col min="12550" max="12550" width="5" style="771" customWidth="1"/>
    <col min="12551" max="12552" width="4.625" style="771" customWidth="1"/>
    <col min="12553" max="12553" width="5.875" style="771" customWidth="1"/>
    <col min="12554" max="12555" width="5.625" style="771" customWidth="1"/>
    <col min="12556" max="12556" width="5.875" style="771" customWidth="1"/>
    <col min="12557" max="12558" width="5.5" style="771" customWidth="1"/>
    <col min="12559" max="12560" width="3.5" style="771" customWidth="1"/>
    <col min="12561" max="12561" width="4" style="771" customWidth="1"/>
    <col min="12562" max="12562" width="8.5" style="771" bestFit="1" customWidth="1"/>
    <col min="12563" max="12800" width="6.625" style="771"/>
    <col min="12801" max="12801" width="3.25" style="771" customWidth="1"/>
    <col min="12802" max="12802" width="7.625" style="771" customWidth="1"/>
    <col min="12803" max="12803" width="5.875" style="771" customWidth="1"/>
    <col min="12804" max="12805" width="5.625" style="771" customWidth="1"/>
    <col min="12806" max="12806" width="5" style="771" customWidth="1"/>
    <col min="12807" max="12808" width="4.625" style="771" customWidth="1"/>
    <col min="12809" max="12809" width="5.875" style="771" customWidth="1"/>
    <col min="12810" max="12811" width="5.625" style="771" customWidth="1"/>
    <col min="12812" max="12812" width="5.875" style="771" customWidth="1"/>
    <col min="12813" max="12814" width="5.5" style="771" customWidth="1"/>
    <col min="12815" max="12816" width="3.5" style="771" customWidth="1"/>
    <col min="12817" max="12817" width="4" style="771" customWidth="1"/>
    <col min="12818" max="12818" width="8.5" style="771" bestFit="1" customWidth="1"/>
    <col min="12819" max="13056" width="6.625" style="771"/>
    <col min="13057" max="13057" width="3.25" style="771" customWidth="1"/>
    <col min="13058" max="13058" width="7.625" style="771" customWidth="1"/>
    <col min="13059" max="13059" width="5.875" style="771" customWidth="1"/>
    <col min="13060" max="13061" width="5.625" style="771" customWidth="1"/>
    <col min="13062" max="13062" width="5" style="771" customWidth="1"/>
    <col min="13063" max="13064" width="4.625" style="771" customWidth="1"/>
    <col min="13065" max="13065" width="5.875" style="771" customWidth="1"/>
    <col min="13066" max="13067" width="5.625" style="771" customWidth="1"/>
    <col min="13068" max="13068" width="5.875" style="771" customWidth="1"/>
    <col min="13069" max="13070" width="5.5" style="771" customWidth="1"/>
    <col min="13071" max="13072" width="3.5" style="771" customWidth="1"/>
    <col min="13073" max="13073" width="4" style="771" customWidth="1"/>
    <col min="13074" max="13074" width="8.5" style="771" bestFit="1" customWidth="1"/>
    <col min="13075" max="13312" width="6.625" style="771"/>
    <col min="13313" max="13313" width="3.25" style="771" customWidth="1"/>
    <col min="13314" max="13314" width="7.625" style="771" customWidth="1"/>
    <col min="13315" max="13315" width="5.875" style="771" customWidth="1"/>
    <col min="13316" max="13317" width="5.625" style="771" customWidth="1"/>
    <col min="13318" max="13318" width="5" style="771" customWidth="1"/>
    <col min="13319" max="13320" width="4.625" style="771" customWidth="1"/>
    <col min="13321" max="13321" width="5.875" style="771" customWidth="1"/>
    <col min="13322" max="13323" width="5.625" style="771" customWidth="1"/>
    <col min="13324" max="13324" width="5.875" style="771" customWidth="1"/>
    <col min="13325" max="13326" width="5.5" style="771" customWidth="1"/>
    <col min="13327" max="13328" width="3.5" style="771" customWidth="1"/>
    <col min="13329" max="13329" width="4" style="771" customWidth="1"/>
    <col min="13330" max="13330" width="8.5" style="771" bestFit="1" customWidth="1"/>
    <col min="13331" max="13568" width="6.625" style="771"/>
    <col min="13569" max="13569" width="3.25" style="771" customWidth="1"/>
    <col min="13570" max="13570" width="7.625" style="771" customWidth="1"/>
    <col min="13571" max="13571" width="5.875" style="771" customWidth="1"/>
    <col min="13572" max="13573" width="5.625" style="771" customWidth="1"/>
    <col min="13574" max="13574" width="5" style="771" customWidth="1"/>
    <col min="13575" max="13576" width="4.625" style="771" customWidth="1"/>
    <col min="13577" max="13577" width="5.875" style="771" customWidth="1"/>
    <col min="13578" max="13579" width="5.625" style="771" customWidth="1"/>
    <col min="13580" max="13580" width="5.875" style="771" customWidth="1"/>
    <col min="13581" max="13582" width="5.5" style="771" customWidth="1"/>
    <col min="13583" max="13584" width="3.5" style="771" customWidth="1"/>
    <col min="13585" max="13585" width="4" style="771" customWidth="1"/>
    <col min="13586" max="13586" width="8.5" style="771" bestFit="1" customWidth="1"/>
    <col min="13587" max="13824" width="6.625" style="771"/>
    <col min="13825" max="13825" width="3.25" style="771" customWidth="1"/>
    <col min="13826" max="13826" width="7.625" style="771" customWidth="1"/>
    <col min="13827" max="13827" width="5.875" style="771" customWidth="1"/>
    <col min="13828" max="13829" width="5.625" style="771" customWidth="1"/>
    <col min="13830" max="13830" width="5" style="771" customWidth="1"/>
    <col min="13831" max="13832" width="4.625" style="771" customWidth="1"/>
    <col min="13833" max="13833" width="5.875" style="771" customWidth="1"/>
    <col min="13834" max="13835" width="5.625" style="771" customWidth="1"/>
    <col min="13836" max="13836" width="5.875" style="771" customWidth="1"/>
    <col min="13837" max="13838" width="5.5" style="771" customWidth="1"/>
    <col min="13839" max="13840" width="3.5" style="771" customWidth="1"/>
    <col min="13841" max="13841" width="4" style="771" customWidth="1"/>
    <col min="13842" max="13842" width="8.5" style="771" bestFit="1" customWidth="1"/>
    <col min="13843" max="14080" width="6.625" style="771"/>
    <col min="14081" max="14081" width="3.25" style="771" customWidth="1"/>
    <col min="14082" max="14082" width="7.625" style="771" customWidth="1"/>
    <col min="14083" max="14083" width="5.875" style="771" customWidth="1"/>
    <col min="14084" max="14085" width="5.625" style="771" customWidth="1"/>
    <col min="14086" max="14086" width="5" style="771" customWidth="1"/>
    <col min="14087" max="14088" width="4.625" style="771" customWidth="1"/>
    <col min="14089" max="14089" width="5.875" style="771" customWidth="1"/>
    <col min="14090" max="14091" width="5.625" style="771" customWidth="1"/>
    <col min="14092" max="14092" width="5.875" style="771" customWidth="1"/>
    <col min="14093" max="14094" width="5.5" style="771" customWidth="1"/>
    <col min="14095" max="14096" width="3.5" style="771" customWidth="1"/>
    <col min="14097" max="14097" width="4" style="771" customWidth="1"/>
    <col min="14098" max="14098" width="8.5" style="771" bestFit="1" customWidth="1"/>
    <col min="14099" max="14336" width="6.625" style="771"/>
    <col min="14337" max="14337" width="3.25" style="771" customWidth="1"/>
    <col min="14338" max="14338" width="7.625" style="771" customWidth="1"/>
    <col min="14339" max="14339" width="5.875" style="771" customWidth="1"/>
    <col min="14340" max="14341" width="5.625" style="771" customWidth="1"/>
    <col min="14342" max="14342" width="5" style="771" customWidth="1"/>
    <col min="14343" max="14344" width="4.625" style="771" customWidth="1"/>
    <col min="14345" max="14345" width="5.875" style="771" customWidth="1"/>
    <col min="14346" max="14347" width="5.625" style="771" customWidth="1"/>
    <col min="14348" max="14348" width="5.875" style="771" customWidth="1"/>
    <col min="14349" max="14350" width="5.5" style="771" customWidth="1"/>
    <col min="14351" max="14352" width="3.5" style="771" customWidth="1"/>
    <col min="14353" max="14353" width="4" style="771" customWidth="1"/>
    <col min="14354" max="14354" width="8.5" style="771" bestFit="1" customWidth="1"/>
    <col min="14355" max="14592" width="6.625" style="771"/>
    <col min="14593" max="14593" width="3.25" style="771" customWidth="1"/>
    <col min="14594" max="14594" width="7.625" style="771" customWidth="1"/>
    <col min="14595" max="14595" width="5.875" style="771" customWidth="1"/>
    <col min="14596" max="14597" width="5.625" style="771" customWidth="1"/>
    <col min="14598" max="14598" width="5" style="771" customWidth="1"/>
    <col min="14599" max="14600" width="4.625" style="771" customWidth="1"/>
    <col min="14601" max="14601" width="5.875" style="771" customWidth="1"/>
    <col min="14602" max="14603" width="5.625" style="771" customWidth="1"/>
    <col min="14604" max="14604" width="5.875" style="771" customWidth="1"/>
    <col min="14605" max="14606" width="5.5" style="771" customWidth="1"/>
    <col min="14607" max="14608" width="3.5" style="771" customWidth="1"/>
    <col min="14609" max="14609" width="4" style="771" customWidth="1"/>
    <col min="14610" max="14610" width="8.5" style="771" bestFit="1" customWidth="1"/>
    <col min="14611" max="14848" width="6.625" style="771"/>
    <col min="14849" max="14849" width="3.25" style="771" customWidth="1"/>
    <col min="14850" max="14850" width="7.625" style="771" customWidth="1"/>
    <col min="14851" max="14851" width="5.875" style="771" customWidth="1"/>
    <col min="14852" max="14853" width="5.625" style="771" customWidth="1"/>
    <col min="14854" max="14854" width="5" style="771" customWidth="1"/>
    <col min="14855" max="14856" width="4.625" style="771" customWidth="1"/>
    <col min="14857" max="14857" width="5.875" style="771" customWidth="1"/>
    <col min="14858" max="14859" width="5.625" style="771" customWidth="1"/>
    <col min="14860" max="14860" width="5.875" style="771" customWidth="1"/>
    <col min="14861" max="14862" width="5.5" style="771" customWidth="1"/>
    <col min="14863" max="14864" width="3.5" style="771" customWidth="1"/>
    <col min="14865" max="14865" width="4" style="771" customWidth="1"/>
    <col min="14866" max="14866" width="8.5" style="771" bestFit="1" customWidth="1"/>
    <col min="14867" max="15104" width="6.625" style="771"/>
    <col min="15105" max="15105" width="3.25" style="771" customWidth="1"/>
    <col min="15106" max="15106" width="7.625" style="771" customWidth="1"/>
    <col min="15107" max="15107" width="5.875" style="771" customWidth="1"/>
    <col min="15108" max="15109" width="5.625" style="771" customWidth="1"/>
    <col min="15110" max="15110" width="5" style="771" customWidth="1"/>
    <col min="15111" max="15112" width="4.625" style="771" customWidth="1"/>
    <col min="15113" max="15113" width="5.875" style="771" customWidth="1"/>
    <col min="15114" max="15115" width="5.625" style="771" customWidth="1"/>
    <col min="15116" max="15116" width="5.875" style="771" customWidth="1"/>
    <col min="15117" max="15118" width="5.5" style="771" customWidth="1"/>
    <col min="15119" max="15120" width="3.5" style="771" customWidth="1"/>
    <col min="15121" max="15121" width="4" style="771" customWidth="1"/>
    <col min="15122" max="15122" width="8.5" style="771" bestFit="1" customWidth="1"/>
    <col min="15123" max="15360" width="6.625" style="771"/>
    <col min="15361" max="15361" width="3.25" style="771" customWidth="1"/>
    <col min="15362" max="15362" width="7.625" style="771" customWidth="1"/>
    <col min="15363" max="15363" width="5.875" style="771" customWidth="1"/>
    <col min="15364" max="15365" width="5.625" style="771" customWidth="1"/>
    <col min="15366" max="15366" width="5" style="771" customWidth="1"/>
    <col min="15367" max="15368" width="4.625" style="771" customWidth="1"/>
    <col min="15369" max="15369" width="5.875" style="771" customWidth="1"/>
    <col min="15370" max="15371" width="5.625" style="771" customWidth="1"/>
    <col min="15372" max="15372" width="5.875" style="771" customWidth="1"/>
    <col min="15373" max="15374" width="5.5" style="771" customWidth="1"/>
    <col min="15375" max="15376" width="3.5" style="771" customWidth="1"/>
    <col min="15377" max="15377" width="4" style="771" customWidth="1"/>
    <col min="15378" max="15378" width="8.5" style="771" bestFit="1" customWidth="1"/>
    <col min="15379" max="15616" width="6.625" style="771"/>
    <col min="15617" max="15617" width="3.25" style="771" customWidth="1"/>
    <col min="15618" max="15618" width="7.625" style="771" customWidth="1"/>
    <col min="15619" max="15619" width="5.875" style="771" customWidth="1"/>
    <col min="15620" max="15621" width="5.625" style="771" customWidth="1"/>
    <col min="15622" max="15622" width="5" style="771" customWidth="1"/>
    <col min="15623" max="15624" width="4.625" style="771" customWidth="1"/>
    <col min="15625" max="15625" width="5.875" style="771" customWidth="1"/>
    <col min="15626" max="15627" width="5.625" style="771" customWidth="1"/>
    <col min="15628" max="15628" width="5.875" style="771" customWidth="1"/>
    <col min="15629" max="15630" width="5.5" style="771" customWidth="1"/>
    <col min="15631" max="15632" width="3.5" style="771" customWidth="1"/>
    <col min="15633" max="15633" width="4" style="771" customWidth="1"/>
    <col min="15634" max="15634" width="8.5" style="771" bestFit="1" customWidth="1"/>
    <col min="15635" max="15872" width="6.625" style="771"/>
    <col min="15873" max="15873" width="3.25" style="771" customWidth="1"/>
    <col min="15874" max="15874" width="7.625" style="771" customWidth="1"/>
    <col min="15875" max="15875" width="5.875" style="771" customWidth="1"/>
    <col min="15876" max="15877" width="5.625" style="771" customWidth="1"/>
    <col min="15878" max="15878" width="5" style="771" customWidth="1"/>
    <col min="15879" max="15880" width="4.625" style="771" customWidth="1"/>
    <col min="15881" max="15881" width="5.875" style="771" customWidth="1"/>
    <col min="15882" max="15883" width="5.625" style="771" customWidth="1"/>
    <col min="15884" max="15884" width="5.875" style="771" customWidth="1"/>
    <col min="15885" max="15886" width="5.5" style="771" customWidth="1"/>
    <col min="15887" max="15888" width="3.5" style="771" customWidth="1"/>
    <col min="15889" max="15889" width="4" style="771" customWidth="1"/>
    <col min="15890" max="15890" width="8.5" style="771" bestFit="1" customWidth="1"/>
    <col min="15891" max="16128" width="6.625" style="771"/>
    <col min="16129" max="16129" width="3.25" style="771" customWidth="1"/>
    <col min="16130" max="16130" width="7.625" style="771" customWidth="1"/>
    <col min="16131" max="16131" width="5.875" style="771" customWidth="1"/>
    <col min="16132" max="16133" width="5.625" style="771" customWidth="1"/>
    <col min="16134" max="16134" width="5" style="771" customWidth="1"/>
    <col min="16135" max="16136" width="4.625" style="771" customWidth="1"/>
    <col min="16137" max="16137" width="5.875" style="771" customWidth="1"/>
    <col min="16138" max="16139" width="5.625" style="771" customWidth="1"/>
    <col min="16140" max="16140" width="5.875" style="771" customWidth="1"/>
    <col min="16141" max="16142" width="5.5" style="771" customWidth="1"/>
    <col min="16143" max="16144" width="3.5" style="771" customWidth="1"/>
    <col min="16145" max="16145" width="4" style="771" customWidth="1"/>
    <col min="16146" max="16146" width="8.5" style="771" bestFit="1" customWidth="1"/>
    <col min="16147" max="16384" width="6.625" style="771"/>
  </cols>
  <sheetData>
    <row r="1" spans="1:17" s="743" customFormat="1" ht="30" customHeight="1">
      <c r="A1" s="741" t="s">
        <v>835</v>
      </c>
      <c r="B1" s="742"/>
      <c r="C1" s="742"/>
      <c r="D1" s="742"/>
      <c r="E1" s="742"/>
      <c r="F1" s="742"/>
      <c r="G1" s="742"/>
      <c r="H1" s="742"/>
      <c r="I1" s="742"/>
      <c r="J1" s="742"/>
      <c r="K1" s="742"/>
      <c r="L1" s="742"/>
      <c r="M1" s="742"/>
      <c r="N1" s="742"/>
      <c r="O1" s="742"/>
      <c r="P1" s="742"/>
      <c r="Q1" s="742"/>
    </row>
    <row r="2" spans="1:17" s="744" customFormat="1" ht="18" customHeight="1">
      <c r="B2" s="745" t="s">
        <v>836</v>
      </c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  <c r="O2" s="746"/>
      <c r="P2" s="746"/>
      <c r="Q2" s="747" t="s">
        <v>594</v>
      </c>
    </row>
    <row r="3" spans="1:17" s="748" customFormat="1" ht="18" customHeight="1">
      <c r="B3" s="892" t="s">
        <v>837</v>
      </c>
      <c r="C3" s="889" t="s">
        <v>838</v>
      </c>
      <c r="D3" s="890"/>
      <c r="E3" s="891"/>
      <c r="F3" s="889" t="s">
        <v>839</v>
      </c>
      <c r="G3" s="890"/>
      <c r="H3" s="891"/>
      <c r="I3" s="889" t="s">
        <v>840</v>
      </c>
      <c r="J3" s="890"/>
      <c r="K3" s="891"/>
      <c r="L3" s="889" t="s">
        <v>841</v>
      </c>
      <c r="M3" s="890"/>
      <c r="N3" s="890"/>
      <c r="O3" s="889" t="s">
        <v>842</v>
      </c>
      <c r="P3" s="890"/>
      <c r="Q3" s="891"/>
    </row>
    <row r="4" spans="1:17" s="748" customFormat="1" ht="18" customHeight="1">
      <c r="B4" s="893"/>
      <c r="C4" s="749" t="s">
        <v>843</v>
      </c>
      <c r="D4" s="750" t="s">
        <v>844</v>
      </c>
      <c r="E4" s="751" t="s">
        <v>845</v>
      </c>
      <c r="F4" s="749" t="s">
        <v>846</v>
      </c>
      <c r="G4" s="750" t="s">
        <v>847</v>
      </c>
      <c r="H4" s="751" t="s">
        <v>848</v>
      </c>
      <c r="I4" s="752" t="s">
        <v>849</v>
      </c>
      <c r="J4" s="750" t="s">
        <v>850</v>
      </c>
      <c r="K4" s="750" t="s">
        <v>848</v>
      </c>
      <c r="L4" s="752" t="s">
        <v>851</v>
      </c>
      <c r="M4" s="750" t="s">
        <v>852</v>
      </c>
      <c r="N4" s="751" t="s">
        <v>853</v>
      </c>
      <c r="O4" s="752" t="s">
        <v>854</v>
      </c>
      <c r="P4" s="750" t="s">
        <v>855</v>
      </c>
      <c r="Q4" s="751" t="s">
        <v>856</v>
      </c>
    </row>
    <row r="5" spans="1:17" s="748" customFormat="1" ht="18" customHeight="1">
      <c r="B5" s="753" t="s">
        <v>857</v>
      </c>
      <c r="C5" s="754">
        <f>SUM(C6:C9)</f>
        <v>46135</v>
      </c>
      <c r="D5" s="755">
        <f>SUM(D6:D9)</f>
        <v>25351</v>
      </c>
      <c r="E5" s="756">
        <f t="shared" ref="E5:Q5" si="0">SUM(E6:E9)</f>
        <v>20784</v>
      </c>
      <c r="F5" s="754">
        <f t="shared" si="0"/>
        <v>4804</v>
      </c>
      <c r="G5" s="755">
        <f t="shared" si="0"/>
        <v>2355</v>
      </c>
      <c r="H5" s="756">
        <f t="shared" si="0"/>
        <v>2449</v>
      </c>
      <c r="I5" s="754">
        <f t="shared" si="0"/>
        <v>18382</v>
      </c>
      <c r="J5" s="755">
        <f t="shared" si="0"/>
        <v>10858</v>
      </c>
      <c r="K5" s="757">
        <f t="shared" si="0"/>
        <v>7524</v>
      </c>
      <c r="L5" s="754">
        <f t="shared" si="0"/>
        <v>22903</v>
      </c>
      <c r="M5" s="755">
        <f t="shared" si="0"/>
        <v>12125</v>
      </c>
      <c r="N5" s="756">
        <f t="shared" si="0"/>
        <v>10778</v>
      </c>
      <c r="O5" s="754">
        <f t="shared" si="0"/>
        <v>46</v>
      </c>
      <c r="P5" s="755">
        <f t="shared" si="0"/>
        <v>13</v>
      </c>
      <c r="Q5" s="756">
        <f t="shared" si="0"/>
        <v>33</v>
      </c>
    </row>
    <row r="6" spans="1:17" s="748" customFormat="1" ht="18" customHeight="1">
      <c r="B6" s="758" t="s">
        <v>858</v>
      </c>
      <c r="C6" s="759">
        <f>SUM(D6:E6)</f>
        <v>12514</v>
      </c>
      <c r="D6" s="760">
        <f t="shared" ref="D6:E9" si="1">+G6+J6+M6+P6</f>
        <v>6997</v>
      </c>
      <c r="E6" s="760">
        <f>+H6+K6+N6+Q6</f>
        <v>5517</v>
      </c>
      <c r="F6" s="759">
        <f>SUM(G6:H6)</f>
        <v>1378</v>
      </c>
      <c r="G6" s="760">
        <v>737</v>
      </c>
      <c r="H6" s="761">
        <v>641</v>
      </c>
      <c r="I6" s="759">
        <f>SUM(J6:K6)</f>
        <v>3794</v>
      </c>
      <c r="J6" s="760">
        <v>2543</v>
      </c>
      <c r="K6" s="762">
        <v>1251</v>
      </c>
      <c r="L6" s="759">
        <f>SUM(M6:N6)</f>
        <v>7332</v>
      </c>
      <c r="M6" s="760">
        <v>3713</v>
      </c>
      <c r="N6" s="761">
        <v>3619</v>
      </c>
      <c r="O6" s="759">
        <f>SUM(P6:Q6)</f>
        <v>10</v>
      </c>
      <c r="P6" s="760">
        <v>4</v>
      </c>
      <c r="Q6" s="761">
        <v>6</v>
      </c>
    </row>
    <row r="7" spans="1:17" s="748" customFormat="1" ht="18" customHeight="1">
      <c r="B7" s="758" t="s">
        <v>859</v>
      </c>
      <c r="C7" s="759">
        <f>SUM(D7:E7)</f>
        <v>15814</v>
      </c>
      <c r="D7" s="760">
        <f t="shared" si="1"/>
        <v>8727</v>
      </c>
      <c r="E7" s="760">
        <f t="shared" si="1"/>
        <v>7087</v>
      </c>
      <c r="F7" s="759">
        <f>SUM(G7:H7)</f>
        <v>1287</v>
      </c>
      <c r="G7" s="760">
        <v>631</v>
      </c>
      <c r="H7" s="761">
        <v>656</v>
      </c>
      <c r="I7" s="759">
        <f>SUM(J7:K7)</f>
        <v>6947</v>
      </c>
      <c r="J7" s="760">
        <v>3999</v>
      </c>
      <c r="K7" s="762">
        <v>2948</v>
      </c>
      <c r="L7" s="759">
        <f>SUM(M7:N7)</f>
        <v>7572</v>
      </c>
      <c r="M7" s="760">
        <v>4096</v>
      </c>
      <c r="N7" s="761">
        <v>3476</v>
      </c>
      <c r="O7" s="759">
        <f>SUM(P7:Q7)</f>
        <v>8</v>
      </c>
      <c r="P7" s="760">
        <v>1</v>
      </c>
      <c r="Q7" s="761">
        <v>7</v>
      </c>
    </row>
    <row r="8" spans="1:17" s="748" customFormat="1" ht="18" customHeight="1">
      <c r="B8" s="758" t="s">
        <v>860</v>
      </c>
      <c r="C8" s="759">
        <f>SUM(D8:E8)</f>
        <v>11116</v>
      </c>
      <c r="D8" s="760">
        <f t="shared" si="1"/>
        <v>6090</v>
      </c>
      <c r="E8" s="760">
        <f t="shared" si="1"/>
        <v>5026</v>
      </c>
      <c r="F8" s="759">
        <f>SUM(G8:H8)</f>
        <v>680</v>
      </c>
      <c r="G8" s="760">
        <v>339</v>
      </c>
      <c r="H8" s="761">
        <v>341</v>
      </c>
      <c r="I8" s="759">
        <f>SUM(J8:K8)</f>
        <v>5341</v>
      </c>
      <c r="J8" s="760">
        <v>3034</v>
      </c>
      <c r="K8" s="762">
        <v>2307</v>
      </c>
      <c r="L8" s="759">
        <f>SUM(M8:N8)</f>
        <v>5074</v>
      </c>
      <c r="M8" s="760">
        <v>2711</v>
      </c>
      <c r="N8" s="761">
        <v>2363</v>
      </c>
      <c r="O8" s="759">
        <f>SUM(P8:Q8)</f>
        <v>21</v>
      </c>
      <c r="P8" s="760">
        <v>6</v>
      </c>
      <c r="Q8" s="761">
        <v>15</v>
      </c>
    </row>
    <row r="9" spans="1:17" s="748" customFormat="1" ht="18" customHeight="1">
      <c r="B9" s="763" t="s">
        <v>861</v>
      </c>
      <c r="C9" s="764">
        <f>SUM(D9:E9)</f>
        <v>6691</v>
      </c>
      <c r="D9" s="760">
        <f t="shared" si="1"/>
        <v>3537</v>
      </c>
      <c r="E9" s="760">
        <f t="shared" si="1"/>
        <v>3154</v>
      </c>
      <c r="F9" s="759">
        <f>SUM(G9:H9)</f>
        <v>1459</v>
      </c>
      <c r="G9" s="765">
        <v>648</v>
      </c>
      <c r="H9" s="766">
        <v>811</v>
      </c>
      <c r="I9" s="759">
        <f>SUM(J9:K9)</f>
        <v>2300</v>
      </c>
      <c r="J9" s="765">
        <v>1282</v>
      </c>
      <c r="K9" s="767">
        <v>1018</v>
      </c>
      <c r="L9" s="759">
        <f>SUM(M9:N9)</f>
        <v>2925</v>
      </c>
      <c r="M9" s="765">
        <v>1605</v>
      </c>
      <c r="N9" s="766">
        <v>1320</v>
      </c>
      <c r="O9" s="764">
        <f>SUM(P9:Q9)</f>
        <v>7</v>
      </c>
      <c r="P9" s="765">
        <v>2</v>
      </c>
      <c r="Q9" s="766">
        <v>5</v>
      </c>
    </row>
    <row r="10" spans="1:17" s="768" customFormat="1" ht="18" customHeight="1">
      <c r="B10" s="753" t="s">
        <v>862</v>
      </c>
      <c r="C10" s="754">
        <f>SUM(C11:C14)</f>
        <v>48705</v>
      </c>
      <c r="D10" s="755">
        <f>SUM(D11:D14)</f>
        <v>27047</v>
      </c>
      <c r="E10" s="756">
        <f t="shared" ref="E10:Q10" si="2">SUM(E11:E14)</f>
        <v>21658</v>
      </c>
      <c r="F10" s="754">
        <f t="shared" si="2"/>
        <v>4123</v>
      </c>
      <c r="G10" s="755">
        <f t="shared" si="2"/>
        <v>2136</v>
      </c>
      <c r="H10" s="756">
        <f t="shared" si="2"/>
        <v>1987</v>
      </c>
      <c r="I10" s="754">
        <f t="shared" si="2"/>
        <v>18895</v>
      </c>
      <c r="J10" s="755">
        <f t="shared" si="2"/>
        <v>11612</v>
      </c>
      <c r="K10" s="757">
        <f t="shared" si="2"/>
        <v>7283</v>
      </c>
      <c r="L10" s="754">
        <f t="shared" si="2"/>
        <v>25678</v>
      </c>
      <c r="M10" s="755">
        <f t="shared" si="2"/>
        <v>13294</v>
      </c>
      <c r="N10" s="756">
        <f t="shared" si="2"/>
        <v>12384</v>
      </c>
      <c r="O10" s="754">
        <f t="shared" si="2"/>
        <v>9</v>
      </c>
      <c r="P10" s="755">
        <f t="shared" si="2"/>
        <v>5</v>
      </c>
      <c r="Q10" s="756">
        <f t="shared" si="2"/>
        <v>4</v>
      </c>
    </row>
    <row r="11" spans="1:17" s="748" customFormat="1" ht="18" customHeight="1">
      <c r="B11" s="758" t="s">
        <v>863</v>
      </c>
      <c r="C11" s="759">
        <f>SUM(D11:E11)</f>
        <v>13012</v>
      </c>
      <c r="D11" s="760">
        <f t="shared" ref="D11:E14" si="3">+G11+J11+M11+P11</f>
        <v>7287</v>
      </c>
      <c r="E11" s="760">
        <f t="shared" si="3"/>
        <v>5725</v>
      </c>
      <c r="F11" s="759">
        <f>SUM(G11:H11)</f>
        <v>1206</v>
      </c>
      <c r="G11" s="760">
        <v>656</v>
      </c>
      <c r="H11" s="761">
        <v>550</v>
      </c>
      <c r="I11" s="759">
        <f>SUM(J11:K11)</f>
        <v>3944</v>
      </c>
      <c r="J11" s="760">
        <v>2695</v>
      </c>
      <c r="K11" s="762">
        <v>1249</v>
      </c>
      <c r="L11" s="759">
        <f>SUM(M11:N11)</f>
        <v>7862</v>
      </c>
      <c r="M11" s="760">
        <v>3936</v>
      </c>
      <c r="N11" s="761">
        <v>3926</v>
      </c>
      <c r="O11" s="759">
        <f>SUM(P11:Q11)</f>
        <v>0</v>
      </c>
      <c r="P11" s="760">
        <v>0</v>
      </c>
      <c r="Q11" s="761">
        <v>0</v>
      </c>
    </row>
    <row r="12" spans="1:17" s="748" customFormat="1" ht="18" customHeight="1">
      <c r="B12" s="758" t="s">
        <v>864</v>
      </c>
      <c r="C12" s="759">
        <f>SUM(D12:E12)</f>
        <v>16549</v>
      </c>
      <c r="D12" s="760">
        <f t="shared" si="3"/>
        <v>9143</v>
      </c>
      <c r="E12" s="760">
        <f t="shared" si="3"/>
        <v>7406</v>
      </c>
      <c r="F12" s="759">
        <f>SUM(G12:H12)</f>
        <v>1063</v>
      </c>
      <c r="G12" s="760">
        <v>555</v>
      </c>
      <c r="H12" s="761">
        <v>508</v>
      </c>
      <c r="I12" s="759">
        <f>SUM(J12:K12)</f>
        <v>7031</v>
      </c>
      <c r="J12" s="760">
        <v>4153</v>
      </c>
      <c r="K12" s="762">
        <v>2878</v>
      </c>
      <c r="L12" s="759">
        <f>SUM(M12:N12)</f>
        <v>8453</v>
      </c>
      <c r="M12" s="760">
        <v>4434</v>
      </c>
      <c r="N12" s="761">
        <v>4019</v>
      </c>
      <c r="O12" s="759">
        <f>SUM(P12:Q12)</f>
        <v>2</v>
      </c>
      <c r="P12" s="760">
        <v>1</v>
      </c>
      <c r="Q12" s="761">
        <v>1</v>
      </c>
    </row>
    <row r="13" spans="1:17" s="748" customFormat="1" ht="18" customHeight="1">
      <c r="B13" s="758" t="s">
        <v>860</v>
      </c>
      <c r="C13" s="759">
        <f>SUM(D13:E13)</f>
        <v>12187</v>
      </c>
      <c r="D13" s="760">
        <f t="shared" si="3"/>
        <v>6877</v>
      </c>
      <c r="E13" s="760">
        <f t="shared" si="3"/>
        <v>5310</v>
      </c>
      <c r="F13" s="759">
        <f>SUM(G13:H13)</f>
        <v>619</v>
      </c>
      <c r="G13" s="760">
        <v>343</v>
      </c>
      <c r="H13" s="761">
        <v>276</v>
      </c>
      <c r="I13" s="759">
        <f>SUM(J13:K13)</f>
        <v>5416</v>
      </c>
      <c r="J13" s="760">
        <v>3315</v>
      </c>
      <c r="K13" s="762">
        <v>2101</v>
      </c>
      <c r="L13" s="759">
        <f>SUM(M13:N13)</f>
        <v>6146</v>
      </c>
      <c r="M13" s="760">
        <v>3216</v>
      </c>
      <c r="N13" s="761">
        <v>2930</v>
      </c>
      <c r="O13" s="759">
        <f>SUM(P13:Q13)</f>
        <v>6</v>
      </c>
      <c r="P13" s="760">
        <v>3</v>
      </c>
      <c r="Q13" s="761">
        <v>3</v>
      </c>
    </row>
    <row r="14" spans="1:17" s="748" customFormat="1" ht="18" customHeight="1">
      <c r="B14" s="763" t="s">
        <v>865</v>
      </c>
      <c r="C14" s="764">
        <f>SUM(D14:E14)</f>
        <v>6957</v>
      </c>
      <c r="D14" s="760">
        <f t="shared" si="3"/>
        <v>3740</v>
      </c>
      <c r="E14" s="760">
        <f t="shared" si="3"/>
        <v>3217</v>
      </c>
      <c r="F14" s="759">
        <f>SUM(G14:H14)</f>
        <v>1235</v>
      </c>
      <c r="G14" s="765">
        <v>582</v>
      </c>
      <c r="H14" s="766">
        <v>653</v>
      </c>
      <c r="I14" s="759">
        <f>SUM(J14:K14)</f>
        <v>2504</v>
      </c>
      <c r="J14" s="765">
        <v>1449</v>
      </c>
      <c r="K14" s="767">
        <v>1055</v>
      </c>
      <c r="L14" s="759">
        <f>SUM(M14:N14)</f>
        <v>3217</v>
      </c>
      <c r="M14" s="765">
        <v>1708</v>
      </c>
      <c r="N14" s="766">
        <v>1509</v>
      </c>
      <c r="O14" s="764">
        <f>SUM(P14:Q14)</f>
        <v>1</v>
      </c>
      <c r="P14" s="765">
        <v>1</v>
      </c>
      <c r="Q14" s="766">
        <v>0</v>
      </c>
    </row>
    <row r="15" spans="1:17" s="768" customFormat="1" ht="18" customHeight="1">
      <c r="B15" s="753" t="s">
        <v>34</v>
      </c>
      <c r="C15" s="754">
        <f>SUM(C16:C19)</f>
        <v>49502</v>
      </c>
      <c r="D15" s="755">
        <f>SUM(D16:D19)</f>
        <v>27487</v>
      </c>
      <c r="E15" s="756">
        <f t="shared" ref="E15:Q15" si="4">SUM(E16:E19)</f>
        <v>22015</v>
      </c>
      <c r="F15" s="754">
        <f t="shared" si="4"/>
        <v>2865</v>
      </c>
      <c r="G15" s="755">
        <f t="shared" si="4"/>
        <v>1616</v>
      </c>
      <c r="H15" s="756">
        <f t="shared" si="4"/>
        <v>1249</v>
      </c>
      <c r="I15" s="754">
        <f t="shared" si="4"/>
        <v>18857</v>
      </c>
      <c r="J15" s="755">
        <f t="shared" si="4"/>
        <v>12036</v>
      </c>
      <c r="K15" s="757">
        <f t="shared" si="4"/>
        <v>6821</v>
      </c>
      <c r="L15" s="754">
        <f t="shared" si="4"/>
        <v>27718</v>
      </c>
      <c r="M15" s="755">
        <f t="shared" si="4"/>
        <v>13798</v>
      </c>
      <c r="N15" s="756">
        <f t="shared" si="4"/>
        <v>13920</v>
      </c>
      <c r="O15" s="754">
        <f t="shared" si="4"/>
        <v>62</v>
      </c>
      <c r="P15" s="755">
        <f t="shared" si="4"/>
        <v>37</v>
      </c>
      <c r="Q15" s="756">
        <f t="shared" si="4"/>
        <v>25</v>
      </c>
    </row>
    <row r="16" spans="1:17" s="748" customFormat="1" ht="18" customHeight="1">
      <c r="B16" s="758" t="s">
        <v>863</v>
      </c>
      <c r="C16" s="759">
        <v>12711</v>
      </c>
      <c r="D16" s="760">
        <v>7088</v>
      </c>
      <c r="E16" s="761">
        <v>5623</v>
      </c>
      <c r="F16" s="759">
        <v>997</v>
      </c>
      <c r="G16" s="760">
        <v>546</v>
      </c>
      <c r="H16" s="761">
        <v>451</v>
      </c>
      <c r="I16" s="759">
        <v>3966</v>
      </c>
      <c r="J16" s="760">
        <v>2804</v>
      </c>
      <c r="K16" s="762">
        <v>1162</v>
      </c>
      <c r="L16" s="759">
        <v>7745</v>
      </c>
      <c r="M16" s="760">
        <v>3737</v>
      </c>
      <c r="N16" s="761">
        <v>4008</v>
      </c>
      <c r="O16" s="759">
        <v>3</v>
      </c>
      <c r="P16" s="760">
        <v>1</v>
      </c>
      <c r="Q16" s="761">
        <v>2</v>
      </c>
    </row>
    <row r="17" spans="2:17" s="748" customFormat="1" ht="18" customHeight="1">
      <c r="B17" s="758" t="s">
        <v>866</v>
      </c>
      <c r="C17" s="759">
        <v>17153</v>
      </c>
      <c r="D17" s="760">
        <v>9492</v>
      </c>
      <c r="E17" s="761">
        <v>7661</v>
      </c>
      <c r="F17" s="759">
        <v>710</v>
      </c>
      <c r="G17" s="760">
        <v>422</v>
      </c>
      <c r="H17" s="761">
        <v>288</v>
      </c>
      <c r="I17" s="759">
        <v>6956</v>
      </c>
      <c r="J17" s="760">
        <v>4262</v>
      </c>
      <c r="K17" s="762">
        <v>2694</v>
      </c>
      <c r="L17" s="759">
        <v>9454</v>
      </c>
      <c r="M17" s="760">
        <v>4786</v>
      </c>
      <c r="N17" s="761">
        <v>4668</v>
      </c>
      <c r="O17" s="759">
        <v>33</v>
      </c>
      <c r="P17" s="760">
        <v>22</v>
      </c>
      <c r="Q17" s="761">
        <v>11</v>
      </c>
    </row>
    <row r="18" spans="2:17" s="748" customFormat="1" ht="18" customHeight="1">
      <c r="B18" s="758" t="s">
        <v>860</v>
      </c>
      <c r="C18" s="759">
        <v>12581</v>
      </c>
      <c r="D18" s="760">
        <v>7090</v>
      </c>
      <c r="E18" s="761">
        <v>5491</v>
      </c>
      <c r="F18" s="759">
        <v>393</v>
      </c>
      <c r="G18" s="760">
        <v>251</v>
      </c>
      <c r="H18" s="761">
        <v>142</v>
      </c>
      <c r="I18" s="759">
        <v>5301</v>
      </c>
      <c r="J18" s="760">
        <v>3394</v>
      </c>
      <c r="K18" s="762">
        <v>1907</v>
      </c>
      <c r="L18" s="759">
        <v>6876</v>
      </c>
      <c r="M18" s="760">
        <v>3439</v>
      </c>
      <c r="N18" s="761">
        <v>3437</v>
      </c>
      <c r="O18" s="759">
        <v>11</v>
      </c>
      <c r="P18" s="760">
        <v>6</v>
      </c>
      <c r="Q18" s="761">
        <v>5</v>
      </c>
    </row>
    <row r="19" spans="2:17" s="748" customFormat="1" ht="18" customHeight="1">
      <c r="B19" s="763" t="s">
        <v>865</v>
      </c>
      <c r="C19" s="764">
        <v>7057</v>
      </c>
      <c r="D19" s="765">
        <v>3817</v>
      </c>
      <c r="E19" s="766">
        <v>3240</v>
      </c>
      <c r="F19" s="764">
        <v>765</v>
      </c>
      <c r="G19" s="765">
        <v>397</v>
      </c>
      <c r="H19" s="766">
        <v>368</v>
      </c>
      <c r="I19" s="764">
        <v>2634</v>
      </c>
      <c r="J19" s="765">
        <v>1576</v>
      </c>
      <c r="K19" s="767">
        <v>1058</v>
      </c>
      <c r="L19" s="764">
        <v>3643</v>
      </c>
      <c r="M19" s="765">
        <v>1836</v>
      </c>
      <c r="N19" s="766">
        <v>1807</v>
      </c>
      <c r="O19" s="764">
        <v>15</v>
      </c>
      <c r="P19" s="765">
        <v>8</v>
      </c>
      <c r="Q19" s="766">
        <v>7</v>
      </c>
    </row>
    <row r="20" spans="2:17" s="768" customFormat="1" ht="18" customHeight="1">
      <c r="B20" s="769" t="s">
        <v>35</v>
      </c>
      <c r="C20" s="754">
        <f>SUM(C21:C24)</f>
        <v>49748</v>
      </c>
      <c r="D20" s="755">
        <f>SUM(D21:D24)</f>
        <v>27271</v>
      </c>
      <c r="E20" s="756">
        <f t="shared" ref="E20:Q20" si="5">SUM(E21:E24)</f>
        <v>22477</v>
      </c>
      <c r="F20" s="754">
        <f t="shared" si="5"/>
        <v>2901</v>
      </c>
      <c r="G20" s="755">
        <f t="shared" si="5"/>
        <v>1745</v>
      </c>
      <c r="H20" s="756">
        <f t="shared" si="5"/>
        <v>1156</v>
      </c>
      <c r="I20" s="754">
        <f t="shared" si="5"/>
        <v>17810</v>
      </c>
      <c r="J20" s="755">
        <f t="shared" si="5"/>
        <v>11448</v>
      </c>
      <c r="K20" s="757">
        <f t="shared" si="5"/>
        <v>6362</v>
      </c>
      <c r="L20" s="754">
        <f t="shared" si="5"/>
        <v>28891</v>
      </c>
      <c r="M20" s="755">
        <f t="shared" si="5"/>
        <v>13987</v>
      </c>
      <c r="N20" s="756">
        <f t="shared" si="5"/>
        <v>14904</v>
      </c>
      <c r="O20" s="754">
        <f t="shared" si="5"/>
        <v>146</v>
      </c>
      <c r="P20" s="755">
        <f t="shared" si="5"/>
        <v>91</v>
      </c>
      <c r="Q20" s="756">
        <f t="shared" si="5"/>
        <v>55</v>
      </c>
    </row>
    <row r="21" spans="2:17" s="748" customFormat="1" ht="18" customHeight="1">
      <c r="B21" s="758" t="s">
        <v>867</v>
      </c>
      <c r="C21" s="759">
        <v>12286</v>
      </c>
      <c r="D21" s="760">
        <v>6848</v>
      </c>
      <c r="E21" s="761">
        <v>5438</v>
      </c>
      <c r="F21" s="759">
        <v>990</v>
      </c>
      <c r="G21" s="760">
        <v>572</v>
      </c>
      <c r="H21" s="761">
        <v>418</v>
      </c>
      <c r="I21" s="759">
        <v>3765</v>
      </c>
      <c r="J21" s="760">
        <v>2624</v>
      </c>
      <c r="K21" s="762">
        <v>1141</v>
      </c>
      <c r="L21" s="759">
        <v>7512</v>
      </c>
      <c r="M21" s="760">
        <v>3641</v>
      </c>
      <c r="N21" s="761">
        <v>3871</v>
      </c>
      <c r="O21" s="759">
        <v>19</v>
      </c>
      <c r="P21" s="760">
        <v>11</v>
      </c>
      <c r="Q21" s="761">
        <v>8</v>
      </c>
    </row>
    <row r="22" spans="2:17" s="748" customFormat="1" ht="18" customHeight="1">
      <c r="B22" s="758" t="s">
        <v>864</v>
      </c>
      <c r="C22" s="759">
        <v>17414</v>
      </c>
      <c r="D22" s="760">
        <v>9482</v>
      </c>
      <c r="E22" s="761">
        <v>7932</v>
      </c>
      <c r="F22" s="759">
        <v>721</v>
      </c>
      <c r="G22" s="760">
        <v>467</v>
      </c>
      <c r="H22" s="761">
        <v>254</v>
      </c>
      <c r="I22" s="759">
        <v>6335</v>
      </c>
      <c r="J22" s="760">
        <v>3942</v>
      </c>
      <c r="K22" s="762">
        <v>2393</v>
      </c>
      <c r="L22" s="759">
        <v>10284</v>
      </c>
      <c r="M22" s="760">
        <v>5027</v>
      </c>
      <c r="N22" s="761">
        <v>5257</v>
      </c>
      <c r="O22" s="759">
        <v>74</v>
      </c>
      <c r="P22" s="760">
        <v>46</v>
      </c>
      <c r="Q22" s="761">
        <v>28</v>
      </c>
    </row>
    <row r="23" spans="2:17" s="748" customFormat="1" ht="18" customHeight="1">
      <c r="B23" s="758" t="s">
        <v>860</v>
      </c>
      <c r="C23" s="759">
        <v>12928</v>
      </c>
      <c r="D23" s="760">
        <v>7144</v>
      </c>
      <c r="E23" s="761">
        <v>5784</v>
      </c>
      <c r="F23" s="759">
        <v>502</v>
      </c>
      <c r="G23" s="760">
        <v>320</v>
      </c>
      <c r="H23" s="761">
        <v>182</v>
      </c>
      <c r="I23" s="759">
        <v>5211</v>
      </c>
      <c r="J23" s="760">
        <v>3349</v>
      </c>
      <c r="K23" s="762">
        <v>1862</v>
      </c>
      <c r="L23" s="759">
        <v>7172</v>
      </c>
      <c r="M23" s="760">
        <v>3447</v>
      </c>
      <c r="N23" s="761">
        <v>3725</v>
      </c>
      <c r="O23" s="759">
        <v>43</v>
      </c>
      <c r="P23" s="760">
        <v>28</v>
      </c>
      <c r="Q23" s="761">
        <v>15</v>
      </c>
    </row>
    <row r="24" spans="2:17" s="748" customFormat="1" ht="18" customHeight="1">
      <c r="B24" s="763" t="s">
        <v>865</v>
      </c>
      <c r="C24" s="764">
        <v>7120</v>
      </c>
      <c r="D24" s="765">
        <v>3797</v>
      </c>
      <c r="E24" s="766">
        <v>3323</v>
      </c>
      <c r="F24" s="764">
        <v>688</v>
      </c>
      <c r="G24" s="765">
        <v>386</v>
      </c>
      <c r="H24" s="766">
        <v>302</v>
      </c>
      <c r="I24" s="764">
        <v>2499</v>
      </c>
      <c r="J24" s="765">
        <v>1533</v>
      </c>
      <c r="K24" s="767">
        <v>966</v>
      </c>
      <c r="L24" s="764">
        <v>3923</v>
      </c>
      <c r="M24" s="765">
        <v>1872</v>
      </c>
      <c r="N24" s="766">
        <v>2051</v>
      </c>
      <c r="O24" s="764">
        <v>10</v>
      </c>
      <c r="P24" s="765">
        <v>6</v>
      </c>
      <c r="Q24" s="766">
        <v>4</v>
      </c>
    </row>
    <row r="25" spans="2:17" s="768" customFormat="1" ht="18" customHeight="1">
      <c r="B25" s="769" t="s">
        <v>37</v>
      </c>
      <c r="C25" s="754">
        <f>SUM(C26:C29)</f>
        <v>47112</v>
      </c>
      <c r="D25" s="755">
        <f>SUM(D26:D29)</f>
        <v>25542</v>
      </c>
      <c r="E25" s="756">
        <f t="shared" ref="E25:Q25" si="6">SUM(E26:E29)</f>
        <v>21570</v>
      </c>
      <c r="F25" s="754">
        <f t="shared" si="6"/>
        <v>2152</v>
      </c>
      <c r="G25" s="755">
        <f t="shared" si="6"/>
        <v>1359</v>
      </c>
      <c r="H25" s="756">
        <f t="shared" si="6"/>
        <v>793</v>
      </c>
      <c r="I25" s="754">
        <f t="shared" si="6"/>
        <v>15884</v>
      </c>
      <c r="J25" s="755">
        <f t="shared" si="6"/>
        <v>10515</v>
      </c>
      <c r="K25" s="757">
        <f t="shared" si="6"/>
        <v>5369</v>
      </c>
      <c r="L25" s="754">
        <f t="shared" si="6"/>
        <v>28938</v>
      </c>
      <c r="M25" s="755">
        <f t="shared" si="6"/>
        <v>13593</v>
      </c>
      <c r="N25" s="756">
        <f t="shared" si="6"/>
        <v>15345</v>
      </c>
      <c r="O25" s="754">
        <f t="shared" si="6"/>
        <v>138</v>
      </c>
      <c r="P25" s="755">
        <f t="shared" si="6"/>
        <v>75</v>
      </c>
      <c r="Q25" s="756">
        <f t="shared" si="6"/>
        <v>63</v>
      </c>
    </row>
    <row r="26" spans="2:17" s="748" customFormat="1" ht="18" customHeight="1">
      <c r="B26" s="758" t="s">
        <v>863</v>
      </c>
      <c r="C26" s="759">
        <f>SUM(D26:E26)</f>
        <v>11205</v>
      </c>
      <c r="D26" s="760">
        <f t="shared" ref="D26:E29" si="7">G26+J26+M26+P26</f>
        <v>6152</v>
      </c>
      <c r="E26" s="761">
        <f t="shared" si="7"/>
        <v>5053</v>
      </c>
      <c r="F26" s="759">
        <f>SUM(G26:H26)</f>
        <v>768</v>
      </c>
      <c r="G26" s="760">
        <v>450</v>
      </c>
      <c r="H26" s="761">
        <v>318</v>
      </c>
      <c r="I26" s="759">
        <f>SUM(J26:K26)</f>
        <v>3385</v>
      </c>
      <c r="J26" s="760">
        <v>2355</v>
      </c>
      <c r="K26" s="762">
        <v>1030</v>
      </c>
      <c r="L26" s="759">
        <f>SUM(M26:N26)</f>
        <v>7012</v>
      </c>
      <c r="M26" s="760">
        <v>3324</v>
      </c>
      <c r="N26" s="761">
        <v>3688</v>
      </c>
      <c r="O26" s="759">
        <f>SUM(P26:Q26)</f>
        <v>40</v>
      </c>
      <c r="P26" s="760">
        <v>23</v>
      </c>
      <c r="Q26" s="761">
        <v>17</v>
      </c>
    </row>
    <row r="27" spans="2:17" s="748" customFormat="1" ht="18" customHeight="1">
      <c r="B27" s="758" t="s">
        <v>864</v>
      </c>
      <c r="C27" s="759">
        <f>SUM(D27:E27)</f>
        <v>16483</v>
      </c>
      <c r="D27" s="760">
        <f t="shared" si="7"/>
        <v>8879</v>
      </c>
      <c r="E27" s="761">
        <f t="shared" si="7"/>
        <v>7604</v>
      </c>
      <c r="F27" s="759">
        <f>SUM(G27:H27)</f>
        <v>526</v>
      </c>
      <c r="G27" s="760">
        <v>360</v>
      </c>
      <c r="H27" s="761">
        <v>166</v>
      </c>
      <c r="I27" s="759">
        <f>SUM(J27:K27)</f>
        <v>5649</v>
      </c>
      <c r="J27" s="760">
        <v>3671</v>
      </c>
      <c r="K27" s="762">
        <v>1978</v>
      </c>
      <c r="L27" s="759">
        <f>SUM(M27:N27)</f>
        <v>10240</v>
      </c>
      <c r="M27" s="760">
        <v>4811</v>
      </c>
      <c r="N27" s="761">
        <v>5429</v>
      </c>
      <c r="O27" s="759">
        <f>SUM(P27:Q27)</f>
        <v>68</v>
      </c>
      <c r="P27" s="760">
        <v>37</v>
      </c>
      <c r="Q27" s="761">
        <v>31</v>
      </c>
    </row>
    <row r="28" spans="2:17" s="748" customFormat="1" ht="18" customHeight="1">
      <c r="B28" s="758" t="s">
        <v>860</v>
      </c>
      <c r="C28" s="759">
        <f>SUM(D28:E28)</f>
        <v>12691</v>
      </c>
      <c r="D28" s="760">
        <f t="shared" si="7"/>
        <v>6904</v>
      </c>
      <c r="E28" s="761">
        <f t="shared" si="7"/>
        <v>5787</v>
      </c>
      <c r="F28" s="759">
        <f>SUM(G28:H28)</f>
        <v>355</v>
      </c>
      <c r="G28" s="760">
        <v>232</v>
      </c>
      <c r="H28" s="761">
        <v>123</v>
      </c>
      <c r="I28" s="759">
        <f>SUM(J28:K28)</f>
        <v>4710</v>
      </c>
      <c r="J28" s="760">
        <v>3108</v>
      </c>
      <c r="K28" s="762">
        <v>1602</v>
      </c>
      <c r="L28" s="759">
        <f>SUM(M28:N28)</f>
        <v>7608</v>
      </c>
      <c r="M28" s="760">
        <v>3553</v>
      </c>
      <c r="N28" s="761">
        <v>4055</v>
      </c>
      <c r="O28" s="759">
        <f>SUM(P28:Q28)</f>
        <v>18</v>
      </c>
      <c r="P28" s="760">
        <v>11</v>
      </c>
      <c r="Q28" s="761">
        <v>7</v>
      </c>
    </row>
    <row r="29" spans="2:17" s="748" customFormat="1" ht="18" customHeight="1">
      <c r="B29" s="763" t="s">
        <v>865</v>
      </c>
      <c r="C29" s="764">
        <f>SUM(D29:E29)</f>
        <v>6733</v>
      </c>
      <c r="D29" s="765">
        <f t="shared" si="7"/>
        <v>3607</v>
      </c>
      <c r="E29" s="766">
        <f t="shared" si="7"/>
        <v>3126</v>
      </c>
      <c r="F29" s="764">
        <f>SUM(G29:H29)</f>
        <v>503</v>
      </c>
      <c r="G29" s="765">
        <v>317</v>
      </c>
      <c r="H29" s="766">
        <v>186</v>
      </c>
      <c r="I29" s="764">
        <f>SUM(J29:K29)</f>
        <v>2140</v>
      </c>
      <c r="J29" s="765">
        <v>1381</v>
      </c>
      <c r="K29" s="767">
        <v>759</v>
      </c>
      <c r="L29" s="764">
        <f>SUM(M29:N29)</f>
        <v>4078</v>
      </c>
      <c r="M29" s="765">
        <v>1905</v>
      </c>
      <c r="N29" s="766">
        <v>2173</v>
      </c>
      <c r="O29" s="764">
        <f>SUM(P29:Q29)</f>
        <v>12</v>
      </c>
      <c r="P29" s="765">
        <v>4</v>
      </c>
      <c r="Q29" s="766">
        <v>8</v>
      </c>
    </row>
    <row r="30" spans="2:17" s="748" customFormat="1" ht="18" customHeight="1">
      <c r="B30" s="769" t="s">
        <v>38</v>
      </c>
      <c r="C30" s="754">
        <f>SUM(C31:C34)</f>
        <v>47726</v>
      </c>
      <c r="D30" s="755">
        <f>SUM(D31:D34)</f>
        <v>25751</v>
      </c>
      <c r="E30" s="756">
        <f t="shared" ref="E30:P30" si="8">SUM(E31:E34)</f>
        <v>21975</v>
      </c>
      <c r="F30" s="754">
        <f t="shared" si="8"/>
        <v>2050</v>
      </c>
      <c r="G30" s="755">
        <f t="shared" si="8"/>
        <v>1333</v>
      </c>
      <c r="H30" s="756">
        <f t="shared" si="8"/>
        <v>717</v>
      </c>
      <c r="I30" s="754">
        <f t="shared" si="8"/>
        <v>16003</v>
      </c>
      <c r="J30" s="755">
        <f t="shared" si="8"/>
        <v>10687</v>
      </c>
      <c r="K30" s="757">
        <f t="shared" si="8"/>
        <v>5316</v>
      </c>
      <c r="L30" s="754">
        <f t="shared" si="8"/>
        <v>29388</v>
      </c>
      <c r="M30" s="755">
        <f t="shared" si="8"/>
        <v>13575</v>
      </c>
      <c r="N30" s="756">
        <f t="shared" si="8"/>
        <v>15813</v>
      </c>
      <c r="O30" s="754">
        <f t="shared" si="8"/>
        <v>285</v>
      </c>
      <c r="P30" s="755">
        <f t="shared" si="8"/>
        <v>156</v>
      </c>
      <c r="Q30" s="756">
        <f>SUM(Q31:Q34)</f>
        <v>129</v>
      </c>
    </row>
    <row r="31" spans="2:17" s="748" customFormat="1" ht="18" customHeight="1">
      <c r="B31" s="758" t="s">
        <v>863</v>
      </c>
      <c r="C31" s="759">
        <f>SUM(D31:E31)</f>
        <v>11105</v>
      </c>
      <c r="D31" s="760">
        <f t="shared" ref="D31:E34" si="9">G31+J31+M31+P31</f>
        <v>6095</v>
      </c>
      <c r="E31" s="761">
        <f t="shared" si="9"/>
        <v>5010</v>
      </c>
      <c r="F31" s="759">
        <f>SUM(G31:H31)</f>
        <v>744</v>
      </c>
      <c r="G31" s="760">
        <v>418</v>
      </c>
      <c r="H31" s="761">
        <v>326</v>
      </c>
      <c r="I31" s="759">
        <f>SUM(J31:K31)</f>
        <v>3408</v>
      </c>
      <c r="J31" s="760">
        <v>2388</v>
      </c>
      <c r="K31" s="762">
        <v>1020</v>
      </c>
      <c r="L31" s="759">
        <f>SUM(M31:N31)</f>
        <v>6902</v>
      </c>
      <c r="M31" s="760">
        <v>3259</v>
      </c>
      <c r="N31" s="761">
        <v>3643</v>
      </c>
      <c r="O31" s="759">
        <f>SUM(P31:Q31)</f>
        <v>51</v>
      </c>
      <c r="P31" s="760">
        <v>30</v>
      </c>
      <c r="Q31" s="761">
        <v>21</v>
      </c>
    </row>
    <row r="32" spans="2:17" s="748" customFormat="1" ht="18" customHeight="1">
      <c r="B32" s="758" t="s">
        <v>864</v>
      </c>
      <c r="C32" s="759">
        <f>SUM(D32:E32)</f>
        <v>16641</v>
      </c>
      <c r="D32" s="760">
        <f t="shared" si="9"/>
        <v>8936</v>
      </c>
      <c r="E32" s="761">
        <f t="shared" si="9"/>
        <v>7705</v>
      </c>
      <c r="F32" s="759">
        <f>SUM(G32:H32)</f>
        <v>494</v>
      </c>
      <c r="G32" s="760">
        <v>364</v>
      </c>
      <c r="H32" s="761">
        <v>130</v>
      </c>
      <c r="I32" s="759">
        <f>SUM(J32:K32)</f>
        <v>5549</v>
      </c>
      <c r="J32" s="760">
        <v>3648</v>
      </c>
      <c r="K32" s="762">
        <v>1901</v>
      </c>
      <c r="L32" s="759">
        <f>SUM(M32:N32)</f>
        <v>10487</v>
      </c>
      <c r="M32" s="760">
        <v>4864</v>
      </c>
      <c r="N32" s="761">
        <v>5623</v>
      </c>
      <c r="O32" s="759">
        <f>SUM(P32:Q32)</f>
        <v>111</v>
      </c>
      <c r="P32" s="760">
        <v>60</v>
      </c>
      <c r="Q32" s="761">
        <v>51</v>
      </c>
    </row>
    <row r="33" spans="2:17" s="748" customFormat="1" ht="18" customHeight="1">
      <c r="B33" s="758" t="s">
        <v>868</v>
      </c>
      <c r="C33" s="759">
        <f>SUM(D33:E33)</f>
        <v>13022</v>
      </c>
      <c r="D33" s="760">
        <f t="shared" si="9"/>
        <v>6982</v>
      </c>
      <c r="E33" s="761">
        <f t="shared" si="9"/>
        <v>6040</v>
      </c>
      <c r="F33" s="759">
        <f>SUM(G33:H33)</f>
        <v>354</v>
      </c>
      <c r="G33" s="760">
        <v>246</v>
      </c>
      <c r="H33" s="761">
        <v>108</v>
      </c>
      <c r="I33" s="759">
        <f>SUM(J33:K33)</f>
        <v>4840</v>
      </c>
      <c r="J33" s="760">
        <v>3194</v>
      </c>
      <c r="K33" s="762">
        <v>1646</v>
      </c>
      <c r="L33" s="759">
        <f>SUM(M33:N33)</f>
        <v>7734</v>
      </c>
      <c r="M33" s="760">
        <v>3491</v>
      </c>
      <c r="N33" s="761">
        <v>4243</v>
      </c>
      <c r="O33" s="759">
        <f>SUM(P33:Q33)</f>
        <v>94</v>
      </c>
      <c r="P33" s="760">
        <v>51</v>
      </c>
      <c r="Q33" s="761">
        <v>43</v>
      </c>
    </row>
    <row r="34" spans="2:17" s="748" customFormat="1" ht="18" customHeight="1">
      <c r="B34" s="763" t="s">
        <v>865</v>
      </c>
      <c r="C34" s="764">
        <f>SUM(D34:E34)</f>
        <v>6958</v>
      </c>
      <c r="D34" s="765">
        <f t="shared" si="9"/>
        <v>3738</v>
      </c>
      <c r="E34" s="766">
        <f t="shared" si="9"/>
        <v>3220</v>
      </c>
      <c r="F34" s="764">
        <f>SUM(G34:H34)</f>
        <v>458</v>
      </c>
      <c r="G34" s="765">
        <v>305</v>
      </c>
      <c r="H34" s="766">
        <v>153</v>
      </c>
      <c r="I34" s="764">
        <f>SUM(J34:K34)</f>
        <v>2206</v>
      </c>
      <c r="J34" s="765">
        <v>1457</v>
      </c>
      <c r="K34" s="767">
        <v>749</v>
      </c>
      <c r="L34" s="764">
        <f>SUM(M34:N34)</f>
        <v>4265</v>
      </c>
      <c r="M34" s="765">
        <v>1961</v>
      </c>
      <c r="N34" s="766">
        <v>2304</v>
      </c>
      <c r="O34" s="764">
        <f>SUM(P34:Q34)</f>
        <v>29</v>
      </c>
      <c r="P34" s="765">
        <v>15</v>
      </c>
      <c r="Q34" s="766">
        <v>14</v>
      </c>
    </row>
    <row r="35" spans="2:17" s="748" customFormat="1" ht="15" customHeight="1">
      <c r="Q35" s="770" t="s">
        <v>869</v>
      </c>
    </row>
  </sheetData>
  <mergeCells count="6">
    <mergeCell ref="O3:Q3"/>
    <mergeCell ref="B3:B4"/>
    <mergeCell ref="C3:E3"/>
    <mergeCell ref="F3:H3"/>
    <mergeCell ref="I3:K3"/>
    <mergeCell ref="L3:N3"/>
  </mergeCells>
  <phoneticPr fontId="1"/>
  <pageMargins left="0.59055118110236227" right="0.19685039370078741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2.人      口</oddHeader>
    <oddFooter>&amp;C&amp;"ＭＳ Ｐゴシック,標準"&amp;11-26-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zoomScaleNormal="100" workbookViewId="0">
      <selection activeCell="E1" sqref="E1"/>
    </sheetView>
  </sheetViews>
  <sheetFormatPr defaultRowHeight="13.5"/>
  <cols>
    <col min="1" max="1" width="3.625" style="2" customWidth="1"/>
    <col min="2" max="2" width="10.625" style="2" customWidth="1"/>
    <col min="3" max="3" width="13.625" style="2" customWidth="1"/>
    <col min="4" max="5" width="11.625" style="2" customWidth="1"/>
    <col min="6" max="6" width="10.125" style="3" customWidth="1"/>
    <col min="7" max="7" width="10.125" style="4" customWidth="1"/>
    <col min="8" max="8" width="9.625" style="4" customWidth="1"/>
    <col min="9" max="256" width="9" style="2"/>
    <col min="257" max="257" width="3.625" style="2" customWidth="1"/>
    <col min="258" max="258" width="10.625" style="2" customWidth="1"/>
    <col min="259" max="259" width="13.625" style="2" customWidth="1"/>
    <col min="260" max="261" width="11.625" style="2" customWidth="1"/>
    <col min="262" max="263" width="10.125" style="2" customWidth="1"/>
    <col min="264" max="264" width="9.625" style="2" customWidth="1"/>
    <col min="265" max="512" width="9" style="2"/>
    <col min="513" max="513" width="3.625" style="2" customWidth="1"/>
    <col min="514" max="514" width="10.625" style="2" customWidth="1"/>
    <col min="515" max="515" width="13.625" style="2" customWidth="1"/>
    <col min="516" max="517" width="11.625" style="2" customWidth="1"/>
    <col min="518" max="519" width="10.125" style="2" customWidth="1"/>
    <col min="520" max="520" width="9.625" style="2" customWidth="1"/>
    <col min="521" max="768" width="9" style="2"/>
    <col min="769" max="769" width="3.625" style="2" customWidth="1"/>
    <col min="770" max="770" width="10.625" style="2" customWidth="1"/>
    <col min="771" max="771" width="13.625" style="2" customWidth="1"/>
    <col min="772" max="773" width="11.625" style="2" customWidth="1"/>
    <col min="774" max="775" width="10.125" style="2" customWidth="1"/>
    <col min="776" max="776" width="9.625" style="2" customWidth="1"/>
    <col min="777" max="1024" width="9" style="2"/>
    <col min="1025" max="1025" width="3.625" style="2" customWidth="1"/>
    <col min="1026" max="1026" width="10.625" style="2" customWidth="1"/>
    <col min="1027" max="1027" width="13.625" style="2" customWidth="1"/>
    <col min="1028" max="1029" width="11.625" style="2" customWidth="1"/>
    <col min="1030" max="1031" width="10.125" style="2" customWidth="1"/>
    <col min="1032" max="1032" width="9.625" style="2" customWidth="1"/>
    <col min="1033" max="1280" width="9" style="2"/>
    <col min="1281" max="1281" width="3.625" style="2" customWidth="1"/>
    <col min="1282" max="1282" width="10.625" style="2" customWidth="1"/>
    <col min="1283" max="1283" width="13.625" style="2" customWidth="1"/>
    <col min="1284" max="1285" width="11.625" style="2" customWidth="1"/>
    <col min="1286" max="1287" width="10.125" style="2" customWidth="1"/>
    <col min="1288" max="1288" width="9.625" style="2" customWidth="1"/>
    <col min="1289" max="1536" width="9" style="2"/>
    <col min="1537" max="1537" width="3.625" style="2" customWidth="1"/>
    <col min="1538" max="1538" width="10.625" style="2" customWidth="1"/>
    <col min="1539" max="1539" width="13.625" style="2" customWidth="1"/>
    <col min="1540" max="1541" width="11.625" style="2" customWidth="1"/>
    <col min="1542" max="1543" width="10.125" style="2" customWidth="1"/>
    <col min="1544" max="1544" width="9.625" style="2" customWidth="1"/>
    <col min="1545" max="1792" width="9" style="2"/>
    <col min="1793" max="1793" width="3.625" style="2" customWidth="1"/>
    <col min="1794" max="1794" width="10.625" style="2" customWidth="1"/>
    <col min="1795" max="1795" width="13.625" style="2" customWidth="1"/>
    <col min="1796" max="1797" width="11.625" style="2" customWidth="1"/>
    <col min="1798" max="1799" width="10.125" style="2" customWidth="1"/>
    <col min="1800" max="1800" width="9.625" style="2" customWidth="1"/>
    <col min="1801" max="2048" width="9" style="2"/>
    <col min="2049" max="2049" width="3.625" style="2" customWidth="1"/>
    <col min="2050" max="2050" width="10.625" style="2" customWidth="1"/>
    <col min="2051" max="2051" width="13.625" style="2" customWidth="1"/>
    <col min="2052" max="2053" width="11.625" style="2" customWidth="1"/>
    <col min="2054" max="2055" width="10.125" style="2" customWidth="1"/>
    <col min="2056" max="2056" width="9.625" style="2" customWidth="1"/>
    <col min="2057" max="2304" width="9" style="2"/>
    <col min="2305" max="2305" width="3.625" style="2" customWidth="1"/>
    <col min="2306" max="2306" width="10.625" style="2" customWidth="1"/>
    <col min="2307" max="2307" width="13.625" style="2" customWidth="1"/>
    <col min="2308" max="2309" width="11.625" style="2" customWidth="1"/>
    <col min="2310" max="2311" width="10.125" style="2" customWidth="1"/>
    <col min="2312" max="2312" width="9.625" style="2" customWidth="1"/>
    <col min="2313" max="2560" width="9" style="2"/>
    <col min="2561" max="2561" width="3.625" style="2" customWidth="1"/>
    <col min="2562" max="2562" width="10.625" style="2" customWidth="1"/>
    <col min="2563" max="2563" width="13.625" style="2" customWidth="1"/>
    <col min="2564" max="2565" width="11.625" style="2" customWidth="1"/>
    <col min="2566" max="2567" width="10.125" style="2" customWidth="1"/>
    <col min="2568" max="2568" width="9.625" style="2" customWidth="1"/>
    <col min="2569" max="2816" width="9" style="2"/>
    <col min="2817" max="2817" width="3.625" style="2" customWidth="1"/>
    <col min="2818" max="2818" width="10.625" style="2" customWidth="1"/>
    <col min="2819" max="2819" width="13.625" style="2" customWidth="1"/>
    <col min="2820" max="2821" width="11.625" style="2" customWidth="1"/>
    <col min="2822" max="2823" width="10.125" style="2" customWidth="1"/>
    <col min="2824" max="2824" width="9.625" style="2" customWidth="1"/>
    <col min="2825" max="3072" width="9" style="2"/>
    <col min="3073" max="3073" width="3.625" style="2" customWidth="1"/>
    <col min="3074" max="3074" width="10.625" style="2" customWidth="1"/>
    <col min="3075" max="3075" width="13.625" style="2" customWidth="1"/>
    <col min="3076" max="3077" width="11.625" style="2" customWidth="1"/>
    <col min="3078" max="3079" width="10.125" style="2" customWidth="1"/>
    <col min="3080" max="3080" width="9.625" style="2" customWidth="1"/>
    <col min="3081" max="3328" width="9" style="2"/>
    <col min="3329" max="3329" width="3.625" style="2" customWidth="1"/>
    <col min="3330" max="3330" width="10.625" style="2" customWidth="1"/>
    <col min="3331" max="3331" width="13.625" style="2" customWidth="1"/>
    <col min="3332" max="3333" width="11.625" style="2" customWidth="1"/>
    <col min="3334" max="3335" width="10.125" style="2" customWidth="1"/>
    <col min="3336" max="3336" width="9.625" style="2" customWidth="1"/>
    <col min="3337" max="3584" width="9" style="2"/>
    <col min="3585" max="3585" width="3.625" style="2" customWidth="1"/>
    <col min="3586" max="3586" width="10.625" style="2" customWidth="1"/>
    <col min="3587" max="3587" width="13.625" style="2" customWidth="1"/>
    <col min="3588" max="3589" width="11.625" style="2" customWidth="1"/>
    <col min="3590" max="3591" width="10.125" style="2" customWidth="1"/>
    <col min="3592" max="3592" width="9.625" style="2" customWidth="1"/>
    <col min="3593" max="3840" width="9" style="2"/>
    <col min="3841" max="3841" width="3.625" style="2" customWidth="1"/>
    <col min="3842" max="3842" width="10.625" style="2" customWidth="1"/>
    <col min="3843" max="3843" width="13.625" style="2" customWidth="1"/>
    <col min="3844" max="3845" width="11.625" style="2" customWidth="1"/>
    <col min="3846" max="3847" width="10.125" style="2" customWidth="1"/>
    <col min="3848" max="3848" width="9.625" style="2" customWidth="1"/>
    <col min="3849" max="4096" width="9" style="2"/>
    <col min="4097" max="4097" width="3.625" style="2" customWidth="1"/>
    <col min="4098" max="4098" width="10.625" style="2" customWidth="1"/>
    <col min="4099" max="4099" width="13.625" style="2" customWidth="1"/>
    <col min="4100" max="4101" width="11.625" style="2" customWidth="1"/>
    <col min="4102" max="4103" width="10.125" style="2" customWidth="1"/>
    <col min="4104" max="4104" width="9.625" style="2" customWidth="1"/>
    <col min="4105" max="4352" width="9" style="2"/>
    <col min="4353" max="4353" width="3.625" style="2" customWidth="1"/>
    <col min="4354" max="4354" width="10.625" style="2" customWidth="1"/>
    <col min="4355" max="4355" width="13.625" style="2" customWidth="1"/>
    <col min="4356" max="4357" width="11.625" style="2" customWidth="1"/>
    <col min="4358" max="4359" width="10.125" style="2" customWidth="1"/>
    <col min="4360" max="4360" width="9.625" style="2" customWidth="1"/>
    <col min="4361" max="4608" width="9" style="2"/>
    <col min="4609" max="4609" width="3.625" style="2" customWidth="1"/>
    <col min="4610" max="4610" width="10.625" style="2" customWidth="1"/>
    <col min="4611" max="4611" width="13.625" style="2" customWidth="1"/>
    <col min="4612" max="4613" width="11.625" style="2" customWidth="1"/>
    <col min="4614" max="4615" width="10.125" style="2" customWidth="1"/>
    <col min="4616" max="4616" width="9.625" style="2" customWidth="1"/>
    <col min="4617" max="4864" width="9" style="2"/>
    <col min="4865" max="4865" width="3.625" style="2" customWidth="1"/>
    <col min="4866" max="4866" width="10.625" style="2" customWidth="1"/>
    <col min="4867" max="4867" width="13.625" style="2" customWidth="1"/>
    <col min="4868" max="4869" width="11.625" style="2" customWidth="1"/>
    <col min="4870" max="4871" width="10.125" style="2" customWidth="1"/>
    <col min="4872" max="4872" width="9.625" style="2" customWidth="1"/>
    <col min="4873" max="5120" width="9" style="2"/>
    <col min="5121" max="5121" width="3.625" style="2" customWidth="1"/>
    <col min="5122" max="5122" width="10.625" style="2" customWidth="1"/>
    <col min="5123" max="5123" width="13.625" style="2" customWidth="1"/>
    <col min="5124" max="5125" width="11.625" style="2" customWidth="1"/>
    <col min="5126" max="5127" width="10.125" style="2" customWidth="1"/>
    <col min="5128" max="5128" width="9.625" style="2" customWidth="1"/>
    <col min="5129" max="5376" width="9" style="2"/>
    <col min="5377" max="5377" width="3.625" style="2" customWidth="1"/>
    <col min="5378" max="5378" width="10.625" style="2" customWidth="1"/>
    <col min="5379" max="5379" width="13.625" style="2" customWidth="1"/>
    <col min="5380" max="5381" width="11.625" style="2" customWidth="1"/>
    <col min="5382" max="5383" width="10.125" style="2" customWidth="1"/>
    <col min="5384" max="5384" width="9.625" style="2" customWidth="1"/>
    <col min="5385" max="5632" width="9" style="2"/>
    <col min="5633" max="5633" width="3.625" style="2" customWidth="1"/>
    <col min="5634" max="5634" width="10.625" style="2" customWidth="1"/>
    <col min="5635" max="5635" width="13.625" style="2" customWidth="1"/>
    <col min="5636" max="5637" width="11.625" style="2" customWidth="1"/>
    <col min="5638" max="5639" width="10.125" style="2" customWidth="1"/>
    <col min="5640" max="5640" width="9.625" style="2" customWidth="1"/>
    <col min="5641" max="5888" width="9" style="2"/>
    <col min="5889" max="5889" width="3.625" style="2" customWidth="1"/>
    <col min="5890" max="5890" width="10.625" style="2" customWidth="1"/>
    <col min="5891" max="5891" width="13.625" style="2" customWidth="1"/>
    <col min="5892" max="5893" width="11.625" style="2" customWidth="1"/>
    <col min="5894" max="5895" width="10.125" style="2" customWidth="1"/>
    <col min="5896" max="5896" width="9.625" style="2" customWidth="1"/>
    <col min="5897" max="6144" width="9" style="2"/>
    <col min="6145" max="6145" width="3.625" style="2" customWidth="1"/>
    <col min="6146" max="6146" width="10.625" style="2" customWidth="1"/>
    <col min="6147" max="6147" width="13.625" style="2" customWidth="1"/>
    <col min="6148" max="6149" width="11.625" style="2" customWidth="1"/>
    <col min="6150" max="6151" width="10.125" style="2" customWidth="1"/>
    <col min="6152" max="6152" width="9.625" style="2" customWidth="1"/>
    <col min="6153" max="6400" width="9" style="2"/>
    <col min="6401" max="6401" width="3.625" style="2" customWidth="1"/>
    <col min="6402" max="6402" width="10.625" style="2" customWidth="1"/>
    <col min="6403" max="6403" width="13.625" style="2" customWidth="1"/>
    <col min="6404" max="6405" width="11.625" style="2" customWidth="1"/>
    <col min="6406" max="6407" width="10.125" style="2" customWidth="1"/>
    <col min="6408" max="6408" width="9.625" style="2" customWidth="1"/>
    <col min="6409" max="6656" width="9" style="2"/>
    <col min="6657" max="6657" width="3.625" style="2" customWidth="1"/>
    <col min="6658" max="6658" width="10.625" style="2" customWidth="1"/>
    <col min="6659" max="6659" width="13.625" style="2" customWidth="1"/>
    <col min="6660" max="6661" width="11.625" style="2" customWidth="1"/>
    <col min="6662" max="6663" width="10.125" style="2" customWidth="1"/>
    <col min="6664" max="6664" width="9.625" style="2" customWidth="1"/>
    <col min="6665" max="6912" width="9" style="2"/>
    <col min="6913" max="6913" width="3.625" style="2" customWidth="1"/>
    <col min="6914" max="6914" width="10.625" style="2" customWidth="1"/>
    <col min="6915" max="6915" width="13.625" style="2" customWidth="1"/>
    <col min="6916" max="6917" width="11.625" style="2" customWidth="1"/>
    <col min="6918" max="6919" width="10.125" style="2" customWidth="1"/>
    <col min="6920" max="6920" width="9.625" style="2" customWidth="1"/>
    <col min="6921" max="7168" width="9" style="2"/>
    <col min="7169" max="7169" width="3.625" style="2" customWidth="1"/>
    <col min="7170" max="7170" width="10.625" style="2" customWidth="1"/>
    <col min="7171" max="7171" width="13.625" style="2" customWidth="1"/>
    <col min="7172" max="7173" width="11.625" style="2" customWidth="1"/>
    <col min="7174" max="7175" width="10.125" style="2" customWidth="1"/>
    <col min="7176" max="7176" width="9.625" style="2" customWidth="1"/>
    <col min="7177" max="7424" width="9" style="2"/>
    <col min="7425" max="7425" width="3.625" style="2" customWidth="1"/>
    <col min="7426" max="7426" width="10.625" style="2" customWidth="1"/>
    <col min="7427" max="7427" width="13.625" style="2" customWidth="1"/>
    <col min="7428" max="7429" width="11.625" style="2" customWidth="1"/>
    <col min="7430" max="7431" width="10.125" style="2" customWidth="1"/>
    <col min="7432" max="7432" width="9.625" style="2" customWidth="1"/>
    <col min="7433" max="7680" width="9" style="2"/>
    <col min="7681" max="7681" width="3.625" style="2" customWidth="1"/>
    <col min="7682" max="7682" width="10.625" style="2" customWidth="1"/>
    <col min="7683" max="7683" width="13.625" style="2" customWidth="1"/>
    <col min="7684" max="7685" width="11.625" style="2" customWidth="1"/>
    <col min="7686" max="7687" width="10.125" style="2" customWidth="1"/>
    <col min="7688" max="7688" width="9.625" style="2" customWidth="1"/>
    <col min="7689" max="7936" width="9" style="2"/>
    <col min="7937" max="7937" width="3.625" style="2" customWidth="1"/>
    <col min="7938" max="7938" width="10.625" style="2" customWidth="1"/>
    <col min="7939" max="7939" width="13.625" style="2" customWidth="1"/>
    <col min="7940" max="7941" width="11.625" style="2" customWidth="1"/>
    <col min="7942" max="7943" width="10.125" style="2" customWidth="1"/>
    <col min="7944" max="7944" width="9.625" style="2" customWidth="1"/>
    <col min="7945" max="8192" width="9" style="2"/>
    <col min="8193" max="8193" width="3.625" style="2" customWidth="1"/>
    <col min="8194" max="8194" width="10.625" style="2" customWidth="1"/>
    <col min="8195" max="8195" width="13.625" style="2" customWidth="1"/>
    <col min="8196" max="8197" width="11.625" style="2" customWidth="1"/>
    <col min="8198" max="8199" width="10.125" style="2" customWidth="1"/>
    <col min="8200" max="8200" width="9.625" style="2" customWidth="1"/>
    <col min="8201" max="8448" width="9" style="2"/>
    <col min="8449" max="8449" width="3.625" style="2" customWidth="1"/>
    <col min="8450" max="8450" width="10.625" style="2" customWidth="1"/>
    <col min="8451" max="8451" width="13.625" style="2" customWidth="1"/>
    <col min="8452" max="8453" width="11.625" style="2" customWidth="1"/>
    <col min="8454" max="8455" width="10.125" style="2" customWidth="1"/>
    <col min="8456" max="8456" width="9.625" style="2" customWidth="1"/>
    <col min="8457" max="8704" width="9" style="2"/>
    <col min="8705" max="8705" width="3.625" style="2" customWidth="1"/>
    <col min="8706" max="8706" width="10.625" style="2" customWidth="1"/>
    <col min="8707" max="8707" width="13.625" style="2" customWidth="1"/>
    <col min="8708" max="8709" width="11.625" style="2" customWidth="1"/>
    <col min="8710" max="8711" width="10.125" style="2" customWidth="1"/>
    <col min="8712" max="8712" width="9.625" style="2" customWidth="1"/>
    <col min="8713" max="8960" width="9" style="2"/>
    <col min="8961" max="8961" width="3.625" style="2" customWidth="1"/>
    <col min="8962" max="8962" width="10.625" style="2" customWidth="1"/>
    <col min="8963" max="8963" width="13.625" style="2" customWidth="1"/>
    <col min="8964" max="8965" width="11.625" style="2" customWidth="1"/>
    <col min="8966" max="8967" width="10.125" style="2" customWidth="1"/>
    <col min="8968" max="8968" width="9.625" style="2" customWidth="1"/>
    <col min="8969" max="9216" width="9" style="2"/>
    <col min="9217" max="9217" width="3.625" style="2" customWidth="1"/>
    <col min="9218" max="9218" width="10.625" style="2" customWidth="1"/>
    <col min="9219" max="9219" width="13.625" style="2" customWidth="1"/>
    <col min="9220" max="9221" width="11.625" style="2" customWidth="1"/>
    <col min="9222" max="9223" width="10.125" style="2" customWidth="1"/>
    <col min="9224" max="9224" width="9.625" style="2" customWidth="1"/>
    <col min="9225" max="9472" width="9" style="2"/>
    <col min="9473" max="9473" width="3.625" style="2" customWidth="1"/>
    <col min="9474" max="9474" width="10.625" style="2" customWidth="1"/>
    <col min="9475" max="9475" width="13.625" style="2" customWidth="1"/>
    <col min="9476" max="9477" width="11.625" style="2" customWidth="1"/>
    <col min="9478" max="9479" width="10.125" style="2" customWidth="1"/>
    <col min="9480" max="9480" width="9.625" style="2" customWidth="1"/>
    <col min="9481" max="9728" width="9" style="2"/>
    <col min="9729" max="9729" width="3.625" style="2" customWidth="1"/>
    <col min="9730" max="9730" width="10.625" style="2" customWidth="1"/>
    <col min="9731" max="9731" width="13.625" style="2" customWidth="1"/>
    <col min="9732" max="9733" width="11.625" style="2" customWidth="1"/>
    <col min="9734" max="9735" width="10.125" style="2" customWidth="1"/>
    <col min="9736" max="9736" width="9.625" style="2" customWidth="1"/>
    <col min="9737" max="9984" width="9" style="2"/>
    <col min="9985" max="9985" width="3.625" style="2" customWidth="1"/>
    <col min="9986" max="9986" width="10.625" style="2" customWidth="1"/>
    <col min="9987" max="9987" width="13.625" style="2" customWidth="1"/>
    <col min="9988" max="9989" width="11.625" style="2" customWidth="1"/>
    <col min="9990" max="9991" width="10.125" style="2" customWidth="1"/>
    <col min="9992" max="9992" width="9.625" style="2" customWidth="1"/>
    <col min="9993" max="10240" width="9" style="2"/>
    <col min="10241" max="10241" width="3.625" style="2" customWidth="1"/>
    <col min="10242" max="10242" width="10.625" style="2" customWidth="1"/>
    <col min="10243" max="10243" width="13.625" style="2" customWidth="1"/>
    <col min="10244" max="10245" width="11.625" style="2" customWidth="1"/>
    <col min="10246" max="10247" width="10.125" style="2" customWidth="1"/>
    <col min="10248" max="10248" width="9.625" style="2" customWidth="1"/>
    <col min="10249" max="10496" width="9" style="2"/>
    <col min="10497" max="10497" width="3.625" style="2" customWidth="1"/>
    <col min="10498" max="10498" width="10.625" style="2" customWidth="1"/>
    <col min="10499" max="10499" width="13.625" style="2" customWidth="1"/>
    <col min="10500" max="10501" width="11.625" style="2" customWidth="1"/>
    <col min="10502" max="10503" width="10.125" style="2" customWidth="1"/>
    <col min="10504" max="10504" width="9.625" style="2" customWidth="1"/>
    <col min="10505" max="10752" width="9" style="2"/>
    <col min="10753" max="10753" width="3.625" style="2" customWidth="1"/>
    <col min="10754" max="10754" width="10.625" style="2" customWidth="1"/>
    <col min="10755" max="10755" width="13.625" style="2" customWidth="1"/>
    <col min="10756" max="10757" width="11.625" style="2" customWidth="1"/>
    <col min="10758" max="10759" width="10.125" style="2" customWidth="1"/>
    <col min="10760" max="10760" width="9.625" style="2" customWidth="1"/>
    <col min="10761" max="11008" width="9" style="2"/>
    <col min="11009" max="11009" width="3.625" style="2" customWidth="1"/>
    <col min="11010" max="11010" width="10.625" style="2" customWidth="1"/>
    <col min="11011" max="11011" width="13.625" style="2" customWidth="1"/>
    <col min="11012" max="11013" width="11.625" style="2" customWidth="1"/>
    <col min="11014" max="11015" width="10.125" style="2" customWidth="1"/>
    <col min="11016" max="11016" width="9.625" style="2" customWidth="1"/>
    <col min="11017" max="11264" width="9" style="2"/>
    <col min="11265" max="11265" width="3.625" style="2" customWidth="1"/>
    <col min="11266" max="11266" width="10.625" style="2" customWidth="1"/>
    <col min="11267" max="11267" width="13.625" style="2" customWidth="1"/>
    <col min="11268" max="11269" width="11.625" style="2" customWidth="1"/>
    <col min="11270" max="11271" width="10.125" style="2" customWidth="1"/>
    <col min="11272" max="11272" width="9.625" style="2" customWidth="1"/>
    <col min="11273" max="11520" width="9" style="2"/>
    <col min="11521" max="11521" width="3.625" style="2" customWidth="1"/>
    <col min="11522" max="11522" width="10.625" style="2" customWidth="1"/>
    <col min="11523" max="11523" width="13.625" style="2" customWidth="1"/>
    <col min="11524" max="11525" width="11.625" style="2" customWidth="1"/>
    <col min="11526" max="11527" width="10.125" style="2" customWidth="1"/>
    <col min="11528" max="11528" width="9.625" style="2" customWidth="1"/>
    <col min="11529" max="11776" width="9" style="2"/>
    <col min="11777" max="11777" width="3.625" style="2" customWidth="1"/>
    <col min="11778" max="11778" width="10.625" style="2" customWidth="1"/>
    <col min="11779" max="11779" width="13.625" style="2" customWidth="1"/>
    <col min="11780" max="11781" width="11.625" style="2" customWidth="1"/>
    <col min="11782" max="11783" width="10.125" style="2" customWidth="1"/>
    <col min="11784" max="11784" width="9.625" style="2" customWidth="1"/>
    <col min="11785" max="12032" width="9" style="2"/>
    <col min="12033" max="12033" width="3.625" style="2" customWidth="1"/>
    <col min="12034" max="12034" width="10.625" style="2" customWidth="1"/>
    <col min="12035" max="12035" width="13.625" style="2" customWidth="1"/>
    <col min="12036" max="12037" width="11.625" style="2" customWidth="1"/>
    <col min="12038" max="12039" width="10.125" style="2" customWidth="1"/>
    <col min="12040" max="12040" width="9.625" style="2" customWidth="1"/>
    <col min="12041" max="12288" width="9" style="2"/>
    <col min="12289" max="12289" width="3.625" style="2" customWidth="1"/>
    <col min="12290" max="12290" width="10.625" style="2" customWidth="1"/>
    <col min="12291" max="12291" width="13.625" style="2" customWidth="1"/>
    <col min="12292" max="12293" width="11.625" style="2" customWidth="1"/>
    <col min="12294" max="12295" width="10.125" style="2" customWidth="1"/>
    <col min="12296" max="12296" width="9.625" style="2" customWidth="1"/>
    <col min="12297" max="12544" width="9" style="2"/>
    <col min="12545" max="12545" width="3.625" style="2" customWidth="1"/>
    <col min="12546" max="12546" width="10.625" style="2" customWidth="1"/>
    <col min="12547" max="12547" width="13.625" style="2" customWidth="1"/>
    <col min="12548" max="12549" width="11.625" style="2" customWidth="1"/>
    <col min="12550" max="12551" width="10.125" style="2" customWidth="1"/>
    <col min="12552" max="12552" width="9.625" style="2" customWidth="1"/>
    <col min="12553" max="12800" width="9" style="2"/>
    <col min="12801" max="12801" width="3.625" style="2" customWidth="1"/>
    <col min="12802" max="12802" width="10.625" style="2" customWidth="1"/>
    <col min="12803" max="12803" width="13.625" style="2" customWidth="1"/>
    <col min="12804" max="12805" width="11.625" style="2" customWidth="1"/>
    <col min="12806" max="12807" width="10.125" style="2" customWidth="1"/>
    <col min="12808" max="12808" width="9.625" style="2" customWidth="1"/>
    <col min="12809" max="13056" width="9" style="2"/>
    <col min="13057" max="13057" width="3.625" style="2" customWidth="1"/>
    <col min="13058" max="13058" width="10.625" style="2" customWidth="1"/>
    <col min="13059" max="13059" width="13.625" style="2" customWidth="1"/>
    <col min="13060" max="13061" width="11.625" style="2" customWidth="1"/>
    <col min="13062" max="13063" width="10.125" style="2" customWidth="1"/>
    <col min="13064" max="13064" width="9.625" style="2" customWidth="1"/>
    <col min="13065" max="13312" width="9" style="2"/>
    <col min="13313" max="13313" width="3.625" style="2" customWidth="1"/>
    <col min="13314" max="13314" width="10.625" style="2" customWidth="1"/>
    <col min="13315" max="13315" width="13.625" style="2" customWidth="1"/>
    <col min="13316" max="13317" width="11.625" style="2" customWidth="1"/>
    <col min="13318" max="13319" width="10.125" style="2" customWidth="1"/>
    <col min="13320" max="13320" width="9.625" style="2" customWidth="1"/>
    <col min="13321" max="13568" width="9" style="2"/>
    <col min="13569" max="13569" width="3.625" style="2" customWidth="1"/>
    <col min="13570" max="13570" width="10.625" style="2" customWidth="1"/>
    <col min="13571" max="13571" width="13.625" style="2" customWidth="1"/>
    <col min="13572" max="13573" width="11.625" style="2" customWidth="1"/>
    <col min="13574" max="13575" width="10.125" style="2" customWidth="1"/>
    <col min="13576" max="13576" width="9.625" style="2" customWidth="1"/>
    <col min="13577" max="13824" width="9" style="2"/>
    <col min="13825" max="13825" width="3.625" style="2" customWidth="1"/>
    <col min="13826" max="13826" width="10.625" style="2" customWidth="1"/>
    <col min="13827" max="13827" width="13.625" style="2" customWidth="1"/>
    <col min="13828" max="13829" width="11.625" style="2" customWidth="1"/>
    <col min="13830" max="13831" width="10.125" style="2" customWidth="1"/>
    <col min="13832" max="13832" width="9.625" style="2" customWidth="1"/>
    <col min="13833" max="14080" width="9" style="2"/>
    <col min="14081" max="14081" width="3.625" style="2" customWidth="1"/>
    <col min="14082" max="14082" width="10.625" style="2" customWidth="1"/>
    <col min="14083" max="14083" width="13.625" style="2" customWidth="1"/>
    <col min="14084" max="14085" width="11.625" style="2" customWidth="1"/>
    <col min="14086" max="14087" width="10.125" style="2" customWidth="1"/>
    <col min="14088" max="14088" width="9.625" style="2" customWidth="1"/>
    <col min="14089" max="14336" width="9" style="2"/>
    <col min="14337" max="14337" width="3.625" style="2" customWidth="1"/>
    <col min="14338" max="14338" width="10.625" style="2" customWidth="1"/>
    <col min="14339" max="14339" width="13.625" style="2" customWidth="1"/>
    <col min="14340" max="14341" width="11.625" style="2" customWidth="1"/>
    <col min="14342" max="14343" width="10.125" style="2" customWidth="1"/>
    <col min="14344" max="14344" width="9.625" style="2" customWidth="1"/>
    <col min="14345" max="14592" width="9" style="2"/>
    <col min="14593" max="14593" width="3.625" style="2" customWidth="1"/>
    <col min="14594" max="14594" width="10.625" style="2" customWidth="1"/>
    <col min="14595" max="14595" width="13.625" style="2" customWidth="1"/>
    <col min="14596" max="14597" width="11.625" style="2" customWidth="1"/>
    <col min="14598" max="14599" width="10.125" style="2" customWidth="1"/>
    <col min="14600" max="14600" width="9.625" style="2" customWidth="1"/>
    <col min="14601" max="14848" width="9" style="2"/>
    <col min="14849" max="14849" width="3.625" style="2" customWidth="1"/>
    <col min="14850" max="14850" width="10.625" style="2" customWidth="1"/>
    <col min="14851" max="14851" width="13.625" style="2" customWidth="1"/>
    <col min="14852" max="14853" width="11.625" style="2" customWidth="1"/>
    <col min="14854" max="14855" width="10.125" style="2" customWidth="1"/>
    <col min="14856" max="14856" width="9.625" style="2" customWidth="1"/>
    <col min="14857" max="15104" width="9" style="2"/>
    <col min="15105" max="15105" width="3.625" style="2" customWidth="1"/>
    <col min="15106" max="15106" width="10.625" style="2" customWidth="1"/>
    <col min="15107" max="15107" width="13.625" style="2" customWidth="1"/>
    <col min="15108" max="15109" width="11.625" style="2" customWidth="1"/>
    <col min="15110" max="15111" width="10.125" style="2" customWidth="1"/>
    <col min="15112" max="15112" width="9.625" style="2" customWidth="1"/>
    <col min="15113" max="15360" width="9" style="2"/>
    <col min="15361" max="15361" width="3.625" style="2" customWidth="1"/>
    <col min="15362" max="15362" width="10.625" style="2" customWidth="1"/>
    <col min="15363" max="15363" width="13.625" style="2" customWidth="1"/>
    <col min="15364" max="15365" width="11.625" style="2" customWidth="1"/>
    <col min="15366" max="15367" width="10.125" style="2" customWidth="1"/>
    <col min="15368" max="15368" width="9.625" style="2" customWidth="1"/>
    <col min="15369" max="15616" width="9" style="2"/>
    <col min="15617" max="15617" width="3.625" style="2" customWidth="1"/>
    <col min="15618" max="15618" width="10.625" style="2" customWidth="1"/>
    <col min="15619" max="15619" width="13.625" style="2" customWidth="1"/>
    <col min="15620" max="15621" width="11.625" style="2" customWidth="1"/>
    <col min="15622" max="15623" width="10.125" style="2" customWidth="1"/>
    <col min="15624" max="15624" width="9.625" style="2" customWidth="1"/>
    <col min="15625" max="15872" width="9" style="2"/>
    <col min="15873" max="15873" width="3.625" style="2" customWidth="1"/>
    <col min="15874" max="15874" width="10.625" style="2" customWidth="1"/>
    <col min="15875" max="15875" width="13.625" style="2" customWidth="1"/>
    <col min="15876" max="15877" width="11.625" style="2" customWidth="1"/>
    <col min="15878" max="15879" width="10.125" style="2" customWidth="1"/>
    <col min="15880" max="15880" width="9.625" style="2" customWidth="1"/>
    <col min="15881" max="16128" width="9" style="2"/>
    <col min="16129" max="16129" width="3.625" style="2" customWidth="1"/>
    <col min="16130" max="16130" width="10.625" style="2" customWidth="1"/>
    <col min="16131" max="16131" width="13.625" style="2" customWidth="1"/>
    <col min="16132" max="16133" width="11.625" style="2" customWidth="1"/>
    <col min="16134" max="16135" width="10.125" style="2" customWidth="1"/>
    <col min="16136" max="16136" width="9.625" style="2" customWidth="1"/>
    <col min="16137" max="16384" width="9" style="2"/>
  </cols>
  <sheetData>
    <row r="1" spans="1:8" ht="30" customHeight="1">
      <c r="A1" s="1" t="s">
        <v>0</v>
      </c>
    </row>
    <row r="2" spans="1:8" ht="18" customHeight="1">
      <c r="B2" s="5" t="s">
        <v>30</v>
      </c>
    </row>
    <row r="3" spans="1:8" s="4" customFormat="1" ht="20.25" customHeight="1">
      <c r="B3" s="772" t="s">
        <v>2</v>
      </c>
      <c r="C3" s="774" t="s">
        <v>3</v>
      </c>
      <c r="D3" s="6" t="s">
        <v>4</v>
      </c>
      <c r="E3" s="7" t="s">
        <v>5</v>
      </c>
      <c r="F3" s="8" t="s">
        <v>6</v>
      </c>
      <c r="G3" s="9" t="s">
        <v>7</v>
      </c>
      <c r="H3" s="772" t="s">
        <v>8</v>
      </c>
    </row>
    <row r="4" spans="1:8" s="4" customFormat="1" ht="12" customHeight="1">
      <c r="B4" s="773"/>
      <c r="C4" s="775"/>
      <c r="D4" s="10" t="s">
        <v>9</v>
      </c>
      <c r="E4" s="11" t="s">
        <v>9</v>
      </c>
      <c r="F4" s="12" t="s">
        <v>9</v>
      </c>
      <c r="G4" s="12" t="s">
        <v>31</v>
      </c>
      <c r="H4" s="773"/>
    </row>
    <row r="5" spans="1:8" s="49" customFormat="1" ht="12" customHeight="1">
      <c r="B5" s="40" t="s">
        <v>32</v>
      </c>
      <c r="C5" s="41">
        <f>SUM(C6:C9)</f>
        <v>83372</v>
      </c>
      <c r="D5" s="42">
        <f>SUM(D6:D9)</f>
        <v>40152</v>
      </c>
      <c r="E5" s="43">
        <f>SUM(E6:E9)</f>
        <v>43220</v>
      </c>
      <c r="F5" s="44">
        <f>+C5-'B-1-1'!C70</f>
        <v>2665</v>
      </c>
      <c r="G5" s="45">
        <v>3.3</v>
      </c>
      <c r="H5" s="46">
        <v>91.4</v>
      </c>
    </row>
    <row r="6" spans="1:8" s="4" customFormat="1" ht="12" customHeight="1">
      <c r="B6" s="47" t="s">
        <v>13</v>
      </c>
      <c r="C6" s="53">
        <v>23492</v>
      </c>
      <c r="D6" s="54">
        <v>11218</v>
      </c>
      <c r="E6" s="55">
        <v>12274</v>
      </c>
      <c r="F6" s="36">
        <f>+C6-'B-1-1'!C71</f>
        <v>415</v>
      </c>
      <c r="G6" s="37">
        <v>1.8</v>
      </c>
      <c r="H6" s="26">
        <v>99.5</v>
      </c>
    </row>
    <row r="7" spans="1:8" s="4" customFormat="1" ht="12" customHeight="1">
      <c r="B7" s="47" t="s">
        <v>14</v>
      </c>
      <c r="C7" s="53">
        <v>28434</v>
      </c>
      <c r="D7" s="54">
        <v>13808</v>
      </c>
      <c r="E7" s="55">
        <v>14626</v>
      </c>
      <c r="F7" s="36">
        <f>+C7-'B-1-1'!C72</f>
        <v>1357</v>
      </c>
      <c r="G7" s="37">
        <v>5</v>
      </c>
      <c r="H7" s="26">
        <v>89.6</v>
      </c>
    </row>
    <row r="8" spans="1:8" s="4" customFormat="1" ht="12" customHeight="1">
      <c r="B8" s="47" t="s">
        <v>15</v>
      </c>
      <c r="C8" s="53">
        <v>20058</v>
      </c>
      <c r="D8" s="54">
        <v>9706</v>
      </c>
      <c r="E8" s="55">
        <v>10352</v>
      </c>
      <c r="F8" s="36">
        <f>+C8-'B-1-1'!C73</f>
        <v>735</v>
      </c>
      <c r="G8" s="37">
        <v>3.8</v>
      </c>
      <c r="H8" s="26">
        <v>87</v>
      </c>
    </row>
    <row r="9" spans="1:8" s="4" customFormat="1" ht="12" customHeight="1">
      <c r="B9" s="48" t="s">
        <v>16</v>
      </c>
      <c r="C9" s="56">
        <v>11388</v>
      </c>
      <c r="D9" s="29">
        <v>5420</v>
      </c>
      <c r="E9" s="30">
        <v>5968</v>
      </c>
      <c r="F9" s="38">
        <f>+C9-'B-1-1'!C74</f>
        <v>158</v>
      </c>
      <c r="G9" s="39">
        <v>1.4</v>
      </c>
      <c r="H9" s="33">
        <v>89.2</v>
      </c>
    </row>
    <row r="10" spans="1:8" s="49" customFormat="1" ht="12" customHeight="1">
      <c r="B10" s="40" t="s">
        <v>33</v>
      </c>
      <c r="C10" s="41">
        <f>SUM(C11:C14)</f>
        <v>86870</v>
      </c>
      <c r="D10" s="42">
        <f>SUM(D11:D14)</f>
        <v>41942</v>
      </c>
      <c r="E10" s="43">
        <f>SUM(E11:E14)</f>
        <v>44928</v>
      </c>
      <c r="F10" s="44">
        <f t="shared" ref="F10:F25" si="0">+C10-C5</f>
        <v>3498</v>
      </c>
      <c r="G10" s="45">
        <v>4.2</v>
      </c>
      <c r="H10" s="46">
        <v>95.3</v>
      </c>
    </row>
    <row r="11" spans="1:8" s="4" customFormat="1" ht="12" customHeight="1">
      <c r="B11" s="47" t="s">
        <v>13</v>
      </c>
      <c r="C11" s="53">
        <v>23677</v>
      </c>
      <c r="D11" s="54">
        <v>11411</v>
      </c>
      <c r="E11" s="55">
        <v>12266</v>
      </c>
      <c r="F11" s="36">
        <f t="shared" si="0"/>
        <v>185</v>
      </c>
      <c r="G11" s="37">
        <v>0.8</v>
      </c>
      <c r="H11" s="26">
        <v>100.2</v>
      </c>
    </row>
    <row r="12" spans="1:8" s="4" customFormat="1" ht="12" customHeight="1">
      <c r="B12" s="47" t="s">
        <v>14</v>
      </c>
      <c r="C12" s="53">
        <v>29660</v>
      </c>
      <c r="D12" s="54">
        <v>14383</v>
      </c>
      <c r="E12" s="55">
        <v>15277</v>
      </c>
      <c r="F12" s="36">
        <f t="shared" si="0"/>
        <v>1226</v>
      </c>
      <c r="G12" s="37">
        <v>4.3</v>
      </c>
      <c r="H12" s="26">
        <v>93.5</v>
      </c>
    </row>
    <row r="13" spans="1:8" s="4" customFormat="1" ht="12" customHeight="1">
      <c r="B13" s="47" t="s">
        <v>15</v>
      </c>
      <c r="C13" s="53">
        <v>21749</v>
      </c>
      <c r="D13" s="54">
        <v>10541</v>
      </c>
      <c r="E13" s="55">
        <v>11208</v>
      </c>
      <c r="F13" s="36">
        <f t="shared" si="0"/>
        <v>1691</v>
      </c>
      <c r="G13" s="37">
        <v>8.4</v>
      </c>
      <c r="H13" s="26">
        <v>94.3</v>
      </c>
    </row>
    <row r="14" spans="1:8" s="4" customFormat="1" ht="12" customHeight="1">
      <c r="B14" s="48" t="s">
        <v>16</v>
      </c>
      <c r="C14" s="56">
        <v>11784</v>
      </c>
      <c r="D14" s="29">
        <v>5607</v>
      </c>
      <c r="E14" s="30">
        <v>6177</v>
      </c>
      <c r="F14" s="38">
        <f t="shared" si="0"/>
        <v>396</v>
      </c>
      <c r="G14" s="39">
        <v>3.5</v>
      </c>
      <c r="H14" s="33">
        <v>92.3</v>
      </c>
    </row>
    <row r="15" spans="1:8" s="49" customFormat="1" ht="12" customHeight="1">
      <c r="B15" s="40" t="s">
        <v>34</v>
      </c>
      <c r="C15" s="41">
        <f>SUM(C16:C19)</f>
        <v>91173</v>
      </c>
      <c r="D15" s="42">
        <f>SUM(D16:D19)</f>
        <v>43972</v>
      </c>
      <c r="E15" s="43">
        <f>SUM(E16:E19)</f>
        <v>47201</v>
      </c>
      <c r="F15" s="44">
        <f t="shared" si="0"/>
        <v>4303</v>
      </c>
      <c r="G15" s="45">
        <v>5</v>
      </c>
      <c r="H15" s="46">
        <v>100</v>
      </c>
    </row>
    <row r="16" spans="1:8" s="4" customFormat="1" ht="12" customHeight="1">
      <c r="B16" s="47" t="s">
        <v>13</v>
      </c>
      <c r="C16" s="53">
        <v>23618</v>
      </c>
      <c r="D16" s="54">
        <v>11310</v>
      </c>
      <c r="E16" s="55">
        <v>12308</v>
      </c>
      <c r="F16" s="36">
        <f t="shared" si="0"/>
        <v>-59</v>
      </c>
      <c r="G16" s="37">
        <v>-0.2</v>
      </c>
      <c r="H16" s="26">
        <v>100</v>
      </c>
    </row>
    <row r="17" spans="2:9" s="4" customFormat="1" ht="12" customHeight="1">
      <c r="B17" s="47" t="s">
        <v>14</v>
      </c>
      <c r="C17" s="53">
        <v>31731</v>
      </c>
      <c r="D17" s="54">
        <v>15353</v>
      </c>
      <c r="E17" s="55">
        <v>16378</v>
      </c>
      <c r="F17" s="36">
        <f t="shared" si="0"/>
        <v>2071</v>
      </c>
      <c r="G17" s="37">
        <v>7</v>
      </c>
      <c r="H17" s="26">
        <v>100</v>
      </c>
    </row>
    <row r="18" spans="2:9" s="4" customFormat="1" ht="12" customHeight="1">
      <c r="B18" s="47" t="s">
        <v>15</v>
      </c>
      <c r="C18" s="53">
        <v>23052</v>
      </c>
      <c r="D18" s="54">
        <v>11243</v>
      </c>
      <c r="E18" s="55">
        <v>11809</v>
      </c>
      <c r="F18" s="36">
        <f t="shared" si="0"/>
        <v>1303</v>
      </c>
      <c r="G18" s="37">
        <v>6</v>
      </c>
      <c r="H18" s="26">
        <v>100</v>
      </c>
    </row>
    <row r="19" spans="2:9" s="4" customFormat="1" ht="12" customHeight="1">
      <c r="B19" s="48" t="s">
        <v>16</v>
      </c>
      <c r="C19" s="56">
        <v>12772</v>
      </c>
      <c r="D19" s="29">
        <v>6066</v>
      </c>
      <c r="E19" s="30">
        <v>6706</v>
      </c>
      <c r="F19" s="38">
        <f t="shared" si="0"/>
        <v>988</v>
      </c>
      <c r="G19" s="39">
        <v>8.4</v>
      </c>
      <c r="H19" s="33">
        <v>100</v>
      </c>
    </row>
    <row r="20" spans="2:9" s="49" customFormat="1" ht="12" customHeight="1">
      <c r="B20" s="40" t="s">
        <v>35</v>
      </c>
      <c r="C20" s="41">
        <f>SUM(C21:C24)</f>
        <v>92318</v>
      </c>
      <c r="D20" s="42">
        <f>SUM(D21:D24)</f>
        <v>44349</v>
      </c>
      <c r="E20" s="43">
        <f>SUM(E21:E24)</f>
        <v>47969</v>
      </c>
      <c r="F20" s="44">
        <f t="shared" si="0"/>
        <v>1145</v>
      </c>
      <c r="G20" s="45">
        <v>1.3</v>
      </c>
      <c r="H20" s="46">
        <v>101.3</v>
      </c>
    </row>
    <row r="21" spans="2:9" s="4" customFormat="1" ht="12" customHeight="1">
      <c r="B21" s="47" t="s">
        <v>13</v>
      </c>
      <c r="C21" s="61">
        <v>22936</v>
      </c>
      <c r="D21" s="62">
        <v>10980</v>
      </c>
      <c r="E21" s="63">
        <v>11956</v>
      </c>
      <c r="F21" s="36">
        <f t="shared" si="0"/>
        <v>-682</v>
      </c>
      <c r="G21" s="37">
        <v>-2.9</v>
      </c>
      <c r="H21" s="26">
        <v>97.1</v>
      </c>
      <c r="I21" s="4" t="s">
        <v>36</v>
      </c>
    </row>
    <row r="22" spans="2:9" s="4" customFormat="1" ht="12" customHeight="1">
      <c r="B22" s="47" t="s">
        <v>14</v>
      </c>
      <c r="C22" s="61">
        <v>32461</v>
      </c>
      <c r="D22" s="62">
        <v>15623</v>
      </c>
      <c r="E22" s="63">
        <v>16838</v>
      </c>
      <c r="F22" s="36">
        <f t="shared" si="0"/>
        <v>730</v>
      </c>
      <c r="G22" s="37">
        <v>2.2999999999999998</v>
      </c>
      <c r="H22" s="26">
        <v>102.3</v>
      </c>
    </row>
    <row r="23" spans="2:9" s="4" customFormat="1" ht="12" customHeight="1">
      <c r="B23" s="47" t="s">
        <v>15</v>
      </c>
      <c r="C23" s="61">
        <v>23968</v>
      </c>
      <c r="D23" s="62">
        <v>11633</v>
      </c>
      <c r="E23" s="63">
        <v>12335</v>
      </c>
      <c r="F23" s="36">
        <f t="shared" si="0"/>
        <v>916</v>
      </c>
      <c r="G23" s="37">
        <v>4</v>
      </c>
      <c r="H23" s="26">
        <v>104</v>
      </c>
    </row>
    <row r="24" spans="2:9" s="4" customFormat="1" ht="12" customHeight="1">
      <c r="B24" s="48" t="s">
        <v>16</v>
      </c>
      <c r="C24" s="64">
        <v>12953</v>
      </c>
      <c r="D24" s="65">
        <v>6113</v>
      </c>
      <c r="E24" s="66">
        <v>6840</v>
      </c>
      <c r="F24" s="38">
        <f t="shared" si="0"/>
        <v>181</v>
      </c>
      <c r="G24" s="39">
        <v>1.4</v>
      </c>
      <c r="H24" s="33">
        <v>101.4</v>
      </c>
    </row>
    <row r="25" spans="2:9" s="49" customFormat="1" ht="12" customHeight="1">
      <c r="B25" s="40" t="s">
        <v>37</v>
      </c>
      <c r="C25" s="41">
        <f>SUM(C26:C29)</f>
        <v>91900</v>
      </c>
      <c r="D25" s="42">
        <f>SUM(D26:D29)</f>
        <v>44235</v>
      </c>
      <c r="E25" s="43">
        <f>SUM(E26:E29)</f>
        <v>47665</v>
      </c>
      <c r="F25" s="44">
        <f t="shared" si="0"/>
        <v>-418</v>
      </c>
      <c r="G25" s="59">
        <f t="shared" ref="G25:G34" si="1">(C25-C20)/C20*100</f>
        <v>-0.45278277259039412</v>
      </c>
      <c r="H25" s="59">
        <f t="shared" ref="H25:H34" si="2">C25/C15*100</f>
        <v>100.79738519079113</v>
      </c>
    </row>
    <row r="26" spans="2:9" s="4" customFormat="1" ht="12" customHeight="1">
      <c r="B26" s="47" t="s">
        <v>13</v>
      </c>
      <c r="C26" s="61">
        <v>22003</v>
      </c>
      <c r="D26" s="67">
        <v>10516</v>
      </c>
      <c r="E26" s="68">
        <v>11487</v>
      </c>
      <c r="F26" s="36">
        <f>C26-C21</f>
        <v>-933</v>
      </c>
      <c r="G26" s="37">
        <f t="shared" si="1"/>
        <v>-4.0678409487268929</v>
      </c>
      <c r="H26" s="37">
        <f t="shared" si="2"/>
        <v>93.161995088491835</v>
      </c>
    </row>
    <row r="27" spans="2:9" s="4" customFormat="1" ht="12" customHeight="1">
      <c r="B27" s="47" t="s">
        <v>14</v>
      </c>
      <c r="C27" s="61">
        <v>32452</v>
      </c>
      <c r="D27" s="67">
        <v>15683</v>
      </c>
      <c r="E27" s="68">
        <v>16769</v>
      </c>
      <c r="F27" s="36">
        <f>C27-C22</f>
        <v>-9</v>
      </c>
      <c r="G27" s="37">
        <f t="shared" si="1"/>
        <v>-2.7725578386371338E-2</v>
      </c>
      <c r="H27" s="37">
        <f t="shared" si="2"/>
        <v>102.27222589896317</v>
      </c>
    </row>
    <row r="28" spans="2:9" s="4" customFormat="1" ht="12" customHeight="1">
      <c r="B28" s="47" t="s">
        <v>15</v>
      </c>
      <c r="C28" s="61">
        <v>24502</v>
      </c>
      <c r="D28" s="67">
        <v>11938</v>
      </c>
      <c r="E28" s="68">
        <v>12564</v>
      </c>
      <c r="F28" s="36">
        <f>C28-C23</f>
        <v>534</v>
      </c>
      <c r="G28" s="37">
        <f t="shared" si="1"/>
        <v>2.2279706275033377</v>
      </c>
      <c r="H28" s="37">
        <f t="shared" si="2"/>
        <v>106.29012667013708</v>
      </c>
    </row>
    <row r="29" spans="2:9" s="4" customFormat="1" ht="12" customHeight="1">
      <c r="B29" s="48" t="s">
        <v>16</v>
      </c>
      <c r="C29" s="64">
        <v>12943</v>
      </c>
      <c r="D29" s="69">
        <v>6098</v>
      </c>
      <c r="E29" s="70">
        <v>6845</v>
      </c>
      <c r="F29" s="38">
        <f>C29-C24</f>
        <v>-10</v>
      </c>
      <c r="G29" s="39">
        <f t="shared" si="1"/>
        <v>-7.7202192542268191E-2</v>
      </c>
      <c r="H29" s="39">
        <f t="shared" si="2"/>
        <v>101.33886626996555</v>
      </c>
    </row>
    <row r="30" spans="2:9" s="4" customFormat="1" ht="12" customHeight="1">
      <c r="B30" s="40" t="s">
        <v>38</v>
      </c>
      <c r="C30" s="41">
        <f>SUM(C31:C34)</f>
        <v>90280</v>
      </c>
      <c r="D30" s="42">
        <f>SUM(D31:D34)</f>
        <v>43526</v>
      </c>
      <c r="E30" s="43">
        <f>SUM(E31:E34)</f>
        <v>46754</v>
      </c>
      <c r="F30" s="44">
        <f>+C30-C25</f>
        <v>-1620</v>
      </c>
      <c r="G30" s="59">
        <f t="shared" si="1"/>
        <v>-1.76278563656148</v>
      </c>
      <c r="H30" s="59">
        <f t="shared" si="2"/>
        <v>97.792413180528172</v>
      </c>
    </row>
    <row r="31" spans="2:9" s="4" customFormat="1" ht="12" customHeight="1">
      <c r="B31" s="20" t="s">
        <v>39</v>
      </c>
      <c r="C31" s="21">
        <v>21057</v>
      </c>
      <c r="D31" s="22">
        <v>10116</v>
      </c>
      <c r="E31" s="23">
        <v>10941</v>
      </c>
      <c r="F31" s="36">
        <f>C31-C26</f>
        <v>-946</v>
      </c>
      <c r="G31" s="37">
        <f t="shared" si="1"/>
        <v>-4.2994137163114123</v>
      </c>
      <c r="H31" s="37">
        <f t="shared" si="2"/>
        <v>91.807638646668991</v>
      </c>
    </row>
    <row r="32" spans="2:9" s="4" customFormat="1" ht="12" customHeight="1">
      <c r="B32" s="47" t="s">
        <v>14</v>
      </c>
      <c r="C32" s="21">
        <v>31806</v>
      </c>
      <c r="D32" s="22">
        <v>15409</v>
      </c>
      <c r="E32" s="23">
        <v>16397</v>
      </c>
      <c r="F32" s="36">
        <f>C32-C27</f>
        <v>-646</v>
      </c>
      <c r="G32" s="37">
        <f t="shared" si="1"/>
        <v>-1.9906323185011712</v>
      </c>
      <c r="H32" s="37">
        <f t="shared" si="2"/>
        <v>97.982194017436314</v>
      </c>
    </row>
    <row r="33" spans="2:8" s="4" customFormat="1" ht="12" customHeight="1">
      <c r="B33" s="47" t="s">
        <v>15</v>
      </c>
      <c r="C33" s="21">
        <v>24596</v>
      </c>
      <c r="D33" s="22">
        <v>11885</v>
      </c>
      <c r="E33" s="23">
        <v>12711</v>
      </c>
      <c r="F33" s="36">
        <f>C33-C28</f>
        <v>94</v>
      </c>
      <c r="G33" s="37">
        <f t="shared" si="1"/>
        <v>0.38364215166108889</v>
      </c>
      <c r="H33" s="37">
        <f t="shared" si="2"/>
        <v>102.62016021361815</v>
      </c>
    </row>
    <row r="34" spans="2:8" s="4" customFormat="1" ht="12" customHeight="1">
      <c r="B34" s="48" t="s">
        <v>16</v>
      </c>
      <c r="C34" s="28">
        <v>12821</v>
      </c>
      <c r="D34" s="29">
        <v>6116</v>
      </c>
      <c r="E34" s="30">
        <v>6705</v>
      </c>
      <c r="F34" s="38">
        <f>C34-C29</f>
        <v>-122</v>
      </c>
      <c r="G34" s="39">
        <f t="shared" si="1"/>
        <v>-0.94259445259986097</v>
      </c>
      <c r="H34" s="39">
        <f t="shared" si="2"/>
        <v>98.980931058442053</v>
      </c>
    </row>
    <row r="35" spans="2:8" ht="15" customHeight="1">
      <c r="B35" s="71" t="s">
        <v>40</v>
      </c>
      <c r="H35" s="72" t="s">
        <v>41</v>
      </c>
    </row>
    <row r="36" spans="2:8">
      <c r="B36" s="71"/>
    </row>
  </sheetData>
  <mergeCells count="3">
    <mergeCell ref="B3:B4"/>
    <mergeCell ref="C3:C4"/>
    <mergeCell ref="H3:H4"/>
  </mergeCells>
  <phoneticPr fontId="1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&amp;R2.人      口</oddHeader>
    <oddFooter>&amp;C-11-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showGridLines="0" workbookViewId="0">
      <selection activeCell="E1" sqref="E1"/>
    </sheetView>
  </sheetViews>
  <sheetFormatPr defaultRowHeight="11.25"/>
  <cols>
    <col min="1" max="1" width="2.875" style="76" customWidth="1"/>
    <col min="2" max="2" width="5.125" style="74" customWidth="1"/>
    <col min="3" max="3" width="9" style="75"/>
    <col min="4" max="5" width="6.25" style="75" customWidth="1"/>
    <col min="6" max="6" width="0.875" style="75" customWidth="1"/>
    <col min="7" max="7" width="5.125" style="75" customWidth="1"/>
    <col min="8" max="8" width="9" style="75"/>
    <col min="9" max="10" width="6.25" style="75" customWidth="1"/>
    <col min="11" max="11" width="2.875" style="75" customWidth="1"/>
    <col min="12" max="12" width="5.5" style="75" customWidth="1"/>
    <col min="13" max="13" width="9" style="75"/>
    <col min="14" max="15" width="6.25" style="75" customWidth="1"/>
    <col min="16" max="256" width="9" style="76"/>
    <col min="257" max="257" width="2.875" style="76" customWidth="1"/>
    <col min="258" max="258" width="5.125" style="76" customWidth="1"/>
    <col min="259" max="259" width="9" style="76"/>
    <col min="260" max="261" width="6.25" style="76" customWidth="1"/>
    <col min="262" max="262" width="0.875" style="76" customWidth="1"/>
    <col min="263" max="263" width="5.125" style="76" customWidth="1"/>
    <col min="264" max="264" width="9" style="76"/>
    <col min="265" max="266" width="6.25" style="76" customWidth="1"/>
    <col min="267" max="267" width="2.875" style="76" customWidth="1"/>
    <col min="268" max="268" width="5.5" style="76" customWidth="1"/>
    <col min="269" max="269" width="9" style="76"/>
    <col min="270" max="271" width="6.25" style="76" customWidth="1"/>
    <col min="272" max="512" width="9" style="76"/>
    <col min="513" max="513" width="2.875" style="76" customWidth="1"/>
    <col min="514" max="514" width="5.125" style="76" customWidth="1"/>
    <col min="515" max="515" width="9" style="76"/>
    <col min="516" max="517" width="6.25" style="76" customWidth="1"/>
    <col min="518" max="518" width="0.875" style="76" customWidth="1"/>
    <col min="519" max="519" width="5.125" style="76" customWidth="1"/>
    <col min="520" max="520" width="9" style="76"/>
    <col min="521" max="522" width="6.25" style="76" customWidth="1"/>
    <col min="523" max="523" width="2.875" style="76" customWidth="1"/>
    <col min="524" max="524" width="5.5" style="76" customWidth="1"/>
    <col min="525" max="525" width="9" style="76"/>
    <col min="526" max="527" width="6.25" style="76" customWidth="1"/>
    <col min="528" max="768" width="9" style="76"/>
    <col min="769" max="769" width="2.875" style="76" customWidth="1"/>
    <col min="770" max="770" width="5.125" style="76" customWidth="1"/>
    <col min="771" max="771" width="9" style="76"/>
    <col min="772" max="773" width="6.25" style="76" customWidth="1"/>
    <col min="774" max="774" width="0.875" style="76" customWidth="1"/>
    <col min="775" max="775" width="5.125" style="76" customWidth="1"/>
    <col min="776" max="776" width="9" style="76"/>
    <col min="777" max="778" width="6.25" style="76" customWidth="1"/>
    <col min="779" max="779" width="2.875" style="76" customWidth="1"/>
    <col min="780" max="780" width="5.5" style="76" customWidth="1"/>
    <col min="781" max="781" width="9" style="76"/>
    <col min="782" max="783" width="6.25" style="76" customWidth="1"/>
    <col min="784" max="1024" width="9" style="76"/>
    <col min="1025" max="1025" width="2.875" style="76" customWidth="1"/>
    <col min="1026" max="1026" width="5.125" style="76" customWidth="1"/>
    <col min="1027" max="1027" width="9" style="76"/>
    <col min="1028" max="1029" width="6.25" style="76" customWidth="1"/>
    <col min="1030" max="1030" width="0.875" style="76" customWidth="1"/>
    <col min="1031" max="1031" width="5.125" style="76" customWidth="1"/>
    <col min="1032" max="1032" width="9" style="76"/>
    <col min="1033" max="1034" width="6.25" style="76" customWidth="1"/>
    <col min="1035" max="1035" width="2.875" style="76" customWidth="1"/>
    <col min="1036" max="1036" width="5.5" style="76" customWidth="1"/>
    <col min="1037" max="1037" width="9" style="76"/>
    <col min="1038" max="1039" width="6.25" style="76" customWidth="1"/>
    <col min="1040" max="1280" width="9" style="76"/>
    <col min="1281" max="1281" width="2.875" style="76" customWidth="1"/>
    <col min="1282" max="1282" width="5.125" style="76" customWidth="1"/>
    <col min="1283" max="1283" width="9" style="76"/>
    <col min="1284" max="1285" width="6.25" style="76" customWidth="1"/>
    <col min="1286" max="1286" width="0.875" style="76" customWidth="1"/>
    <col min="1287" max="1287" width="5.125" style="76" customWidth="1"/>
    <col min="1288" max="1288" width="9" style="76"/>
    <col min="1289" max="1290" width="6.25" style="76" customWidth="1"/>
    <col min="1291" max="1291" width="2.875" style="76" customWidth="1"/>
    <col min="1292" max="1292" width="5.5" style="76" customWidth="1"/>
    <col min="1293" max="1293" width="9" style="76"/>
    <col min="1294" max="1295" width="6.25" style="76" customWidth="1"/>
    <col min="1296" max="1536" width="9" style="76"/>
    <col min="1537" max="1537" width="2.875" style="76" customWidth="1"/>
    <col min="1538" max="1538" width="5.125" style="76" customWidth="1"/>
    <col min="1539" max="1539" width="9" style="76"/>
    <col min="1540" max="1541" width="6.25" style="76" customWidth="1"/>
    <col min="1542" max="1542" width="0.875" style="76" customWidth="1"/>
    <col min="1543" max="1543" width="5.125" style="76" customWidth="1"/>
    <col min="1544" max="1544" width="9" style="76"/>
    <col min="1545" max="1546" width="6.25" style="76" customWidth="1"/>
    <col min="1547" max="1547" width="2.875" style="76" customWidth="1"/>
    <col min="1548" max="1548" width="5.5" style="76" customWidth="1"/>
    <col min="1549" max="1549" width="9" style="76"/>
    <col min="1550" max="1551" width="6.25" style="76" customWidth="1"/>
    <col min="1552" max="1792" width="9" style="76"/>
    <col min="1793" max="1793" width="2.875" style="76" customWidth="1"/>
    <col min="1794" max="1794" width="5.125" style="76" customWidth="1"/>
    <col min="1795" max="1795" width="9" style="76"/>
    <col min="1796" max="1797" width="6.25" style="76" customWidth="1"/>
    <col min="1798" max="1798" width="0.875" style="76" customWidth="1"/>
    <col min="1799" max="1799" width="5.125" style="76" customWidth="1"/>
    <col min="1800" max="1800" width="9" style="76"/>
    <col min="1801" max="1802" width="6.25" style="76" customWidth="1"/>
    <col min="1803" max="1803" width="2.875" style="76" customWidth="1"/>
    <col min="1804" max="1804" width="5.5" style="76" customWidth="1"/>
    <col min="1805" max="1805" width="9" style="76"/>
    <col min="1806" max="1807" width="6.25" style="76" customWidth="1"/>
    <col min="1808" max="2048" width="9" style="76"/>
    <col min="2049" max="2049" width="2.875" style="76" customWidth="1"/>
    <col min="2050" max="2050" width="5.125" style="76" customWidth="1"/>
    <col min="2051" max="2051" width="9" style="76"/>
    <col min="2052" max="2053" width="6.25" style="76" customWidth="1"/>
    <col min="2054" max="2054" width="0.875" style="76" customWidth="1"/>
    <col min="2055" max="2055" width="5.125" style="76" customWidth="1"/>
    <col min="2056" max="2056" width="9" style="76"/>
    <col min="2057" max="2058" width="6.25" style="76" customWidth="1"/>
    <col min="2059" max="2059" width="2.875" style="76" customWidth="1"/>
    <col min="2060" max="2060" width="5.5" style="76" customWidth="1"/>
    <col min="2061" max="2061" width="9" style="76"/>
    <col min="2062" max="2063" width="6.25" style="76" customWidth="1"/>
    <col min="2064" max="2304" width="9" style="76"/>
    <col min="2305" max="2305" width="2.875" style="76" customWidth="1"/>
    <col min="2306" max="2306" width="5.125" style="76" customWidth="1"/>
    <col min="2307" max="2307" width="9" style="76"/>
    <col min="2308" max="2309" width="6.25" style="76" customWidth="1"/>
    <col min="2310" max="2310" width="0.875" style="76" customWidth="1"/>
    <col min="2311" max="2311" width="5.125" style="76" customWidth="1"/>
    <col min="2312" max="2312" width="9" style="76"/>
    <col min="2313" max="2314" width="6.25" style="76" customWidth="1"/>
    <col min="2315" max="2315" width="2.875" style="76" customWidth="1"/>
    <col min="2316" max="2316" width="5.5" style="76" customWidth="1"/>
    <col min="2317" max="2317" width="9" style="76"/>
    <col min="2318" max="2319" width="6.25" style="76" customWidth="1"/>
    <col min="2320" max="2560" width="9" style="76"/>
    <col min="2561" max="2561" width="2.875" style="76" customWidth="1"/>
    <col min="2562" max="2562" width="5.125" style="76" customWidth="1"/>
    <col min="2563" max="2563" width="9" style="76"/>
    <col min="2564" max="2565" width="6.25" style="76" customWidth="1"/>
    <col min="2566" max="2566" width="0.875" style="76" customWidth="1"/>
    <col min="2567" max="2567" width="5.125" style="76" customWidth="1"/>
    <col min="2568" max="2568" width="9" style="76"/>
    <col min="2569" max="2570" width="6.25" style="76" customWidth="1"/>
    <col min="2571" max="2571" width="2.875" style="76" customWidth="1"/>
    <col min="2572" max="2572" width="5.5" style="76" customWidth="1"/>
    <col min="2573" max="2573" width="9" style="76"/>
    <col min="2574" max="2575" width="6.25" style="76" customWidth="1"/>
    <col min="2576" max="2816" width="9" style="76"/>
    <col min="2817" max="2817" width="2.875" style="76" customWidth="1"/>
    <col min="2818" max="2818" width="5.125" style="76" customWidth="1"/>
    <col min="2819" max="2819" width="9" style="76"/>
    <col min="2820" max="2821" width="6.25" style="76" customWidth="1"/>
    <col min="2822" max="2822" width="0.875" style="76" customWidth="1"/>
    <col min="2823" max="2823" width="5.125" style="76" customWidth="1"/>
    <col min="2824" max="2824" width="9" style="76"/>
    <col min="2825" max="2826" width="6.25" style="76" customWidth="1"/>
    <col min="2827" max="2827" width="2.875" style="76" customWidth="1"/>
    <col min="2828" max="2828" width="5.5" style="76" customWidth="1"/>
    <col min="2829" max="2829" width="9" style="76"/>
    <col min="2830" max="2831" width="6.25" style="76" customWidth="1"/>
    <col min="2832" max="3072" width="9" style="76"/>
    <col min="3073" max="3073" width="2.875" style="76" customWidth="1"/>
    <col min="3074" max="3074" width="5.125" style="76" customWidth="1"/>
    <col min="3075" max="3075" width="9" style="76"/>
    <col min="3076" max="3077" width="6.25" style="76" customWidth="1"/>
    <col min="3078" max="3078" width="0.875" style="76" customWidth="1"/>
    <col min="3079" max="3079" width="5.125" style="76" customWidth="1"/>
    <col min="3080" max="3080" width="9" style="76"/>
    <col min="3081" max="3082" width="6.25" style="76" customWidth="1"/>
    <col min="3083" max="3083" width="2.875" style="76" customWidth="1"/>
    <col min="3084" max="3084" width="5.5" style="76" customWidth="1"/>
    <col min="3085" max="3085" width="9" style="76"/>
    <col min="3086" max="3087" width="6.25" style="76" customWidth="1"/>
    <col min="3088" max="3328" width="9" style="76"/>
    <col min="3329" max="3329" width="2.875" style="76" customWidth="1"/>
    <col min="3330" max="3330" width="5.125" style="76" customWidth="1"/>
    <col min="3331" max="3331" width="9" style="76"/>
    <col min="3332" max="3333" width="6.25" style="76" customWidth="1"/>
    <col min="3334" max="3334" width="0.875" style="76" customWidth="1"/>
    <col min="3335" max="3335" width="5.125" style="76" customWidth="1"/>
    <col min="3336" max="3336" width="9" style="76"/>
    <col min="3337" max="3338" width="6.25" style="76" customWidth="1"/>
    <col min="3339" max="3339" width="2.875" style="76" customWidth="1"/>
    <col min="3340" max="3340" width="5.5" style="76" customWidth="1"/>
    <col min="3341" max="3341" width="9" style="76"/>
    <col min="3342" max="3343" width="6.25" style="76" customWidth="1"/>
    <col min="3344" max="3584" width="9" style="76"/>
    <col min="3585" max="3585" width="2.875" style="76" customWidth="1"/>
    <col min="3586" max="3586" width="5.125" style="76" customWidth="1"/>
    <col min="3587" max="3587" width="9" style="76"/>
    <col min="3588" max="3589" width="6.25" style="76" customWidth="1"/>
    <col min="3590" max="3590" width="0.875" style="76" customWidth="1"/>
    <col min="3591" max="3591" width="5.125" style="76" customWidth="1"/>
    <col min="3592" max="3592" width="9" style="76"/>
    <col min="3593" max="3594" width="6.25" style="76" customWidth="1"/>
    <col min="3595" max="3595" width="2.875" style="76" customWidth="1"/>
    <col min="3596" max="3596" width="5.5" style="76" customWidth="1"/>
    <col min="3597" max="3597" width="9" style="76"/>
    <col min="3598" max="3599" width="6.25" style="76" customWidth="1"/>
    <col min="3600" max="3840" width="9" style="76"/>
    <col min="3841" max="3841" width="2.875" style="76" customWidth="1"/>
    <col min="3842" max="3842" width="5.125" style="76" customWidth="1"/>
    <col min="3843" max="3843" width="9" style="76"/>
    <col min="3844" max="3845" width="6.25" style="76" customWidth="1"/>
    <col min="3846" max="3846" width="0.875" style="76" customWidth="1"/>
    <col min="3847" max="3847" width="5.125" style="76" customWidth="1"/>
    <col min="3848" max="3848" width="9" style="76"/>
    <col min="3849" max="3850" width="6.25" style="76" customWidth="1"/>
    <col min="3851" max="3851" width="2.875" style="76" customWidth="1"/>
    <col min="3852" max="3852" width="5.5" style="76" customWidth="1"/>
    <col min="3853" max="3853" width="9" style="76"/>
    <col min="3854" max="3855" width="6.25" style="76" customWidth="1"/>
    <col min="3856" max="4096" width="9" style="76"/>
    <col min="4097" max="4097" width="2.875" style="76" customWidth="1"/>
    <col min="4098" max="4098" width="5.125" style="76" customWidth="1"/>
    <col min="4099" max="4099" width="9" style="76"/>
    <col min="4100" max="4101" width="6.25" style="76" customWidth="1"/>
    <col min="4102" max="4102" width="0.875" style="76" customWidth="1"/>
    <col min="4103" max="4103" width="5.125" style="76" customWidth="1"/>
    <col min="4104" max="4104" width="9" style="76"/>
    <col min="4105" max="4106" width="6.25" style="76" customWidth="1"/>
    <col min="4107" max="4107" width="2.875" style="76" customWidth="1"/>
    <col min="4108" max="4108" width="5.5" style="76" customWidth="1"/>
    <col min="4109" max="4109" width="9" style="76"/>
    <col min="4110" max="4111" width="6.25" style="76" customWidth="1"/>
    <col min="4112" max="4352" width="9" style="76"/>
    <col min="4353" max="4353" width="2.875" style="76" customWidth="1"/>
    <col min="4354" max="4354" width="5.125" style="76" customWidth="1"/>
    <col min="4355" max="4355" width="9" style="76"/>
    <col min="4356" max="4357" width="6.25" style="76" customWidth="1"/>
    <col min="4358" max="4358" width="0.875" style="76" customWidth="1"/>
    <col min="4359" max="4359" width="5.125" style="76" customWidth="1"/>
    <col min="4360" max="4360" width="9" style="76"/>
    <col min="4361" max="4362" width="6.25" style="76" customWidth="1"/>
    <col min="4363" max="4363" width="2.875" style="76" customWidth="1"/>
    <col min="4364" max="4364" width="5.5" style="76" customWidth="1"/>
    <col min="4365" max="4365" width="9" style="76"/>
    <col min="4366" max="4367" width="6.25" style="76" customWidth="1"/>
    <col min="4368" max="4608" width="9" style="76"/>
    <col min="4609" max="4609" width="2.875" style="76" customWidth="1"/>
    <col min="4610" max="4610" width="5.125" style="76" customWidth="1"/>
    <col min="4611" max="4611" width="9" style="76"/>
    <col min="4612" max="4613" width="6.25" style="76" customWidth="1"/>
    <col min="4614" max="4614" width="0.875" style="76" customWidth="1"/>
    <col min="4615" max="4615" width="5.125" style="76" customWidth="1"/>
    <col min="4616" max="4616" width="9" style="76"/>
    <col min="4617" max="4618" width="6.25" style="76" customWidth="1"/>
    <col min="4619" max="4619" width="2.875" style="76" customWidth="1"/>
    <col min="4620" max="4620" width="5.5" style="76" customWidth="1"/>
    <col min="4621" max="4621" width="9" style="76"/>
    <col min="4622" max="4623" width="6.25" style="76" customWidth="1"/>
    <col min="4624" max="4864" width="9" style="76"/>
    <col min="4865" max="4865" width="2.875" style="76" customWidth="1"/>
    <col min="4866" max="4866" width="5.125" style="76" customWidth="1"/>
    <col min="4867" max="4867" width="9" style="76"/>
    <col min="4868" max="4869" width="6.25" style="76" customWidth="1"/>
    <col min="4870" max="4870" width="0.875" style="76" customWidth="1"/>
    <col min="4871" max="4871" width="5.125" style="76" customWidth="1"/>
    <col min="4872" max="4872" width="9" style="76"/>
    <col min="4873" max="4874" width="6.25" style="76" customWidth="1"/>
    <col min="4875" max="4875" width="2.875" style="76" customWidth="1"/>
    <col min="4876" max="4876" width="5.5" style="76" customWidth="1"/>
    <col min="4877" max="4877" width="9" style="76"/>
    <col min="4878" max="4879" width="6.25" style="76" customWidth="1"/>
    <col min="4880" max="5120" width="9" style="76"/>
    <col min="5121" max="5121" width="2.875" style="76" customWidth="1"/>
    <col min="5122" max="5122" width="5.125" style="76" customWidth="1"/>
    <col min="5123" max="5123" width="9" style="76"/>
    <col min="5124" max="5125" width="6.25" style="76" customWidth="1"/>
    <col min="5126" max="5126" width="0.875" style="76" customWidth="1"/>
    <col min="5127" max="5127" width="5.125" style="76" customWidth="1"/>
    <col min="5128" max="5128" width="9" style="76"/>
    <col min="5129" max="5130" width="6.25" style="76" customWidth="1"/>
    <col min="5131" max="5131" width="2.875" style="76" customWidth="1"/>
    <col min="5132" max="5132" width="5.5" style="76" customWidth="1"/>
    <col min="5133" max="5133" width="9" style="76"/>
    <col min="5134" max="5135" width="6.25" style="76" customWidth="1"/>
    <col min="5136" max="5376" width="9" style="76"/>
    <col min="5377" max="5377" width="2.875" style="76" customWidth="1"/>
    <col min="5378" max="5378" width="5.125" style="76" customWidth="1"/>
    <col min="5379" max="5379" width="9" style="76"/>
    <col min="5380" max="5381" width="6.25" style="76" customWidth="1"/>
    <col min="5382" max="5382" width="0.875" style="76" customWidth="1"/>
    <col min="5383" max="5383" width="5.125" style="76" customWidth="1"/>
    <col min="5384" max="5384" width="9" style="76"/>
    <col min="5385" max="5386" width="6.25" style="76" customWidth="1"/>
    <col min="5387" max="5387" width="2.875" style="76" customWidth="1"/>
    <col min="5388" max="5388" width="5.5" style="76" customWidth="1"/>
    <col min="5389" max="5389" width="9" style="76"/>
    <col min="5390" max="5391" width="6.25" style="76" customWidth="1"/>
    <col min="5392" max="5632" width="9" style="76"/>
    <col min="5633" max="5633" width="2.875" style="76" customWidth="1"/>
    <col min="5634" max="5634" width="5.125" style="76" customWidth="1"/>
    <col min="5635" max="5635" width="9" style="76"/>
    <col min="5636" max="5637" width="6.25" style="76" customWidth="1"/>
    <col min="5638" max="5638" width="0.875" style="76" customWidth="1"/>
    <col min="5639" max="5639" width="5.125" style="76" customWidth="1"/>
    <col min="5640" max="5640" width="9" style="76"/>
    <col min="5641" max="5642" width="6.25" style="76" customWidth="1"/>
    <col min="5643" max="5643" width="2.875" style="76" customWidth="1"/>
    <col min="5644" max="5644" width="5.5" style="76" customWidth="1"/>
    <col min="5645" max="5645" width="9" style="76"/>
    <col min="5646" max="5647" width="6.25" style="76" customWidth="1"/>
    <col min="5648" max="5888" width="9" style="76"/>
    <col min="5889" max="5889" width="2.875" style="76" customWidth="1"/>
    <col min="5890" max="5890" width="5.125" style="76" customWidth="1"/>
    <col min="5891" max="5891" width="9" style="76"/>
    <col min="5892" max="5893" width="6.25" style="76" customWidth="1"/>
    <col min="5894" max="5894" width="0.875" style="76" customWidth="1"/>
    <col min="5895" max="5895" width="5.125" style="76" customWidth="1"/>
    <col min="5896" max="5896" width="9" style="76"/>
    <col min="5897" max="5898" width="6.25" style="76" customWidth="1"/>
    <col min="5899" max="5899" width="2.875" style="76" customWidth="1"/>
    <col min="5900" max="5900" width="5.5" style="76" customWidth="1"/>
    <col min="5901" max="5901" width="9" style="76"/>
    <col min="5902" max="5903" width="6.25" style="76" customWidth="1"/>
    <col min="5904" max="6144" width="9" style="76"/>
    <col min="6145" max="6145" width="2.875" style="76" customWidth="1"/>
    <col min="6146" max="6146" width="5.125" style="76" customWidth="1"/>
    <col min="6147" max="6147" width="9" style="76"/>
    <col min="6148" max="6149" width="6.25" style="76" customWidth="1"/>
    <col min="6150" max="6150" width="0.875" style="76" customWidth="1"/>
    <col min="6151" max="6151" width="5.125" style="76" customWidth="1"/>
    <col min="6152" max="6152" width="9" style="76"/>
    <col min="6153" max="6154" width="6.25" style="76" customWidth="1"/>
    <col min="6155" max="6155" width="2.875" style="76" customWidth="1"/>
    <col min="6156" max="6156" width="5.5" style="76" customWidth="1"/>
    <col min="6157" max="6157" width="9" style="76"/>
    <col min="6158" max="6159" width="6.25" style="76" customWidth="1"/>
    <col min="6160" max="6400" width="9" style="76"/>
    <col min="6401" max="6401" width="2.875" style="76" customWidth="1"/>
    <col min="6402" max="6402" width="5.125" style="76" customWidth="1"/>
    <col min="6403" max="6403" width="9" style="76"/>
    <col min="6404" max="6405" width="6.25" style="76" customWidth="1"/>
    <col min="6406" max="6406" width="0.875" style="76" customWidth="1"/>
    <col min="6407" max="6407" width="5.125" style="76" customWidth="1"/>
    <col min="6408" max="6408" width="9" style="76"/>
    <col min="6409" max="6410" width="6.25" style="76" customWidth="1"/>
    <col min="6411" max="6411" width="2.875" style="76" customWidth="1"/>
    <col min="6412" max="6412" width="5.5" style="76" customWidth="1"/>
    <col min="6413" max="6413" width="9" style="76"/>
    <col min="6414" max="6415" width="6.25" style="76" customWidth="1"/>
    <col min="6416" max="6656" width="9" style="76"/>
    <col min="6657" max="6657" width="2.875" style="76" customWidth="1"/>
    <col min="6658" max="6658" width="5.125" style="76" customWidth="1"/>
    <col min="6659" max="6659" width="9" style="76"/>
    <col min="6660" max="6661" width="6.25" style="76" customWidth="1"/>
    <col min="6662" max="6662" width="0.875" style="76" customWidth="1"/>
    <col min="6663" max="6663" width="5.125" style="76" customWidth="1"/>
    <col min="6664" max="6664" width="9" style="76"/>
    <col min="6665" max="6666" width="6.25" style="76" customWidth="1"/>
    <col min="6667" max="6667" width="2.875" style="76" customWidth="1"/>
    <col min="6668" max="6668" width="5.5" style="76" customWidth="1"/>
    <col min="6669" max="6669" width="9" style="76"/>
    <col min="6670" max="6671" width="6.25" style="76" customWidth="1"/>
    <col min="6672" max="6912" width="9" style="76"/>
    <col min="6913" max="6913" width="2.875" style="76" customWidth="1"/>
    <col min="6914" max="6914" width="5.125" style="76" customWidth="1"/>
    <col min="6915" max="6915" width="9" style="76"/>
    <col min="6916" max="6917" width="6.25" style="76" customWidth="1"/>
    <col min="6918" max="6918" width="0.875" style="76" customWidth="1"/>
    <col min="6919" max="6919" width="5.125" style="76" customWidth="1"/>
    <col min="6920" max="6920" width="9" style="76"/>
    <col min="6921" max="6922" width="6.25" style="76" customWidth="1"/>
    <col min="6923" max="6923" width="2.875" style="76" customWidth="1"/>
    <col min="6924" max="6924" width="5.5" style="76" customWidth="1"/>
    <col min="6925" max="6925" width="9" style="76"/>
    <col min="6926" max="6927" width="6.25" style="76" customWidth="1"/>
    <col min="6928" max="7168" width="9" style="76"/>
    <col min="7169" max="7169" width="2.875" style="76" customWidth="1"/>
    <col min="7170" max="7170" width="5.125" style="76" customWidth="1"/>
    <col min="7171" max="7171" width="9" style="76"/>
    <col min="7172" max="7173" width="6.25" style="76" customWidth="1"/>
    <col min="7174" max="7174" width="0.875" style="76" customWidth="1"/>
    <col min="7175" max="7175" width="5.125" style="76" customWidth="1"/>
    <col min="7176" max="7176" width="9" style="76"/>
    <col min="7177" max="7178" width="6.25" style="76" customWidth="1"/>
    <col min="7179" max="7179" width="2.875" style="76" customWidth="1"/>
    <col min="7180" max="7180" width="5.5" style="76" customWidth="1"/>
    <col min="7181" max="7181" width="9" style="76"/>
    <col min="7182" max="7183" width="6.25" style="76" customWidth="1"/>
    <col min="7184" max="7424" width="9" style="76"/>
    <col min="7425" max="7425" width="2.875" style="76" customWidth="1"/>
    <col min="7426" max="7426" width="5.125" style="76" customWidth="1"/>
    <col min="7427" max="7427" width="9" style="76"/>
    <col min="7428" max="7429" width="6.25" style="76" customWidth="1"/>
    <col min="7430" max="7430" width="0.875" style="76" customWidth="1"/>
    <col min="7431" max="7431" width="5.125" style="76" customWidth="1"/>
    <col min="7432" max="7432" width="9" style="76"/>
    <col min="7433" max="7434" width="6.25" style="76" customWidth="1"/>
    <col min="7435" max="7435" width="2.875" style="76" customWidth="1"/>
    <col min="7436" max="7436" width="5.5" style="76" customWidth="1"/>
    <col min="7437" max="7437" width="9" style="76"/>
    <col min="7438" max="7439" width="6.25" style="76" customWidth="1"/>
    <col min="7440" max="7680" width="9" style="76"/>
    <col min="7681" max="7681" width="2.875" style="76" customWidth="1"/>
    <col min="7682" max="7682" width="5.125" style="76" customWidth="1"/>
    <col min="7683" max="7683" width="9" style="76"/>
    <col min="7684" max="7685" width="6.25" style="76" customWidth="1"/>
    <col min="7686" max="7686" width="0.875" style="76" customWidth="1"/>
    <col min="7687" max="7687" width="5.125" style="76" customWidth="1"/>
    <col min="7688" max="7688" width="9" style="76"/>
    <col min="7689" max="7690" width="6.25" style="76" customWidth="1"/>
    <col min="7691" max="7691" width="2.875" style="76" customWidth="1"/>
    <col min="7692" max="7692" width="5.5" style="76" customWidth="1"/>
    <col min="7693" max="7693" width="9" style="76"/>
    <col min="7694" max="7695" width="6.25" style="76" customWidth="1"/>
    <col min="7696" max="7936" width="9" style="76"/>
    <col min="7937" max="7937" width="2.875" style="76" customWidth="1"/>
    <col min="7938" max="7938" width="5.125" style="76" customWidth="1"/>
    <col min="7939" max="7939" width="9" style="76"/>
    <col min="7940" max="7941" width="6.25" style="76" customWidth="1"/>
    <col min="7942" max="7942" width="0.875" style="76" customWidth="1"/>
    <col min="7943" max="7943" width="5.125" style="76" customWidth="1"/>
    <col min="7944" max="7944" width="9" style="76"/>
    <col min="7945" max="7946" width="6.25" style="76" customWidth="1"/>
    <col min="7947" max="7947" width="2.875" style="76" customWidth="1"/>
    <col min="7948" max="7948" width="5.5" style="76" customWidth="1"/>
    <col min="7949" max="7949" width="9" style="76"/>
    <col min="7950" max="7951" width="6.25" style="76" customWidth="1"/>
    <col min="7952" max="8192" width="9" style="76"/>
    <col min="8193" max="8193" width="2.875" style="76" customWidth="1"/>
    <col min="8194" max="8194" width="5.125" style="76" customWidth="1"/>
    <col min="8195" max="8195" width="9" style="76"/>
    <col min="8196" max="8197" width="6.25" style="76" customWidth="1"/>
    <col min="8198" max="8198" width="0.875" style="76" customWidth="1"/>
    <col min="8199" max="8199" width="5.125" style="76" customWidth="1"/>
    <col min="8200" max="8200" width="9" style="76"/>
    <col min="8201" max="8202" width="6.25" style="76" customWidth="1"/>
    <col min="8203" max="8203" width="2.875" style="76" customWidth="1"/>
    <col min="8204" max="8204" width="5.5" style="76" customWidth="1"/>
    <col min="8205" max="8205" width="9" style="76"/>
    <col min="8206" max="8207" width="6.25" style="76" customWidth="1"/>
    <col min="8208" max="8448" width="9" style="76"/>
    <col min="8449" max="8449" width="2.875" style="76" customWidth="1"/>
    <col min="8450" max="8450" width="5.125" style="76" customWidth="1"/>
    <col min="8451" max="8451" width="9" style="76"/>
    <col min="8452" max="8453" width="6.25" style="76" customWidth="1"/>
    <col min="8454" max="8454" width="0.875" style="76" customWidth="1"/>
    <col min="8455" max="8455" width="5.125" style="76" customWidth="1"/>
    <col min="8456" max="8456" width="9" style="76"/>
    <col min="8457" max="8458" width="6.25" style="76" customWidth="1"/>
    <col min="8459" max="8459" width="2.875" style="76" customWidth="1"/>
    <col min="8460" max="8460" width="5.5" style="76" customWidth="1"/>
    <col min="8461" max="8461" width="9" style="76"/>
    <col min="8462" max="8463" width="6.25" style="76" customWidth="1"/>
    <col min="8464" max="8704" width="9" style="76"/>
    <col min="8705" max="8705" width="2.875" style="76" customWidth="1"/>
    <col min="8706" max="8706" width="5.125" style="76" customWidth="1"/>
    <col min="8707" max="8707" width="9" style="76"/>
    <col min="8708" max="8709" width="6.25" style="76" customWidth="1"/>
    <col min="8710" max="8710" width="0.875" style="76" customWidth="1"/>
    <col min="8711" max="8711" width="5.125" style="76" customWidth="1"/>
    <col min="8712" max="8712" width="9" style="76"/>
    <col min="8713" max="8714" width="6.25" style="76" customWidth="1"/>
    <col min="8715" max="8715" width="2.875" style="76" customWidth="1"/>
    <col min="8716" max="8716" width="5.5" style="76" customWidth="1"/>
    <col min="8717" max="8717" width="9" style="76"/>
    <col min="8718" max="8719" width="6.25" style="76" customWidth="1"/>
    <col min="8720" max="8960" width="9" style="76"/>
    <col min="8961" max="8961" width="2.875" style="76" customWidth="1"/>
    <col min="8962" max="8962" width="5.125" style="76" customWidth="1"/>
    <col min="8963" max="8963" width="9" style="76"/>
    <col min="8964" max="8965" width="6.25" style="76" customWidth="1"/>
    <col min="8966" max="8966" width="0.875" style="76" customWidth="1"/>
    <col min="8967" max="8967" width="5.125" style="76" customWidth="1"/>
    <col min="8968" max="8968" width="9" style="76"/>
    <col min="8969" max="8970" width="6.25" style="76" customWidth="1"/>
    <col min="8971" max="8971" width="2.875" style="76" customWidth="1"/>
    <col min="8972" max="8972" width="5.5" style="76" customWidth="1"/>
    <col min="8973" max="8973" width="9" style="76"/>
    <col min="8974" max="8975" width="6.25" style="76" customWidth="1"/>
    <col min="8976" max="9216" width="9" style="76"/>
    <col min="9217" max="9217" width="2.875" style="76" customWidth="1"/>
    <col min="9218" max="9218" width="5.125" style="76" customWidth="1"/>
    <col min="9219" max="9219" width="9" style="76"/>
    <col min="9220" max="9221" width="6.25" style="76" customWidth="1"/>
    <col min="9222" max="9222" width="0.875" style="76" customWidth="1"/>
    <col min="9223" max="9223" width="5.125" style="76" customWidth="1"/>
    <col min="9224" max="9224" width="9" style="76"/>
    <col min="9225" max="9226" width="6.25" style="76" customWidth="1"/>
    <col min="9227" max="9227" width="2.875" style="76" customWidth="1"/>
    <col min="9228" max="9228" width="5.5" style="76" customWidth="1"/>
    <col min="9229" max="9229" width="9" style="76"/>
    <col min="9230" max="9231" width="6.25" style="76" customWidth="1"/>
    <col min="9232" max="9472" width="9" style="76"/>
    <col min="9473" max="9473" width="2.875" style="76" customWidth="1"/>
    <col min="9474" max="9474" width="5.125" style="76" customWidth="1"/>
    <col min="9475" max="9475" width="9" style="76"/>
    <col min="9476" max="9477" width="6.25" style="76" customWidth="1"/>
    <col min="9478" max="9478" width="0.875" style="76" customWidth="1"/>
    <col min="9479" max="9479" width="5.125" style="76" customWidth="1"/>
    <col min="9480" max="9480" width="9" style="76"/>
    <col min="9481" max="9482" width="6.25" style="76" customWidth="1"/>
    <col min="9483" max="9483" width="2.875" style="76" customWidth="1"/>
    <col min="9484" max="9484" width="5.5" style="76" customWidth="1"/>
    <col min="9485" max="9485" width="9" style="76"/>
    <col min="9486" max="9487" width="6.25" style="76" customWidth="1"/>
    <col min="9488" max="9728" width="9" style="76"/>
    <col min="9729" max="9729" width="2.875" style="76" customWidth="1"/>
    <col min="9730" max="9730" width="5.125" style="76" customWidth="1"/>
    <col min="9731" max="9731" width="9" style="76"/>
    <col min="9732" max="9733" width="6.25" style="76" customWidth="1"/>
    <col min="9734" max="9734" width="0.875" style="76" customWidth="1"/>
    <col min="9735" max="9735" width="5.125" style="76" customWidth="1"/>
    <col min="9736" max="9736" width="9" style="76"/>
    <col min="9737" max="9738" width="6.25" style="76" customWidth="1"/>
    <col min="9739" max="9739" width="2.875" style="76" customWidth="1"/>
    <col min="9740" max="9740" width="5.5" style="76" customWidth="1"/>
    <col min="9741" max="9741" width="9" style="76"/>
    <col min="9742" max="9743" width="6.25" style="76" customWidth="1"/>
    <col min="9744" max="9984" width="9" style="76"/>
    <col min="9985" max="9985" width="2.875" style="76" customWidth="1"/>
    <col min="9986" max="9986" width="5.125" style="76" customWidth="1"/>
    <col min="9987" max="9987" width="9" style="76"/>
    <col min="9988" max="9989" width="6.25" style="76" customWidth="1"/>
    <col min="9990" max="9990" width="0.875" style="76" customWidth="1"/>
    <col min="9991" max="9991" width="5.125" style="76" customWidth="1"/>
    <col min="9992" max="9992" width="9" style="76"/>
    <col min="9993" max="9994" width="6.25" style="76" customWidth="1"/>
    <col min="9995" max="9995" width="2.875" style="76" customWidth="1"/>
    <col min="9996" max="9996" width="5.5" style="76" customWidth="1"/>
    <col min="9997" max="9997" width="9" style="76"/>
    <col min="9998" max="9999" width="6.25" style="76" customWidth="1"/>
    <col min="10000" max="10240" width="9" style="76"/>
    <col min="10241" max="10241" width="2.875" style="76" customWidth="1"/>
    <col min="10242" max="10242" width="5.125" style="76" customWidth="1"/>
    <col min="10243" max="10243" width="9" style="76"/>
    <col min="10244" max="10245" width="6.25" style="76" customWidth="1"/>
    <col min="10246" max="10246" width="0.875" style="76" customWidth="1"/>
    <col min="10247" max="10247" width="5.125" style="76" customWidth="1"/>
    <col min="10248" max="10248" width="9" style="76"/>
    <col min="10249" max="10250" width="6.25" style="76" customWidth="1"/>
    <col min="10251" max="10251" width="2.875" style="76" customWidth="1"/>
    <col min="10252" max="10252" width="5.5" style="76" customWidth="1"/>
    <col min="10253" max="10253" width="9" style="76"/>
    <col min="10254" max="10255" width="6.25" style="76" customWidth="1"/>
    <col min="10256" max="10496" width="9" style="76"/>
    <col min="10497" max="10497" width="2.875" style="76" customWidth="1"/>
    <col min="10498" max="10498" width="5.125" style="76" customWidth="1"/>
    <col min="10499" max="10499" width="9" style="76"/>
    <col min="10500" max="10501" width="6.25" style="76" customWidth="1"/>
    <col min="10502" max="10502" width="0.875" style="76" customWidth="1"/>
    <col min="10503" max="10503" width="5.125" style="76" customWidth="1"/>
    <col min="10504" max="10504" width="9" style="76"/>
    <col min="10505" max="10506" width="6.25" style="76" customWidth="1"/>
    <col min="10507" max="10507" width="2.875" style="76" customWidth="1"/>
    <col min="10508" max="10508" width="5.5" style="76" customWidth="1"/>
    <col min="10509" max="10509" width="9" style="76"/>
    <col min="10510" max="10511" width="6.25" style="76" customWidth="1"/>
    <col min="10512" max="10752" width="9" style="76"/>
    <col min="10753" max="10753" width="2.875" style="76" customWidth="1"/>
    <col min="10754" max="10754" width="5.125" style="76" customWidth="1"/>
    <col min="10755" max="10755" width="9" style="76"/>
    <col min="10756" max="10757" width="6.25" style="76" customWidth="1"/>
    <col min="10758" max="10758" width="0.875" style="76" customWidth="1"/>
    <col min="10759" max="10759" width="5.125" style="76" customWidth="1"/>
    <col min="10760" max="10760" width="9" style="76"/>
    <col min="10761" max="10762" width="6.25" style="76" customWidth="1"/>
    <col min="10763" max="10763" width="2.875" style="76" customWidth="1"/>
    <col min="10764" max="10764" width="5.5" style="76" customWidth="1"/>
    <col min="10765" max="10765" width="9" style="76"/>
    <col min="10766" max="10767" width="6.25" style="76" customWidth="1"/>
    <col min="10768" max="11008" width="9" style="76"/>
    <col min="11009" max="11009" width="2.875" style="76" customWidth="1"/>
    <col min="11010" max="11010" width="5.125" style="76" customWidth="1"/>
    <col min="11011" max="11011" width="9" style="76"/>
    <col min="11012" max="11013" width="6.25" style="76" customWidth="1"/>
    <col min="11014" max="11014" width="0.875" style="76" customWidth="1"/>
    <col min="11015" max="11015" width="5.125" style="76" customWidth="1"/>
    <col min="11016" max="11016" width="9" style="76"/>
    <col min="11017" max="11018" width="6.25" style="76" customWidth="1"/>
    <col min="11019" max="11019" width="2.875" style="76" customWidth="1"/>
    <col min="11020" max="11020" width="5.5" style="76" customWidth="1"/>
    <col min="11021" max="11021" width="9" style="76"/>
    <col min="11022" max="11023" width="6.25" style="76" customWidth="1"/>
    <col min="11024" max="11264" width="9" style="76"/>
    <col min="11265" max="11265" width="2.875" style="76" customWidth="1"/>
    <col min="11266" max="11266" width="5.125" style="76" customWidth="1"/>
    <col min="11267" max="11267" width="9" style="76"/>
    <col min="11268" max="11269" width="6.25" style="76" customWidth="1"/>
    <col min="11270" max="11270" width="0.875" style="76" customWidth="1"/>
    <col min="11271" max="11271" width="5.125" style="76" customWidth="1"/>
    <col min="11272" max="11272" width="9" style="76"/>
    <col min="11273" max="11274" width="6.25" style="76" customWidth="1"/>
    <col min="11275" max="11275" width="2.875" style="76" customWidth="1"/>
    <col min="11276" max="11276" width="5.5" style="76" customWidth="1"/>
    <col min="11277" max="11277" width="9" style="76"/>
    <col min="11278" max="11279" width="6.25" style="76" customWidth="1"/>
    <col min="11280" max="11520" width="9" style="76"/>
    <col min="11521" max="11521" width="2.875" style="76" customWidth="1"/>
    <col min="11522" max="11522" width="5.125" style="76" customWidth="1"/>
    <col min="11523" max="11523" width="9" style="76"/>
    <col min="11524" max="11525" width="6.25" style="76" customWidth="1"/>
    <col min="11526" max="11526" width="0.875" style="76" customWidth="1"/>
    <col min="11527" max="11527" width="5.125" style="76" customWidth="1"/>
    <col min="11528" max="11528" width="9" style="76"/>
    <col min="11529" max="11530" width="6.25" style="76" customWidth="1"/>
    <col min="11531" max="11531" width="2.875" style="76" customWidth="1"/>
    <col min="11532" max="11532" width="5.5" style="76" customWidth="1"/>
    <col min="11533" max="11533" width="9" style="76"/>
    <col min="11534" max="11535" width="6.25" style="76" customWidth="1"/>
    <col min="11536" max="11776" width="9" style="76"/>
    <col min="11777" max="11777" width="2.875" style="76" customWidth="1"/>
    <col min="11778" max="11778" width="5.125" style="76" customWidth="1"/>
    <col min="11779" max="11779" width="9" style="76"/>
    <col min="11780" max="11781" width="6.25" style="76" customWidth="1"/>
    <col min="11782" max="11782" width="0.875" style="76" customWidth="1"/>
    <col min="11783" max="11783" width="5.125" style="76" customWidth="1"/>
    <col min="11784" max="11784" width="9" style="76"/>
    <col min="11785" max="11786" width="6.25" style="76" customWidth="1"/>
    <col min="11787" max="11787" width="2.875" style="76" customWidth="1"/>
    <col min="11788" max="11788" width="5.5" style="76" customWidth="1"/>
    <col min="11789" max="11789" width="9" style="76"/>
    <col min="11790" max="11791" width="6.25" style="76" customWidth="1"/>
    <col min="11792" max="12032" width="9" style="76"/>
    <col min="12033" max="12033" width="2.875" style="76" customWidth="1"/>
    <col min="12034" max="12034" width="5.125" style="76" customWidth="1"/>
    <col min="12035" max="12035" width="9" style="76"/>
    <col min="12036" max="12037" width="6.25" style="76" customWidth="1"/>
    <col min="12038" max="12038" width="0.875" style="76" customWidth="1"/>
    <col min="12039" max="12039" width="5.125" style="76" customWidth="1"/>
    <col min="12040" max="12040" width="9" style="76"/>
    <col min="12041" max="12042" width="6.25" style="76" customWidth="1"/>
    <col min="12043" max="12043" width="2.875" style="76" customWidth="1"/>
    <col min="12044" max="12044" width="5.5" style="76" customWidth="1"/>
    <col min="12045" max="12045" width="9" style="76"/>
    <col min="12046" max="12047" width="6.25" style="76" customWidth="1"/>
    <col min="12048" max="12288" width="9" style="76"/>
    <col min="12289" max="12289" width="2.875" style="76" customWidth="1"/>
    <col min="12290" max="12290" width="5.125" style="76" customWidth="1"/>
    <col min="12291" max="12291" width="9" style="76"/>
    <col min="12292" max="12293" width="6.25" style="76" customWidth="1"/>
    <col min="12294" max="12294" width="0.875" style="76" customWidth="1"/>
    <col min="12295" max="12295" width="5.125" style="76" customWidth="1"/>
    <col min="12296" max="12296" width="9" style="76"/>
    <col min="12297" max="12298" width="6.25" style="76" customWidth="1"/>
    <col min="12299" max="12299" width="2.875" style="76" customWidth="1"/>
    <col min="12300" max="12300" width="5.5" style="76" customWidth="1"/>
    <col min="12301" max="12301" width="9" style="76"/>
    <col min="12302" max="12303" width="6.25" style="76" customWidth="1"/>
    <col min="12304" max="12544" width="9" style="76"/>
    <col min="12545" max="12545" width="2.875" style="76" customWidth="1"/>
    <col min="12546" max="12546" width="5.125" style="76" customWidth="1"/>
    <col min="12547" max="12547" width="9" style="76"/>
    <col min="12548" max="12549" width="6.25" style="76" customWidth="1"/>
    <col min="12550" max="12550" width="0.875" style="76" customWidth="1"/>
    <col min="12551" max="12551" width="5.125" style="76" customWidth="1"/>
    <col min="12552" max="12552" width="9" style="76"/>
    <col min="12553" max="12554" width="6.25" style="76" customWidth="1"/>
    <col min="12555" max="12555" width="2.875" style="76" customWidth="1"/>
    <col min="12556" max="12556" width="5.5" style="76" customWidth="1"/>
    <col min="12557" max="12557" width="9" style="76"/>
    <col min="12558" max="12559" width="6.25" style="76" customWidth="1"/>
    <col min="12560" max="12800" width="9" style="76"/>
    <col min="12801" max="12801" width="2.875" style="76" customWidth="1"/>
    <col min="12802" max="12802" width="5.125" style="76" customWidth="1"/>
    <col min="12803" max="12803" width="9" style="76"/>
    <col min="12804" max="12805" width="6.25" style="76" customWidth="1"/>
    <col min="12806" max="12806" width="0.875" style="76" customWidth="1"/>
    <col min="12807" max="12807" width="5.125" style="76" customWidth="1"/>
    <col min="12808" max="12808" width="9" style="76"/>
    <col min="12809" max="12810" width="6.25" style="76" customWidth="1"/>
    <col min="12811" max="12811" width="2.875" style="76" customWidth="1"/>
    <col min="12812" max="12812" width="5.5" style="76" customWidth="1"/>
    <col min="12813" max="12813" width="9" style="76"/>
    <col min="12814" max="12815" width="6.25" style="76" customWidth="1"/>
    <col min="12816" max="13056" width="9" style="76"/>
    <col min="13057" max="13057" width="2.875" style="76" customWidth="1"/>
    <col min="13058" max="13058" width="5.125" style="76" customWidth="1"/>
    <col min="13059" max="13059" width="9" style="76"/>
    <col min="13060" max="13061" width="6.25" style="76" customWidth="1"/>
    <col min="13062" max="13062" width="0.875" style="76" customWidth="1"/>
    <col min="13063" max="13063" width="5.125" style="76" customWidth="1"/>
    <col min="13064" max="13064" width="9" style="76"/>
    <col min="13065" max="13066" width="6.25" style="76" customWidth="1"/>
    <col min="13067" max="13067" width="2.875" style="76" customWidth="1"/>
    <col min="13068" max="13068" width="5.5" style="76" customWidth="1"/>
    <col min="13069" max="13069" width="9" style="76"/>
    <col min="13070" max="13071" width="6.25" style="76" customWidth="1"/>
    <col min="13072" max="13312" width="9" style="76"/>
    <col min="13313" max="13313" width="2.875" style="76" customWidth="1"/>
    <col min="13314" max="13314" width="5.125" style="76" customWidth="1"/>
    <col min="13315" max="13315" width="9" style="76"/>
    <col min="13316" max="13317" width="6.25" style="76" customWidth="1"/>
    <col min="13318" max="13318" width="0.875" style="76" customWidth="1"/>
    <col min="13319" max="13319" width="5.125" style="76" customWidth="1"/>
    <col min="13320" max="13320" width="9" style="76"/>
    <col min="13321" max="13322" width="6.25" style="76" customWidth="1"/>
    <col min="13323" max="13323" width="2.875" style="76" customWidth="1"/>
    <col min="13324" max="13324" width="5.5" style="76" customWidth="1"/>
    <col min="13325" max="13325" width="9" style="76"/>
    <col min="13326" max="13327" width="6.25" style="76" customWidth="1"/>
    <col min="13328" max="13568" width="9" style="76"/>
    <col min="13569" max="13569" width="2.875" style="76" customWidth="1"/>
    <col min="13570" max="13570" width="5.125" style="76" customWidth="1"/>
    <col min="13571" max="13571" width="9" style="76"/>
    <col min="13572" max="13573" width="6.25" style="76" customWidth="1"/>
    <col min="13574" max="13574" width="0.875" style="76" customWidth="1"/>
    <col min="13575" max="13575" width="5.125" style="76" customWidth="1"/>
    <col min="13576" max="13576" width="9" style="76"/>
    <col min="13577" max="13578" width="6.25" style="76" customWidth="1"/>
    <col min="13579" max="13579" width="2.875" style="76" customWidth="1"/>
    <col min="13580" max="13580" width="5.5" style="76" customWidth="1"/>
    <col min="13581" max="13581" width="9" style="76"/>
    <col min="13582" max="13583" width="6.25" style="76" customWidth="1"/>
    <col min="13584" max="13824" width="9" style="76"/>
    <col min="13825" max="13825" width="2.875" style="76" customWidth="1"/>
    <col min="13826" max="13826" width="5.125" style="76" customWidth="1"/>
    <col min="13827" max="13827" width="9" style="76"/>
    <col min="13828" max="13829" width="6.25" style="76" customWidth="1"/>
    <col min="13830" max="13830" width="0.875" style="76" customWidth="1"/>
    <col min="13831" max="13831" width="5.125" style="76" customWidth="1"/>
    <col min="13832" max="13832" width="9" style="76"/>
    <col min="13833" max="13834" width="6.25" style="76" customWidth="1"/>
    <col min="13835" max="13835" width="2.875" style="76" customWidth="1"/>
    <col min="13836" max="13836" width="5.5" style="76" customWidth="1"/>
    <col min="13837" max="13837" width="9" style="76"/>
    <col min="13838" max="13839" width="6.25" style="76" customWidth="1"/>
    <col min="13840" max="14080" width="9" style="76"/>
    <col min="14081" max="14081" width="2.875" style="76" customWidth="1"/>
    <col min="14082" max="14082" width="5.125" style="76" customWidth="1"/>
    <col min="14083" max="14083" width="9" style="76"/>
    <col min="14084" max="14085" width="6.25" style="76" customWidth="1"/>
    <col min="14086" max="14086" width="0.875" style="76" customWidth="1"/>
    <col min="14087" max="14087" width="5.125" style="76" customWidth="1"/>
    <col min="14088" max="14088" width="9" style="76"/>
    <col min="14089" max="14090" width="6.25" style="76" customWidth="1"/>
    <col min="14091" max="14091" width="2.875" style="76" customWidth="1"/>
    <col min="14092" max="14092" width="5.5" style="76" customWidth="1"/>
    <col min="14093" max="14093" width="9" style="76"/>
    <col min="14094" max="14095" width="6.25" style="76" customWidth="1"/>
    <col min="14096" max="14336" width="9" style="76"/>
    <col min="14337" max="14337" width="2.875" style="76" customWidth="1"/>
    <col min="14338" max="14338" width="5.125" style="76" customWidth="1"/>
    <col min="14339" max="14339" width="9" style="76"/>
    <col min="14340" max="14341" width="6.25" style="76" customWidth="1"/>
    <col min="14342" max="14342" width="0.875" style="76" customWidth="1"/>
    <col min="14343" max="14343" width="5.125" style="76" customWidth="1"/>
    <col min="14344" max="14344" width="9" style="76"/>
    <col min="14345" max="14346" width="6.25" style="76" customWidth="1"/>
    <col min="14347" max="14347" width="2.875" style="76" customWidth="1"/>
    <col min="14348" max="14348" width="5.5" style="76" customWidth="1"/>
    <col min="14349" max="14349" width="9" style="76"/>
    <col min="14350" max="14351" width="6.25" style="76" customWidth="1"/>
    <col min="14352" max="14592" width="9" style="76"/>
    <col min="14593" max="14593" width="2.875" style="76" customWidth="1"/>
    <col min="14594" max="14594" width="5.125" style="76" customWidth="1"/>
    <col min="14595" max="14595" width="9" style="76"/>
    <col min="14596" max="14597" width="6.25" style="76" customWidth="1"/>
    <col min="14598" max="14598" width="0.875" style="76" customWidth="1"/>
    <col min="14599" max="14599" width="5.125" style="76" customWidth="1"/>
    <col min="14600" max="14600" width="9" style="76"/>
    <col min="14601" max="14602" width="6.25" style="76" customWidth="1"/>
    <col min="14603" max="14603" width="2.875" style="76" customWidth="1"/>
    <col min="14604" max="14604" width="5.5" style="76" customWidth="1"/>
    <col min="14605" max="14605" width="9" style="76"/>
    <col min="14606" max="14607" width="6.25" style="76" customWidth="1"/>
    <col min="14608" max="14848" width="9" style="76"/>
    <col min="14849" max="14849" width="2.875" style="76" customWidth="1"/>
    <col min="14850" max="14850" width="5.125" style="76" customWidth="1"/>
    <col min="14851" max="14851" width="9" style="76"/>
    <col min="14852" max="14853" width="6.25" style="76" customWidth="1"/>
    <col min="14854" max="14854" width="0.875" style="76" customWidth="1"/>
    <col min="14855" max="14855" width="5.125" style="76" customWidth="1"/>
    <col min="14856" max="14856" width="9" style="76"/>
    <col min="14857" max="14858" width="6.25" style="76" customWidth="1"/>
    <col min="14859" max="14859" width="2.875" style="76" customWidth="1"/>
    <col min="14860" max="14860" width="5.5" style="76" customWidth="1"/>
    <col min="14861" max="14861" width="9" style="76"/>
    <col min="14862" max="14863" width="6.25" style="76" customWidth="1"/>
    <col min="14864" max="15104" width="9" style="76"/>
    <col min="15105" max="15105" width="2.875" style="76" customWidth="1"/>
    <col min="15106" max="15106" width="5.125" style="76" customWidth="1"/>
    <col min="15107" max="15107" width="9" style="76"/>
    <col min="15108" max="15109" width="6.25" style="76" customWidth="1"/>
    <col min="15110" max="15110" width="0.875" style="76" customWidth="1"/>
    <col min="15111" max="15111" width="5.125" style="76" customWidth="1"/>
    <col min="15112" max="15112" width="9" style="76"/>
    <col min="15113" max="15114" width="6.25" style="76" customWidth="1"/>
    <col min="15115" max="15115" width="2.875" style="76" customWidth="1"/>
    <col min="15116" max="15116" width="5.5" style="76" customWidth="1"/>
    <col min="15117" max="15117" width="9" style="76"/>
    <col min="15118" max="15119" width="6.25" style="76" customWidth="1"/>
    <col min="15120" max="15360" width="9" style="76"/>
    <col min="15361" max="15361" width="2.875" style="76" customWidth="1"/>
    <col min="15362" max="15362" width="5.125" style="76" customWidth="1"/>
    <col min="15363" max="15363" width="9" style="76"/>
    <col min="15364" max="15365" width="6.25" style="76" customWidth="1"/>
    <col min="15366" max="15366" width="0.875" style="76" customWidth="1"/>
    <col min="15367" max="15367" width="5.125" style="76" customWidth="1"/>
    <col min="15368" max="15368" width="9" style="76"/>
    <col min="15369" max="15370" width="6.25" style="76" customWidth="1"/>
    <col min="15371" max="15371" width="2.875" style="76" customWidth="1"/>
    <col min="15372" max="15372" width="5.5" style="76" customWidth="1"/>
    <col min="15373" max="15373" width="9" style="76"/>
    <col min="15374" max="15375" width="6.25" style="76" customWidth="1"/>
    <col min="15376" max="15616" width="9" style="76"/>
    <col min="15617" max="15617" width="2.875" style="76" customWidth="1"/>
    <col min="15618" max="15618" width="5.125" style="76" customWidth="1"/>
    <col min="15619" max="15619" width="9" style="76"/>
    <col min="15620" max="15621" width="6.25" style="76" customWidth="1"/>
    <col min="15622" max="15622" width="0.875" style="76" customWidth="1"/>
    <col min="15623" max="15623" width="5.125" style="76" customWidth="1"/>
    <col min="15624" max="15624" width="9" style="76"/>
    <col min="15625" max="15626" width="6.25" style="76" customWidth="1"/>
    <col min="15627" max="15627" width="2.875" style="76" customWidth="1"/>
    <col min="15628" max="15628" width="5.5" style="76" customWidth="1"/>
    <col min="15629" max="15629" width="9" style="76"/>
    <col min="15630" max="15631" width="6.25" style="76" customWidth="1"/>
    <col min="15632" max="15872" width="9" style="76"/>
    <col min="15873" max="15873" width="2.875" style="76" customWidth="1"/>
    <col min="15874" max="15874" width="5.125" style="76" customWidth="1"/>
    <col min="15875" max="15875" width="9" style="76"/>
    <col min="15876" max="15877" width="6.25" style="76" customWidth="1"/>
    <col min="15878" max="15878" width="0.875" style="76" customWidth="1"/>
    <col min="15879" max="15879" width="5.125" style="76" customWidth="1"/>
    <col min="15880" max="15880" width="9" style="76"/>
    <col min="15881" max="15882" width="6.25" style="76" customWidth="1"/>
    <col min="15883" max="15883" width="2.875" style="76" customWidth="1"/>
    <col min="15884" max="15884" width="5.5" style="76" customWidth="1"/>
    <col min="15885" max="15885" width="9" style="76"/>
    <col min="15886" max="15887" width="6.25" style="76" customWidth="1"/>
    <col min="15888" max="16128" width="9" style="76"/>
    <col min="16129" max="16129" width="2.875" style="76" customWidth="1"/>
    <col min="16130" max="16130" width="5.125" style="76" customWidth="1"/>
    <col min="16131" max="16131" width="9" style="76"/>
    <col min="16132" max="16133" width="6.25" style="76" customWidth="1"/>
    <col min="16134" max="16134" width="0.875" style="76" customWidth="1"/>
    <col min="16135" max="16135" width="5.125" style="76" customWidth="1"/>
    <col min="16136" max="16136" width="9" style="76"/>
    <col min="16137" max="16138" width="6.25" style="76" customWidth="1"/>
    <col min="16139" max="16139" width="2.875" style="76" customWidth="1"/>
    <col min="16140" max="16140" width="5.5" style="76" customWidth="1"/>
    <col min="16141" max="16141" width="9" style="76"/>
    <col min="16142" max="16143" width="6.25" style="76" customWidth="1"/>
    <col min="16144" max="16384" width="9" style="76"/>
  </cols>
  <sheetData>
    <row r="1" spans="1:40" ht="30" customHeight="1">
      <c r="A1" s="73" t="s">
        <v>42</v>
      </c>
    </row>
    <row r="2" spans="1:40" s="75" customFormat="1" ht="18" customHeight="1">
      <c r="B2" s="77" t="s">
        <v>43</v>
      </c>
      <c r="C2" s="78"/>
      <c r="D2" s="79"/>
      <c r="G2" s="79"/>
      <c r="H2" s="79"/>
      <c r="I2" s="79"/>
      <c r="J2" s="79"/>
      <c r="R2" s="75" ph="1"/>
      <c r="S2" s="75" ph="1"/>
      <c r="T2" s="75" ph="1"/>
      <c r="U2" s="75" ph="1"/>
      <c r="W2" s="75" ph="1"/>
      <c r="X2" s="75" ph="1"/>
      <c r="Y2" s="75" ph="1"/>
      <c r="Z2" s="75" ph="1"/>
      <c r="AA2" s="75" ph="1"/>
      <c r="AB2" s="75" ph="1"/>
      <c r="AC2" s="75" ph="1"/>
      <c r="AD2" s="75" ph="1"/>
      <c r="AE2" s="75" ph="1"/>
      <c r="AF2" s="75" ph="1"/>
      <c r="AG2" s="75" ph="1"/>
      <c r="AI2" s="75" ph="1"/>
      <c r="AJ2" s="75" ph="1"/>
      <c r="AK2" s="75" ph="1"/>
      <c r="AL2" s="75" ph="1"/>
      <c r="AM2" s="75" ph="1"/>
      <c r="AN2" s="75" ph="1"/>
    </row>
    <row r="3" spans="1:40" s="75" customFormat="1" ht="18" customHeight="1">
      <c r="A3" s="80">
        <v>1</v>
      </c>
      <c r="B3" s="81" t="s">
        <v>44</v>
      </c>
      <c r="C3" s="78"/>
      <c r="D3" s="79"/>
      <c r="E3" s="79"/>
      <c r="F3" s="79"/>
      <c r="G3" s="79"/>
      <c r="H3" s="79"/>
      <c r="I3" s="79"/>
      <c r="J3" s="79"/>
      <c r="K3" s="80">
        <v>2</v>
      </c>
      <c r="L3" s="81" t="s">
        <v>45</v>
      </c>
      <c r="M3" s="82"/>
      <c r="N3" s="83"/>
      <c r="O3" s="83"/>
      <c r="R3" s="75" ph="1"/>
      <c r="S3" s="75" ph="1"/>
      <c r="T3" s="75" ph="1"/>
      <c r="U3" s="75" ph="1"/>
      <c r="W3" s="75" ph="1"/>
      <c r="X3" s="75" ph="1"/>
      <c r="Y3" s="75" ph="1"/>
      <c r="Z3" s="75" ph="1"/>
      <c r="AA3" s="75" ph="1"/>
      <c r="AB3" s="75" ph="1"/>
      <c r="AC3" s="75" ph="1"/>
      <c r="AD3" s="75" ph="1"/>
      <c r="AE3" s="75" ph="1"/>
      <c r="AF3" s="75" ph="1"/>
      <c r="AG3" s="75" ph="1"/>
      <c r="AI3" s="75" ph="1"/>
      <c r="AJ3" s="75" ph="1"/>
      <c r="AK3" s="75" ph="1"/>
      <c r="AL3" s="75" ph="1"/>
      <c r="AM3" s="75" ph="1"/>
      <c r="AN3" s="75" ph="1"/>
    </row>
    <row r="4" spans="1:40" s="91" customFormat="1" ht="15" customHeight="1">
      <c r="A4" s="84"/>
      <c r="B4" s="85" t="s">
        <v>46</v>
      </c>
      <c r="C4" s="86" t="s">
        <v>47</v>
      </c>
      <c r="D4" s="87" t="s">
        <v>48</v>
      </c>
      <c r="E4" s="88" t="s">
        <v>49</v>
      </c>
      <c r="F4" s="89"/>
      <c r="G4" s="85" t="s">
        <v>46</v>
      </c>
      <c r="H4" s="86" t="s">
        <v>47</v>
      </c>
      <c r="I4" s="87" t="s">
        <v>48</v>
      </c>
      <c r="J4" s="88" t="s">
        <v>49</v>
      </c>
      <c r="K4" s="90"/>
      <c r="L4" s="85" t="s">
        <v>46</v>
      </c>
      <c r="M4" s="86" t="s">
        <v>47</v>
      </c>
      <c r="N4" s="87" t="s">
        <v>48</v>
      </c>
      <c r="O4" s="88" t="s">
        <v>49</v>
      </c>
    </row>
    <row r="5" spans="1:40" s="91" customFormat="1" ht="13.5" customHeight="1">
      <c r="A5" s="90"/>
      <c r="B5" s="92" t="s">
        <v>50</v>
      </c>
      <c r="C5" s="93">
        <v>90280</v>
      </c>
      <c r="D5" s="94">
        <v>43526</v>
      </c>
      <c r="E5" s="95">
        <v>46754</v>
      </c>
      <c r="F5" s="96"/>
      <c r="G5" s="97">
        <v>51</v>
      </c>
      <c r="H5" s="98">
        <v>1147</v>
      </c>
      <c r="I5" s="99">
        <v>544</v>
      </c>
      <c r="J5" s="100">
        <v>603</v>
      </c>
      <c r="K5" s="90"/>
      <c r="L5" s="101" t="s">
        <v>50</v>
      </c>
      <c r="M5" s="93">
        <v>90280</v>
      </c>
      <c r="N5" s="94">
        <v>43526</v>
      </c>
      <c r="O5" s="95">
        <v>46754</v>
      </c>
    </row>
    <row r="6" spans="1:40" s="91" customFormat="1" ht="13.5" customHeight="1">
      <c r="A6" s="90"/>
      <c r="B6" s="97">
        <v>0</v>
      </c>
      <c r="C6" s="98">
        <v>623</v>
      </c>
      <c r="D6" s="99">
        <v>306</v>
      </c>
      <c r="E6" s="100">
        <v>317</v>
      </c>
      <c r="F6" s="96"/>
      <c r="G6" s="102">
        <v>52</v>
      </c>
      <c r="H6" s="103">
        <v>1164</v>
      </c>
      <c r="I6" s="104">
        <v>562</v>
      </c>
      <c r="J6" s="105">
        <v>602</v>
      </c>
      <c r="K6" s="90"/>
      <c r="L6" s="106" t="s">
        <v>51</v>
      </c>
      <c r="M6" s="107">
        <v>3687</v>
      </c>
      <c r="N6" s="108">
        <v>1840</v>
      </c>
      <c r="O6" s="109">
        <v>1847</v>
      </c>
    </row>
    <row r="7" spans="1:40" s="91" customFormat="1" ht="13.5" customHeight="1">
      <c r="A7" s="90"/>
      <c r="B7" s="102">
        <v>1</v>
      </c>
      <c r="C7" s="103">
        <v>750</v>
      </c>
      <c r="D7" s="104">
        <v>384</v>
      </c>
      <c r="E7" s="105">
        <v>366</v>
      </c>
      <c r="F7" s="96"/>
      <c r="G7" s="102">
        <v>53</v>
      </c>
      <c r="H7" s="103">
        <v>1122</v>
      </c>
      <c r="I7" s="104">
        <v>556</v>
      </c>
      <c r="J7" s="105">
        <v>566</v>
      </c>
      <c r="K7" s="90"/>
      <c r="L7" s="110" t="s">
        <v>52</v>
      </c>
      <c r="M7" s="103">
        <v>4360</v>
      </c>
      <c r="N7" s="104">
        <v>2264</v>
      </c>
      <c r="O7" s="111">
        <v>2096</v>
      </c>
    </row>
    <row r="8" spans="1:40" s="91" customFormat="1" ht="13.5" customHeight="1">
      <c r="A8" s="90"/>
      <c r="B8" s="102">
        <v>2</v>
      </c>
      <c r="C8" s="103">
        <v>766</v>
      </c>
      <c r="D8" s="104">
        <v>370</v>
      </c>
      <c r="E8" s="105">
        <v>396</v>
      </c>
      <c r="F8" s="96"/>
      <c r="G8" s="102">
        <v>54</v>
      </c>
      <c r="H8" s="103">
        <v>1117</v>
      </c>
      <c r="I8" s="104">
        <v>524</v>
      </c>
      <c r="J8" s="105">
        <v>551</v>
      </c>
      <c r="K8" s="90"/>
      <c r="L8" s="110" t="s">
        <v>53</v>
      </c>
      <c r="M8" s="103">
        <v>4701</v>
      </c>
      <c r="N8" s="104">
        <v>2419</v>
      </c>
      <c r="O8" s="111">
        <v>2282</v>
      </c>
    </row>
    <row r="9" spans="1:40" s="91" customFormat="1" ht="13.5" customHeight="1">
      <c r="A9" s="90"/>
      <c r="B9" s="102">
        <v>3</v>
      </c>
      <c r="C9" s="103">
        <v>766</v>
      </c>
      <c r="D9" s="104">
        <v>385</v>
      </c>
      <c r="E9" s="105">
        <v>381</v>
      </c>
      <c r="F9" s="96"/>
      <c r="G9" s="102">
        <v>55</v>
      </c>
      <c r="H9" s="103">
        <v>1098</v>
      </c>
      <c r="I9" s="104">
        <v>547</v>
      </c>
      <c r="J9" s="105">
        <v>551</v>
      </c>
      <c r="K9" s="90"/>
      <c r="L9" s="110" t="s">
        <v>54</v>
      </c>
      <c r="M9" s="103">
        <v>4799</v>
      </c>
      <c r="N9" s="104">
        <v>2438</v>
      </c>
      <c r="O9" s="111">
        <v>2361</v>
      </c>
    </row>
    <row r="10" spans="1:40" s="91" customFormat="1" ht="13.5" customHeight="1">
      <c r="A10" s="90"/>
      <c r="B10" s="102">
        <v>4</v>
      </c>
      <c r="C10" s="103">
        <v>782</v>
      </c>
      <c r="D10" s="104">
        <v>395</v>
      </c>
      <c r="E10" s="105">
        <v>387</v>
      </c>
      <c r="F10" s="96"/>
      <c r="G10" s="102">
        <v>56</v>
      </c>
      <c r="H10" s="103">
        <v>1179</v>
      </c>
      <c r="I10" s="104">
        <v>575</v>
      </c>
      <c r="J10" s="105">
        <v>604</v>
      </c>
      <c r="K10" s="90"/>
      <c r="L10" s="110" t="s">
        <v>55</v>
      </c>
      <c r="M10" s="103">
        <v>3808</v>
      </c>
      <c r="N10" s="104">
        <v>1854</v>
      </c>
      <c r="O10" s="111">
        <v>1954</v>
      </c>
    </row>
    <row r="11" spans="1:40" s="91" customFormat="1" ht="13.5" customHeight="1">
      <c r="A11" s="90"/>
      <c r="B11" s="102">
        <v>5</v>
      </c>
      <c r="C11" s="103">
        <v>800</v>
      </c>
      <c r="D11" s="104">
        <v>386</v>
      </c>
      <c r="E11" s="105">
        <v>414</v>
      </c>
      <c r="F11" s="96"/>
      <c r="G11" s="102">
        <v>57</v>
      </c>
      <c r="H11" s="103">
        <v>1154</v>
      </c>
      <c r="I11" s="104">
        <v>569</v>
      </c>
      <c r="J11" s="105">
        <v>585</v>
      </c>
      <c r="K11" s="90"/>
      <c r="L11" s="110" t="s">
        <v>56</v>
      </c>
      <c r="M11" s="103">
        <v>4272</v>
      </c>
      <c r="N11" s="104">
        <v>2197</v>
      </c>
      <c r="O11" s="111">
        <v>2075</v>
      </c>
    </row>
    <row r="12" spans="1:40" s="91" customFormat="1" ht="13.5" customHeight="1">
      <c r="A12" s="90"/>
      <c r="B12" s="102">
        <v>6</v>
      </c>
      <c r="C12" s="103">
        <v>919</v>
      </c>
      <c r="D12" s="104">
        <v>471</v>
      </c>
      <c r="E12" s="105">
        <v>448</v>
      </c>
      <c r="F12" s="96"/>
      <c r="G12" s="102">
        <v>58</v>
      </c>
      <c r="H12" s="103">
        <v>1065</v>
      </c>
      <c r="I12" s="104">
        <v>530</v>
      </c>
      <c r="J12" s="105">
        <v>535</v>
      </c>
      <c r="K12" s="90"/>
      <c r="L12" s="110" t="s">
        <v>57</v>
      </c>
      <c r="M12" s="103">
        <v>4744</v>
      </c>
      <c r="N12" s="104">
        <v>2370</v>
      </c>
      <c r="O12" s="111">
        <v>2374</v>
      </c>
    </row>
    <row r="13" spans="1:40" s="91" customFormat="1" ht="13.5" customHeight="1">
      <c r="A13" s="90"/>
      <c r="B13" s="102">
        <v>7</v>
      </c>
      <c r="C13" s="103">
        <v>880</v>
      </c>
      <c r="D13" s="104">
        <v>489</v>
      </c>
      <c r="E13" s="105">
        <v>391</v>
      </c>
      <c r="F13" s="96"/>
      <c r="G13" s="102">
        <v>59</v>
      </c>
      <c r="H13" s="103">
        <v>1158</v>
      </c>
      <c r="I13" s="104">
        <v>574</v>
      </c>
      <c r="J13" s="105">
        <v>584</v>
      </c>
      <c r="K13" s="90"/>
      <c r="L13" s="110" t="s">
        <v>58</v>
      </c>
      <c r="M13" s="103">
        <v>5529</v>
      </c>
      <c r="N13" s="104">
        <v>2784</v>
      </c>
      <c r="O13" s="111">
        <v>2745</v>
      </c>
    </row>
    <row r="14" spans="1:40" s="91" customFormat="1" ht="13.5" customHeight="1">
      <c r="A14" s="90"/>
      <c r="B14" s="102">
        <v>8</v>
      </c>
      <c r="C14" s="103">
        <v>879</v>
      </c>
      <c r="D14" s="104">
        <v>470</v>
      </c>
      <c r="E14" s="105">
        <v>409</v>
      </c>
      <c r="F14" s="96"/>
      <c r="G14" s="102">
        <v>60</v>
      </c>
      <c r="H14" s="103">
        <v>1146</v>
      </c>
      <c r="I14" s="104">
        <v>587</v>
      </c>
      <c r="J14" s="105">
        <v>559</v>
      </c>
      <c r="K14" s="90"/>
      <c r="L14" s="110" t="s">
        <v>59</v>
      </c>
      <c r="M14" s="103">
        <v>6801</v>
      </c>
      <c r="N14" s="104">
        <v>3392</v>
      </c>
      <c r="O14" s="111">
        <v>3409</v>
      </c>
    </row>
    <row r="15" spans="1:40" s="91" customFormat="1" ht="13.5" customHeight="1">
      <c r="A15" s="90"/>
      <c r="B15" s="102">
        <v>9</v>
      </c>
      <c r="C15" s="103">
        <v>882</v>
      </c>
      <c r="D15" s="104">
        <v>448</v>
      </c>
      <c r="E15" s="105">
        <v>434</v>
      </c>
      <c r="F15" s="96"/>
      <c r="G15" s="112">
        <v>61</v>
      </c>
      <c r="H15" s="107">
        <v>1117</v>
      </c>
      <c r="I15" s="108">
        <v>551</v>
      </c>
      <c r="J15" s="113">
        <v>566</v>
      </c>
      <c r="K15" s="90"/>
      <c r="L15" s="110" t="s">
        <v>60</v>
      </c>
      <c r="M15" s="103">
        <v>5788</v>
      </c>
      <c r="N15" s="104">
        <v>2829</v>
      </c>
      <c r="O15" s="111">
        <v>2959</v>
      </c>
    </row>
    <row r="16" spans="1:40" s="91" customFormat="1" ht="13.5" customHeight="1">
      <c r="A16" s="90"/>
      <c r="B16" s="102">
        <v>10</v>
      </c>
      <c r="C16" s="103">
        <v>888</v>
      </c>
      <c r="D16" s="104">
        <v>467</v>
      </c>
      <c r="E16" s="105">
        <v>421</v>
      </c>
      <c r="F16" s="96"/>
      <c r="G16" s="102">
        <v>62</v>
      </c>
      <c r="H16" s="103">
        <v>1198</v>
      </c>
      <c r="I16" s="104">
        <v>590</v>
      </c>
      <c r="J16" s="105">
        <v>608</v>
      </c>
      <c r="K16" s="90"/>
      <c r="L16" s="110" t="s">
        <v>61</v>
      </c>
      <c r="M16" s="103">
        <v>5787</v>
      </c>
      <c r="N16" s="104">
        <v>2798</v>
      </c>
      <c r="O16" s="111">
        <v>2989</v>
      </c>
    </row>
    <row r="17" spans="1:15" s="91" customFormat="1" ht="13.5" customHeight="1">
      <c r="A17" s="90"/>
      <c r="B17" s="102">
        <v>11</v>
      </c>
      <c r="C17" s="103">
        <v>880</v>
      </c>
      <c r="D17" s="104">
        <v>447</v>
      </c>
      <c r="E17" s="105">
        <v>433</v>
      </c>
      <c r="F17" s="96"/>
      <c r="G17" s="102">
        <v>63</v>
      </c>
      <c r="H17" s="103">
        <v>1325</v>
      </c>
      <c r="I17" s="104">
        <v>655</v>
      </c>
      <c r="J17" s="105">
        <v>670</v>
      </c>
      <c r="K17" s="90"/>
      <c r="L17" s="110" t="s">
        <v>62</v>
      </c>
      <c r="M17" s="103">
        <v>5654</v>
      </c>
      <c r="N17" s="104">
        <v>2795</v>
      </c>
      <c r="O17" s="111">
        <v>2859</v>
      </c>
    </row>
    <row r="18" spans="1:15" s="91" customFormat="1" ht="13.5" customHeight="1">
      <c r="A18" s="90"/>
      <c r="B18" s="102">
        <v>12</v>
      </c>
      <c r="C18" s="103">
        <v>913</v>
      </c>
      <c r="D18" s="104">
        <v>454</v>
      </c>
      <c r="E18" s="105">
        <v>459</v>
      </c>
      <c r="F18" s="96"/>
      <c r="G18" s="102">
        <v>64</v>
      </c>
      <c r="H18" s="103">
        <v>1393</v>
      </c>
      <c r="I18" s="104">
        <v>672</v>
      </c>
      <c r="J18" s="105">
        <v>721</v>
      </c>
      <c r="K18" s="90"/>
      <c r="L18" s="110" t="s">
        <v>63</v>
      </c>
      <c r="M18" s="103">
        <v>6179</v>
      </c>
      <c r="N18" s="104">
        <v>3055</v>
      </c>
      <c r="O18" s="111">
        <v>3124</v>
      </c>
    </row>
    <row r="19" spans="1:15" s="91" customFormat="1" ht="13.5" customHeight="1">
      <c r="A19" s="90"/>
      <c r="B19" s="102">
        <v>13</v>
      </c>
      <c r="C19" s="103">
        <v>981</v>
      </c>
      <c r="D19" s="104">
        <v>522</v>
      </c>
      <c r="E19" s="105">
        <v>459</v>
      </c>
      <c r="F19" s="96"/>
      <c r="G19" s="102">
        <v>65</v>
      </c>
      <c r="H19" s="103">
        <v>1472</v>
      </c>
      <c r="I19" s="104">
        <v>713</v>
      </c>
      <c r="J19" s="105">
        <v>759</v>
      </c>
      <c r="K19" s="90"/>
      <c r="L19" s="110" t="s">
        <v>64</v>
      </c>
      <c r="M19" s="103">
        <v>6831</v>
      </c>
      <c r="N19" s="104">
        <v>3348</v>
      </c>
      <c r="O19" s="111">
        <v>3483</v>
      </c>
    </row>
    <row r="20" spans="1:15" s="91" customFormat="1" ht="13.5" customHeight="1">
      <c r="A20" s="90"/>
      <c r="B20" s="102">
        <v>14</v>
      </c>
      <c r="C20" s="103">
        <v>1039</v>
      </c>
      <c r="D20" s="104">
        <v>529</v>
      </c>
      <c r="E20" s="105">
        <v>510</v>
      </c>
      <c r="F20" s="96"/>
      <c r="G20" s="102">
        <v>66</v>
      </c>
      <c r="H20" s="103">
        <v>1636</v>
      </c>
      <c r="I20" s="104">
        <v>797</v>
      </c>
      <c r="J20" s="105">
        <v>839</v>
      </c>
      <c r="K20" s="90"/>
      <c r="L20" s="110" t="s">
        <v>65</v>
      </c>
      <c r="M20" s="103">
        <v>5136</v>
      </c>
      <c r="N20" s="104">
        <v>2425</v>
      </c>
      <c r="O20" s="111">
        <v>2711</v>
      </c>
    </row>
    <row r="21" spans="1:15" s="91" customFormat="1" ht="13.5" customHeight="1">
      <c r="A21" s="90"/>
      <c r="B21" s="102">
        <v>15</v>
      </c>
      <c r="C21" s="103">
        <v>1023</v>
      </c>
      <c r="D21" s="104">
        <v>520</v>
      </c>
      <c r="E21" s="105">
        <v>503</v>
      </c>
      <c r="F21" s="96"/>
      <c r="G21" s="102">
        <v>67</v>
      </c>
      <c r="H21" s="103">
        <v>1496</v>
      </c>
      <c r="I21" s="104">
        <v>746</v>
      </c>
      <c r="J21" s="105">
        <v>750</v>
      </c>
      <c r="K21" s="90"/>
      <c r="L21" s="110" t="s">
        <v>66</v>
      </c>
      <c r="M21" s="103">
        <v>4075</v>
      </c>
      <c r="N21" s="104">
        <v>1812</v>
      </c>
      <c r="O21" s="111">
        <v>2263</v>
      </c>
    </row>
    <row r="22" spans="1:15" s="91" customFormat="1" ht="13.5" customHeight="1">
      <c r="A22" s="90"/>
      <c r="B22" s="102">
        <v>16</v>
      </c>
      <c r="C22" s="103">
        <v>1004</v>
      </c>
      <c r="D22" s="104">
        <v>508</v>
      </c>
      <c r="E22" s="105">
        <v>496</v>
      </c>
      <c r="F22" s="96"/>
      <c r="G22" s="102">
        <v>68</v>
      </c>
      <c r="H22" s="103">
        <v>1489</v>
      </c>
      <c r="I22" s="104">
        <v>744</v>
      </c>
      <c r="J22" s="105">
        <v>745</v>
      </c>
      <c r="K22" s="90"/>
      <c r="L22" s="110" t="s">
        <v>67</v>
      </c>
      <c r="M22" s="103">
        <v>3658</v>
      </c>
      <c r="N22" s="104">
        <v>1468</v>
      </c>
      <c r="O22" s="111">
        <v>2190</v>
      </c>
    </row>
    <row r="23" spans="1:15" s="91" customFormat="1" ht="13.5" customHeight="1">
      <c r="A23" s="90"/>
      <c r="B23" s="102">
        <v>17</v>
      </c>
      <c r="C23" s="103">
        <v>1029</v>
      </c>
      <c r="D23" s="104">
        <v>524</v>
      </c>
      <c r="E23" s="105">
        <v>505</v>
      </c>
      <c r="F23" s="96"/>
      <c r="G23" s="102">
        <v>69</v>
      </c>
      <c r="H23" s="103">
        <v>738</v>
      </c>
      <c r="I23" s="104">
        <v>348</v>
      </c>
      <c r="J23" s="105">
        <v>390</v>
      </c>
      <c r="K23" s="90"/>
      <c r="L23" s="110" t="s">
        <v>68</v>
      </c>
      <c r="M23" s="103">
        <v>2467</v>
      </c>
      <c r="N23" s="104">
        <v>802</v>
      </c>
      <c r="O23" s="111">
        <v>1665</v>
      </c>
    </row>
    <row r="24" spans="1:15" s="91" customFormat="1" ht="13.5" customHeight="1">
      <c r="A24" s="90"/>
      <c r="B24" s="102">
        <v>18</v>
      </c>
      <c r="C24" s="103">
        <v>929</v>
      </c>
      <c r="D24" s="104">
        <v>451</v>
      </c>
      <c r="E24" s="105">
        <v>478</v>
      </c>
      <c r="F24" s="96"/>
      <c r="G24" s="102">
        <v>70</v>
      </c>
      <c r="H24" s="103">
        <v>867</v>
      </c>
      <c r="I24" s="104">
        <v>420</v>
      </c>
      <c r="J24" s="105">
        <v>447</v>
      </c>
      <c r="K24" s="90"/>
      <c r="L24" s="110" t="s">
        <v>69</v>
      </c>
      <c r="M24" s="103">
        <v>1089</v>
      </c>
      <c r="N24" s="104">
        <v>261</v>
      </c>
      <c r="O24" s="111">
        <v>828</v>
      </c>
    </row>
    <row r="25" spans="1:15" s="91" customFormat="1" ht="13.5" customHeight="1">
      <c r="A25" s="90"/>
      <c r="B25" s="102">
        <v>19</v>
      </c>
      <c r="C25" s="103">
        <v>814</v>
      </c>
      <c r="D25" s="104">
        <v>435</v>
      </c>
      <c r="E25" s="105">
        <v>379</v>
      </c>
      <c r="F25" s="96"/>
      <c r="G25" s="102">
        <v>71</v>
      </c>
      <c r="H25" s="103">
        <v>1034</v>
      </c>
      <c r="I25" s="104">
        <v>483</v>
      </c>
      <c r="J25" s="105">
        <v>551</v>
      </c>
      <c r="K25" s="90"/>
      <c r="L25" s="110" t="s">
        <v>70</v>
      </c>
      <c r="M25" s="103">
        <v>291</v>
      </c>
      <c r="N25" s="104">
        <v>54</v>
      </c>
      <c r="O25" s="111">
        <v>237</v>
      </c>
    </row>
    <row r="26" spans="1:15" s="91" customFormat="1" ht="13.5" customHeight="1">
      <c r="A26" s="90"/>
      <c r="B26" s="102">
        <v>20</v>
      </c>
      <c r="C26" s="103">
        <v>756</v>
      </c>
      <c r="D26" s="104">
        <v>333</v>
      </c>
      <c r="E26" s="105">
        <v>423</v>
      </c>
      <c r="F26" s="96"/>
      <c r="G26" s="102">
        <v>72</v>
      </c>
      <c r="H26" s="103">
        <v>1124</v>
      </c>
      <c r="I26" s="104">
        <v>544</v>
      </c>
      <c r="J26" s="105">
        <v>580</v>
      </c>
      <c r="K26" s="96"/>
      <c r="L26" s="114" t="s">
        <v>71</v>
      </c>
      <c r="M26" s="115">
        <v>43</v>
      </c>
      <c r="N26" s="116">
        <v>4</v>
      </c>
      <c r="O26" s="117">
        <v>39</v>
      </c>
    </row>
    <row r="27" spans="1:15" s="91" customFormat="1" ht="13.5" customHeight="1">
      <c r="A27" s="90"/>
      <c r="B27" s="102">
        <v>21</v>
      </c>
      <c r="C27" s="103">
        <v>790</v>
      </c>
      <c r="D27" s="104">
        <v>378</v>
      </c>
      <c r="E27" s="105">
        <v>412</v>
      </c>
      <c r="F27" s="96"/>
      <c r="G27" s="102">
        <v>73</v>
      </c>
      <c r="H27" s="103">
        <v>1100</v>
      </c>
      <c r="I27" s="104">
        <v>528</v>
      </c>
      <c r="J27" s="105">
        <v>572</v>
      </c>
      <c r="K27" s="96"/>
      <c r="L27" s="96"/>
      <c r="M27" s="96"/>
      <c r="N27" s="96"/>
      <c r="O27" s="96"/>
    </row>
    <row r="28" spans="1:15" s="91" customFormat="1" ht="13.5" customHeight="1">
      <c r="A28" s="90"/>
      <c r="B28" s="102">
        <v>22</v>
      </c>
      <c r="C28" s="103">
        <v>752</v>
      </c>
      <c r="D28" s="104">
        <v>373</v>
      </c>
      <c r="E28" s="105">
        <v>379</v>
      </c>
      <c r="F28" s="96"/>
      <c r="G28" s="102">
        <v>74</v>
      </c>
      <c r="H28" s="103">
        <v>1011</v>
      </c>
      <c r="I28" s="104">
        <v>450</v>
      </c>
      <c r="J28" s="105">
        <v>561</v>
      </c>
      <c r="K28" s="80">
        <v>3</v>
      </c>
      <c r="L28" s="81" t="s">
        <v>72</v>
      </c>
      <c r="M28" s="82"/>
      <c r="N28" s="83"/>
      <c r="O28" s="83"/>
    </row>
    <row r="29" spans="1:15" s="91" customFormat="1" ht="13.5" customHeight="1">
      <c r="A29" s="90"/>
      <c r="B29" s="102">
        <v>23</v>
      </c>
      <c r="C29" s="103">
        <v>772</v>
      </c>
      <c r="D29" s="104">
        <v>389</v>
      </c>
      <c r="E29" s="105">
        <v>383</v>
      </c>
      <c r="F29" s="96"/>
      <c r="G29" s="102">
        <v>75</v>
      </c>
      <c r="H29" s="103">
        <v>854</v>
      </c>
      <c r="I29" s="104">
        <v>393</v>
      </c>
      <c r="J29" s="105">
        <v>461</v>
      </c>
      <c r="K29" s="90"/>
      <c r="L29" s="85" t="s">
        <v>73</v>
      </c>
      <c r="M29" s="118" t="s">
        <v>74</v>
      </c>
      <c r="N29" s="119" t="s">
        <v>48</v>
      </c>
      <c r="O29" s="120" t="s">
        <v>49</v>
      </c>
    </row>
    <row r="30" spans="1:15" s="91" customFormat="1" ht="13.5" customHeight="1">
      <c r="A30" s="90"/>
      <c r="B30" s="102">
        <v>24</v>
      </c>
      <c r="C30" s="103">
        <v>738</v>
      </c>
      <c r="D30" s="104">
        <v>381</v>
      </c>
      <c r="E30" s="105">
        <v>357</v>
      </c>
      <c r="F30" s="96"/>
      <c r="G30" s="102">
        <v>76</v>
      </c>
      <c r="H30" s="103">
        <v>706</v>
      </c>
      <c r="I30" s="104">
        <v>343</v>
      </c>
      <c r="J30" s="105">
        <v>363</v>
      </c>
      <c r="K30" s="84"/>
      <c r="L30" s="112" t="s">
        <v>75</v>
      </c>
      <c r="M30" s="98">
        <v>12748</v>
      </c>
      <c r="N30" s="99">
        <v>6523</v>
      </c>
      <c r="O30" s="100">
        <v>6225</v>
      </c>
    </row>
    <row r="31" spans="1:15" s="91" customFormat="1" ht="13.5" customHeight="1">
      <c r="A31" s="90"/>
      <c r="B31" s="102">
        <v>25</v>
      </c>
      <c r="C31" s="103">
        <v>793</v>
      </c>
      <c r="D31" s="104">
        <v>415</v>
      </c>
      <c r="E31" s="105">
        <v>378</v>
      </c>
      <c r="F31" s="96"/>
      <c r="G31" s="102">
        <v>77</v>
      </c>
      <c r="H31" s="103">
        <v>786</v>
      </c>
      <c r="I31" s="104">
        <v>352</v>
      </c>
      <c r="J31" s="105">
        <v>434</v>
      </c>
      <c r="K31" s="90"/>
      <c r="L31" s="102" t="s">
        <v>76</v>
      </c>
      <c r="M31" s="103">
        <v>53361</v>
      </c>
      <c r="N31" s="104">
        <v>26512</v>
      </c>
      <c r="O31" s="105">
        <v>26849</v>
      </c>
    </row>
    <row r="32" spans="1:15" s="91" customFormat="1" ht="13.5" customHeight="1">
      <c r="A32" s="90"/>
      <c r="B32" s="102">
        <v>26</v>
      </c>
      <c r="C32" s="103">
        <v>866</v>
      </c>
      <c r="D32" s="104">
        <v>435</v>
      </c>
      <c r="E32" s="105">
        <v>431</v>
      </c>
      <c r="F32" s="96"/>
      <c r="G32" s="102">
        <v>78</v>
      </c>
      <c r="H32" s="103">
        <v>864</v>
      </c>
      <c r="I32" s="104">
        <v>371</v>
      </c>
      <c r="J32" s="105">
        <v>493</v>
      </c>
      <c r="K32" s="90"/>
      <c r="L32" s="102" t="s">
        <v>77</v>
      </c>
      <c r="M32" s="103">
        <v>23590</v>
      </c>
      <c r="N32" s="104">
        <v>10174</v>
      </c>
      <c r="O32" s="105">
        <v>13416</v>
      </c>
    </row>
    <row r="33" spans="1:15" s="91" customFormat="1" ht="13.5" customHeight="1">
      <c r="A33" s="90"/>
      <c r="B33" s="102">
        <v>27</v>
      </c>
      <c r="C33" s="103">
        <v>867</v>
      </c>
      <c r="D33" s="104">
        <v>450</v>
      </c>
      <c r="E33" s="105">
        <v>417</v>
      </c>
      <c r="F33" s="96"/>
      <c r="G33" s="102">
        <v>79</v>
      </c>
      <c r="H33" s="103">
        <v>865</v>
      </c>
      <c r="I33" s="104">
        <v>353</v>
      </c>
      <c r="J33" s="105">
        <v>512</v>
      </c>
      <c r="K33" s="90"/>
      <c r="L33" s="102" t="s">
        <v>78</v>
      </c>
      <c r="M33" s="103">
        <v>11623</v>
      </c>
      <c r="N33" s="104">
        <v>4401</v>
      </c>
      <c r="O33" s="105">
        <v>7222</v>
      </c>
    </row>
    <row r="34" spans="1:15" s="91" customFormat="1" ht="13.5" customHeight="1">
      <c r="A34" s="90"/>
      <c r="B34" s="102">
        <v>28</v>
      </c>
      <c r="C34" s="103">
        <v>869</v>
      </c>
      <c r="D34" s="104">
        <v>455</v>
      </c>
      <c r="E34" s="105">
        <v>414</v>
      </c>
      <c r="F34" s="96"/>
      <c r="G34" s="102">
        <v>80</v>
      </c>
      <c r="H34" s="103">
        <v>805</v>
      </c>
      <c r="I34" s="104">
        <v>314</v>
      </c>
      <c r="J34" s="105">
        <v>491</v>
      </c>
      <c r="K34" s="90"/>
      <c r="L34" s="121" t="s">
        <v>79</v>
      </c>
      <c r="M34" s="115">
        <v>3890</v>
      </c>
      <c r="N34" s="116">
        <v>1121</v>
      </c>
      <c r="O34" s="122">
        <v>2769</v>
      </c>
    </row>
    <row r="35" spans="1:15" s="91" customFormat="1" ht="13.5" customHeight="1">
      <c r="A35" s="90"/>
      <c r="B35" s="102">
        <v>29</v>
      </c>
      <c r="C35" s="103">
        <v>877</v>
      </c>
      <c r="D35" s="104">
        <v>442</v>
      </c>
      <c r="E35" s="105">
        <v>435</v>
      </c>
      <c r="F35" s="96"/>
      <c r="G35" s="102">
        <v>81</v>
      </c>
      <c r="H35" s="103">
        <v>731</v>
      </c>
      <c r="I35" s="104">
        <v>310</v>
      </c>
      <c r="J35" s="105">
        <v>421</v>
      </c>
      <c r="K35" s="90"/>
      <c r="L35" s="123"/>
      <c r="M35" s="123"/>
      <c r="N35" s="123"/>
      <c r="O35" s="123"/>
    </row>
    <row r="36" spans="1:15" s="91" customFormat="1" ht="13.5" customHeight="1">
      <c r="A36" s="90"/>
      <c r="B36" s="102">
        <v>30</v>
      </c>
      <c r="C36" s="103">
        <v>937</v>
      </c>
      <c r="D36" s="104">
        <v>443</v>
      </c>
      <c r="E36" s="105">
        <v>494</v>
      </c>
      <c r="F36" s="96"/>
      <c r="G36" s="102">
        <v>82</v>
      </c>
      <c r="H36" s="103">
        <v>759</v>
      </c>
      <c r="I36" s="104">
        <v>300</v>
      </c>
      <c r="J36" s="105">
        <v>459</v>
      </c>
      <c r="K36" s="96"/>
      <c r="L36" s="96"/>
      <c r="M36" s="96"/>
      <c r="N36" s="96"/>
      <c r="O36" s="96"/>
    </row>
    <row r="37" spans="1:15" s="91" customFormat="1" ht="13.5" customHeight="1">
      <c r="A37" s="90"/>
      <c r="B37" s="102">
        <v>31</v>
      </c>
      <c r="C37" s="103">
        <v>904</v>
      </c>
      <c r="D37" s="104">
        <v>464</v>
      </c>
      <c r="E37" s="105">
        <v>440</v>
      </c>
      <c r="F37" s="96"/>
      <c r="G37" s="102">
        <v>83</v>
      </c>
      <c r="H37" s="103">
        <v>716</v>
      </c>
      <c r="I37" s="104">
        <v>280</v>
      </c>
      <c r="J37" s="105">
        <v>436</v>
      </c>
      <c r="K37" s="80">
        <v>4</v>
      </c>
      <c r="L37" s="81" t="s">
        <v>80</v>
      </c>
      <c r="M37" s="82"/>
      <c r="N37" s="83"/>
      <c r="O37" s="83"/>
    </row>
    <row r="38" spans="1:15" s="91" customFormat="1" ht="13.5" customHeight="1">
      <c r="A38" s="90"/>
      <c r="B38" s="102">
        <v>32</v>
      </c>
      <c r="C38" s="103">
        <v>993</v>
      </c>
      <c r="D38" s="104">
        <v>489</v>
      </c>
      <c r="E38" s="105">
        <v>504</v>
      </c>
      <c r="F38" s="96"/>
      <c r="G38" s="102">
        <v>84</v>
      </c>
      <c r="H38" s="103">
        <v>647</v>
      </c>
      <c r="I38" s="104">
        <v>264</v>
      </c>
      <c r="J38" s="105">
        <v>383</v>
      </c>
      <c r="K38" s="90"/>
      <c r="L38" s="85" t="s">
        <v>73</v>
      </c>
      <c r="M38" s="124" t="s">
        <v>74</v>
      </c>
      <c r="N38" s="119" t="s">
        <v>81</v>
      </c>
      <c r="O38" s="120" t="s">
        <v>82</v>
      </c>
    </row>
    <row r="39" spans="1:15" s="91" customFormat="1" ht="13.5" customHeight="1">
      <c r="A39" s="90"/>
      <c r="B39" s="102">
        <v>33</v>
      </c>
      <c r="C39" s="103">
        <v>934</v>
      </c>
      <c r="D39" s="104">
        <v>468</v>
      </c>
      <c r="E39" s="105">
        <v>466</v>
      </c>
      <c r="F39" s="96"/>
      <c r="G39" s="102">
        <v>85</v>
      </c>
      <c r="H39" s="103">
        <v>574</v>
      </c>
      <c r="I39" s="104">
        <v>205</v>
      </c>
      <c r="J39" s="105">
        <v>369</v>
      </c>
      <c r="K39" s="84"/>
      <c r="L39" s="97" t="s">
        <v>75</v>
      </c>
      <c r="M39" s="125">
        <v>14.21</v>
      </c>
      <c r="N39" s="126">
        <v>15.09</v>
      </c>
      <c r="O39" s="127">
        <v>13.38</v>
      </c>
    </row>
    <row r="40" spans="1:15" s="91" customFormat="1" ht="13.5" customHeight="1">
      <c r="A40" s="90"/>
      <c r="B40" s="102">
        <v>34</v>
      </c>
      <c r="C40" s="103">
        <v>976</v>
      </c>
      <c r="D40" s="104">
        <v>506</v>
      </c>
      <c r="E40" s="105">
        <v>470</v>
      </c>
      <c r="F40" s="96"/>
      <c r="G40" s="102">
        <v>86</v>
      </c>
      <c r="H40" s="103">
        <v>542</v>
      </c>
      <c r="I40" s="104">
        <v>179</v>
      </c>
      <c r="J40" s="105">
        <v>363</v>
      </c>
      <c r="K40" s="90"/>
      <c r="L40" s="102" t="s">
        <v>76</v>
      </c>
      <c r="M40" s="128">
        <v>59.48</v>
      </c>
      <c r="N40" s="129">
        <v>61.35</v>
      </c>
      <c r="O40" s="130">
        <v>57.75</v>
      </c>
    </row>
    <row r="41" spans="1:15" s="91" customFormat="1" ht="13.5" customHeight="1">
      <c r="A41" s="90"/>
      <c r="B41" s="102">
        <v>35</v>
      </c>
      <c r="C41" s="103">
        <v>1005</v>
      </c>
      <c r="D41" s="104">
        <v>511</v>
      </c>
      <c r="E41" s="105">
        <v>494</v>
      </c>
      <c r="F41" s="96"/>
      <c r="G41" s="102">
        <v>87</v>
      </c>
      <c r="H41" s="103">
        <v>504</v>
      </c>
      <c r="I41" s="104">
        <v>168</v>
      </c>
      <c r="J41" s="105">
        <v>336</v>
      </c>
      <c r="K41" s="90"/>
      <c r="L41" s="102" t="s">
        <v>77</v>
      </c>
      <c r="M41" s="128">
        <v>26.29</v>
      </c>
      <c r="N41" s="129">
        <v>23.54</v>
      </c>
      <c r="O41" s="130">
        <v>28.85</v>
      </c>
    </row>
    <row r="42" spans="1:15" s="91" customFormat="1" ht="13.5" customHeight="1">
      <c r="A42" s="90"/>
      <c r="B42" s="102">
        <v>36</v>
      </c>
      <c r="C42" s="103">
        <v>1045</v>
      </c>
      <c r="D42" s="104">
        <v>529</v>
      </c>
      <c r="E42" s="105">
        <v>516</v>
      </c>
      <c r="F42" s="96"/>
      <c r="G42" s="102">
        <v>88</v>
      </c>
      <c r="H42" s="103">
        <v>425</v>
      </c>
      <c r="I42" s="104">
        <v>130</v>
      </c>
      <c r="J42" s="105">
        <v>295</v>
      </c>
      <c r="K42" s="90"/>
      <c r="L42" s="102" t="s">
        <v>78</v>
      </c>
      <c r="M42" s="128">
        <v>12.95</v>
      </c>
      <c r="N42" s="129">
        <v>10.18</v>
      </c>
      <c r="O42" s="130">
        <v>15.53</v>
      </c>
    </row>
    <row r="43" spans="1:15" s="91" customFormat="1" ht="13.5" customHeight="1">
      <c r="A43" s="90"/>
      <c r="B43" s="102">
        <v>37</v>
      </c>
      <c r="C43" s="103">
        <v>1118</v>
      </c>
      <c r="D43" s="104">
        <v>541</v>
      </c>
      <c r="E43" s="105">
        <v>577</v>
      </c>
      <c r="F43" s="96"/>
      <c r="G43" s="102">
        <v>89</v>
      </c>
      <c r="H43" s="103">
        <v>422</v>
      </c>
      <c r="I43" s="104">
        <v>120</v>
      </c>
      <c r="J43" s="105">
        <v>302</v>
      </c>
      <c r="K43" s="90"/>
      <c r="L43" s="121" t="s">
        <v>79</v>
      </c>
      <c r="M43" s="131">
        <v>4.33</v>
      </c>
      <c r="N43" s="132">
        <v>2.59</v>
      </c>
      <c r="O43" s="133">
        <v>5.95</v>
      </c>
    </row>
    <row r="44" spans="1:15" s="91" customFormat="1" ht="13.5" customHeight="1">
      <c r="A44" s="90"/>
      <c r="B44" s="102">
        <v>38</v>
      </c>
      <c r="C44" s="103">
        <v>1107</v>
      </c>
      <c r="D44" s="104">
        <v>557</v>
      </c>
      <c r="E44" s="105">
        <v>550</v>
      </c>
      <c r="F44" s="96"/>
      <c r="G44" s="102">
        <v>90</v>
      </c>
      <c r="H44" s="103">
        <v>323</v>
      </c>
      <c r="I44" s="104">
        <v>88</v>
      </c>
      <c r="J44" s="105">
        <v>235</v>
      </c>
      <c r="K44" s="90"/>
    </row>
    <row r="45" spans="1:15" s="91" customFormat="1" ht="13.5" customHeight="1">
      <c r="A45" s="90"/>
      <c r="B45" s="102">
        <v>39</v>
      </c>
      <c r="C45" s="103">
        <v>1254</v>
      </c>
      <c r="D45" s="104">
        <v>646</v>
      </c>
      <c r="E45" s="105">
        <v>608</v>
      </c>
      <c r="F45" s="96"/>
      <c r="G45" s="102">
        <v>91</v>
      </c>
      <c r="H45" s="103">
        <v>276</v>
      </c>
      <c r="I45" s="104">
        <v>69</v>
      </c>
      <c r="J45" s="105">
        <v>207</v>
      </c>
      <c r="K45" s="80">
        <v>5</v>
      </c>
      <c r="L45" s="81" t="s">
        <v>83</v>
      </c>
      <c r="M45" s="134"/>
      <c r="N45" s="135"/>
      <c r="O45" s="135"/>
    </row>
    <row r="46" spans="1:15" s="91" customFormat="1" ht="13.5" customHeight="1">
      <c r="A46" s="90"/>
      <c r="B46" s="102">
        <v>40</v>
      </c>
      <c r="C46" s="103">
        <v>1300</v>
      </c>
      <c r="D46" s="104">
        <v>644</v>
      </c>
      <c r="E46" s="105">
        <v>656</v>
      </c>
      <c r="F46" s="96"/>
      <c r="G46" s="102">
        <v>92</v>
      </c>
      <c r="H46" s="103">
        <v>196</v>
      </c>
      <c r="I46" s="104">
        <v>40</v>
      </c>
      <c r="J46" s="105">
        <v>156</v>
      </c>
      <c r="K46" s="90"/>
      <c r="L46" s="136"/>
      <c r="M46" s="86" t="s">
        <v>74</v>
      </c>
      <c r="N46" s="87" t="s">
        <v>81</v>
      </c>
      <c r="O46" s="88" t="s">
        <v>82</v>
      </c>
    </row>
    <row r="47" spans="1:15" s="91" customFormat="1" ht="13.5" customHeight="1">
      <c r="A47" s="90"/>
      <c r="B47" s="102">
        <v>41</v>
      </c>
      <c r="C47" s="103">
        <v>1388</v>
      </c>
      <c r="D47" s="104">
        <v>702</v>
      </c>
      <c r="E47" s="105">
        <v>686</v>
      </c>
      <c r="F47" s="96"/>
      <c r="G47" s="102">
        <v>93</v>
      </c>
      <c r="H47" s="103">
        <v>162</v>
      </c>
      <c r="I47" s="104">
        <v>36</v>
      </c>
      <c r="J47" s="105">
        <v>126</v>
      </c>
      <c r="K47" s="84"/>
      <c r="L47" s="136"/>
      <c r="M47" s="137">
        <v>46.01</v>
      </c>
      <c r="N47" s="138">
        <v>44.38</v>
      </c>
      <c r="O47" s="139">
        <v>47.52</v>
      </c>
    </row>
    <row r="48" spans="1:15" s="91" customFormat="1" ht="13.5" customHeight="1">
      <c r="A48" s="90"/>
      <c r="B48" s="102">
        <v>42</v>
      </c>
      <c r="C48" s="103">
        <v>1449</v>
      </c>
      <c r="D48" s="104">
        <v>719</v>
      </c>
      <c r="E48" s="105">
        <v>730</v>
      </c>
      <c r="F48" s="96"/>
      <c r="G48" s="102">
        <v>94</v>
      </c>
      <c r="H48" s="103">
        <v>132</v>
      </c>
      <c r="I48" s="104">
        <v>28</v>
      </c>
      <c r="J48" s="105">
        <v>104</v>
      </c>
    </row>
    <row r="49" spans="1:15" s="91" customFormat="1" ht="13.5" customHeight="1">
      <c r="A49" s="90"/>
      <c r="B49" s="102">
        <v>43</v>
      </c>
      <c r="C49" s="103">
        <v>1378</v>
      </c>
      <c r="D49" s="104">
        <v>684</v>
      </c>
      <c r="E49" s="105">
        <v>694</v>
      </c>
      <c r="F49" s="96"/>
      <c r="G49" s="102">
        <v>95</v>
      </c>
      <c r="H49" s="103">
        <v>112</v>
      </c>
      <c r="I49" s="104">
        <v>22</v>
      </c>
      <c r="J49" s="105">
        <v>90</v>
      </c>
      <c r="K49" s="80">
        <v>6</v>
      </c>
      <c r="L49" s="81" t="s">
        <v>84</v>
      </c>
      <c r="M49" s="134"/>
      <c r="N49" s="135"/>
      <c r="O49" s="135"/>
    </row>
    <row r="50" spans="1:15" s="91" customFormat="1" ht="13.5" customHeight="1">
      <c r="A50" s="90"/>
      <c r="B50" s="102">
        <v>44</v>
      </c>
      <c r="C50" s="103">
        <v>1286</v>
      </c>
      <c r="D50" s="104">
        <v>643</v>
      </c>
      <c r="E50" s="105">
        <v>643</v>
      </c>
      <c r="F50" s="96"/>
      <c r="G50" s="102">
        <v>96</v>
      </c>
      <c r="H50" s="103">
        <v>67</v>
      </c>
      <c r="I50" s="104">
        <v>12</v>
      </c>
      <c r="J50" s="105">
        <v>55</v>
      </c>
      <c r="K50" s="90"/>
      <c r="L50" s="136"/>
      <c r="M50" s="86" t="s">
        <v>74</v>
      </c>
      <c r="N50" s="87" t="s">
        <v>81</v>
      </c>
      <c r="O50" s="88" t="s">
        <v>82</v>
      </c>
    </row>
    <row r="51" spans="1:15" s="91" customFormat="1" ht="13.5" customHeight="1">
      <c r="A51" s="90"/>
      <c r="B51" s="102">
        <v>45</v>
      </c>
      <c r="C51" s="103">
        <v>1236</v>
      </c>
      <c r="D51" s="104">
        <v>627</v>
      </c>
      <c r="E51" s="105">
        <v>609</v>
      </c>
      <c r="F51" s="96"/>
      <c r="G51" s="102">
        <v>97</v>
      </c>
      <c r="H51" s="103">
        <v>44</v>
      </c>
      <c r="I51" s="104">
        <v>7</v>
      </c>
      <c r="J51" s="105">
        <v>37</v>
      </c>
      <c r="K51" s="84"/>
      <c r="L51" s="136"/>
      <c r="M51" s="137">
        <v>46.73</v>
      </c>
      <c r="N51" s="138">
        <v>45.07</v>
      </c>
      <c r="O51" s="139">
        <v>48.39</v>
      </c>
    </row>
    <row r="52" spans="1:15" s="91" customFormat="1" ht="13.5" customHeight="1">
      <c r="A52" s="90"/>
      <c r="B52" s="102">
        <v>46</v>
      </c>
      <c r="C52" s="103">
        <v>1245</v>
      </c>
      <c r="D52" s="104">
        <v>604</v>
      </c>
      <c r="E52" s="105">
        <v>641</v>
      </c>
      <c r="F52" s="96"/>
      <c r="G52" s="102">
        <v>98</v>
      </c>
      <c r="H52" s="103">
        <v>36</v>
      </c>
      <c r="I52" s="104">
        <v>6</v>
      </c>
      <c r="J52" s="105">
        <v>30</v>
      </c>
      <c r="O52" s="140" t="s">
        <v>85</v>
      </c>
    </row>
    <row r="53" spans="1:15" s="91" customFormat="1" ht="13.5" customHeight="1">
      <c r="A53" s="90"/>
      <c r="B53" s="102">
        <v>47</v>
      </c>
      <c r="C53" s="103">
        <v>1182</v>
      </c>
      <c r="D53" s="104">
        <v>583</v>
      </c>
      <c r="E53" s="105">
        <v>599</v>
      </c>
      <c r="F53" s="96"/>
      <c r="G53" s="102">
        <v>99</v>
      </c>
      <c r="H53" s="103">
        <v>32</v>
      </c>
      <c r="I53" s="104">
        <v>7</v>
      </c>
      <c r="J53" s="105">
        <v>25</v>
      </c>
    </row>
    <row r="54" spans="1:15" s="91" customFormat="1" ht="13.5" customHeight="1">
      <c r="A54" s="90"/>
      <c r="B54" s="102">
        <v>48</v>
      </c>
      <c r="C54" s="103">
        <v>1248</v>
      </c>
      <c r="D54" s="104">
        <v>600</v>
      </c>
      <c r="E54" s="105">
        <v>648</v>
      </c>
      <c r="F54" s="96"/>
      <c r="G54" s="102" t="s">
        <v>71</v>
      </c>
      <c r="H54" s="103">
        <v>43</v>
      </c>
      <c r="I54" s="104">
        <v>4</v>
      </c>
      <c r="J54" s="105">
        <v>39</v>
      </c>
    </row>
    <row r="55" spans="1:15" s="91" customFormat="1" ht="13.5" customHeight="1">
      <c r="A55" s="90"/>
      <c r="B55" s="102">
        <v>49</v>
      </c>
      <c r="C55" s="103">
        <v>877</v>
      </c>
      <c r="D55" s="104">
        <v>415</v>
      </c>
      <c r="E55" s="105">
        <v>462</v>
      </c>
      <c r="F55" s="96"/>
      <c r="G55" s="121" t="s">
        <v>86</v>
      </c>
      <c r="H55" s="115">
        <v>581</v>
      </c>
      <c r="I55" s="116">
        <v>317</v>
      </c>
      <c r="J55" s="122">
        <v>264</v>
      </c>
      <c r="K55" s="123"/>
      <c r="L55" s="141"/>
    </row>
    <row r="56" spans="1:15" s="91" customFormat="1" ht="13.5" customHeight="1">
      <c r="A56" s="90"/>
      <c r="B56" s="121">
        <v>50</v>
      </c>
      <c r="C56" s="115">
        <v>1237</v>
      </c>
      <c r="D56" s="116">
        <v>612</v>
      </c>
      <c r="E56" s="122">
        <v>625</v>
      </c>
      <c r="F56" s="96"/>
      <c r="K56" s="96"/>
      <c r="L56" s="96"/>
      <c r="M56" s="96"/>
      <c r="N56" s="96"/>
      <c r="O56" s="96"/>
    </row>
  </sheetData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2.人      口</oddHeader>
    <oddFooter>&amp;C&amp;"ＭＳ Ｐゴシック,標準"&amp;11-12-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showGridLines="0" zoomScaleNormal="100" workbookViewId="0">
      <selection activeCell="E1" sqref="E1"/>
    </sheetView>
  </sheetViews>
  <sheetFormatPr defaultRowHeight="11.25"/>
  <cols>
    <col min="1" max="2" width="2.875" style="145" customWidth="1"/>
    <col min="3" max="3" width="9.625" style="143" customWidth="1"/>
    <col min="4" max="4" width="3.25" style="143" customWidth="1"/>
    <col min="5" max="8" width="13.375" style="144" customWidth="1"/>
    <col min="9" max="256" width="9" style="145"/>
    <col min="257" max="258" width="2.875" style="145" customWidth="1"/>
    <col min="259" max="259" width="9.625" style="145" customWidth="1"/>
    <col min="260" max="260" width="3.25" style="145" customWidth="1"/>
    <col min="261" max="264" width="13.375" style="145" customWidth="1"/>
    <col min="265" max="512" width="9" style="145"/>
    <col min="513" max="514" width="2.875" style="145" customWidth="1"/>
    <col min="515" max="515" width="9.625" style="145" customWidth="1"/>
    <col min="516" max="516" width="3.25" style="145" customWidth="1"/>
    <col min="517" max="520" width="13.375" style="145" customWidth="1"/>
    <col min="521" max="768" width="9" style="145"/>
    <col min="769" max="770" width="2.875" style="145" customWidth="1"/>
    <col min="771" max="771" width="9.625" style="145" customWidth="1"/>
    <col min="772" max="772" width="3.25" style="145" customWidth="1"/>
    <col min="773" max="776" width="13.375" style="145" customWidth="1"/>
    <col min="777" max="1024" width="9" style="145"/>
    <col min="1025" max="1026" width="2.875" style="145" customWidth="1"/>
    <col min="1027" max="1027" width="9.625" style="145" customWidth="1"/>
    <col min="1028" max="1028" width="3.25" style="145" customWidth="1"/>
    <col min="1029" max="1032" width="13.375" style="145" customWidth="1"/>
    <col min="1033" max="1280" width="9" style="145"/>
    <col min="1281" max="1282" width="2.875" style="145" customWidth="1"/>
    <col min="1283" max="1283" width="9.625" style="145" customWidth="1"/>
    <col min="1284" max="1284" width="3.25" style="145" customWidth="1"/>
    <col min="1285" max="1288" width="13.375" style="145" customWidth="1"/>
    <col min="1289" max="1536" width="9" style="145"/>
    <col min="1537" max="1538" width="2.875" style="145" customWidth="1"/>
    <col min="1539" max="1539" width="9.625" style="145" customWidth="1"/>
    <col min="1540" max="1540" width="3.25" style="145" customWidth="1"/>
    <col min="1541" max="1544" width="13.375" style="145" customWidth="1"/>
    <col min="1545" max="1792" width="9" style="145"/>
    <col min="1793" max="1794" width="2.875" style="145" customWidth="1"/>
    <col min="1795" max="1795" width="9.625" style="145" customWidth="1"/>
    <col min="1796" max="1796" width="3.25" style="145" customWidth="1"/>
    <col min="1797" max="1800" width="13.375" style="145" customWidth="1"/>
    <col min="1801" max="2048" width="9" style="145"/>
    <col min="2049" max="2050" width="2.875" style="145" customWidth="1"/>
    <col min="2051" max="2051" width="9.625" style="145" customWidth="1"/>
    <col min="2052" max="2052" width="3.25" style="145" customWidth="1"/>
    <col min="2053" max="2056" width="13.375" style="145" customWidth="1"/>
    <col min="2057" max="2304" width="9" style="145"/>
    <col min="2305" max="2306" width="2.875" style="145" customWidth="1"/>
    <col min="2307" max="2307" width="9.625" style="145" customWidth="1"/>
    <col min="2308" max="2308" width="3.25" style="145" customWidth="1"/>
    <col min="2309" max="2312" width="13.375" style="145" customWidth="1"/>
    <col min="2313" max="2560" width="9" style="145"/>
    <col min="2561" max="2562" width="2.875" style="145" customWidth="1"/>
    <col min="2563" max="2563" width="9.625" style="145" customWidth="1"/>
    <col min="2564" max="2564" width="3.25" style="145" customWidth="1"/>
    <col min="2565" max="2568" width="13.375" style="145" customWidth="1"/>
    <col min="2569" max="2816" width="9" style="145"/>
    <col min="2817" max="2818" width="2.875" style="145" customWidth="1"/>
    <col min="2819" max="2819" width="9.625" style="145" customWidth="1"/>
    <col min="2820" max="2820" width="3.25" style="145" customWidth="1"/>
    <col min="2821" max="2824" width="13.375" style="145" customWidth="1"/>
    <col min="2825" max="3072" width="9" style="145"/>
    <col min="3073" max="3074" width="2.875" style="145" customWidth="1"/>
    <col min="3075" max="3075" width="9.625" style="145" customWidth="1"/>
    <col min="3076" max="3076" width="3.25" style="145" customWidth="1"/>
    <col min="3077" max="3080" width="13.375" style="145" customWidth="1"/>
    <col min="3081" max="3328" width="9" style="145"/>
    <col min="3329" max="3330" width="2.875" style="145" customWidth="1"/>
    <col min="3331" max="3331" width="9.625" style="145" customWidth="1"/>
    <col min="3332" max="3332" width="3.25" style="145" customWidth="1"/>
    <col min="3333" max="3336" width="13.375" style="145" customWidth="1"/>
    <col min="3337" max="3584" width="9" style="145"/>
    <col min="3585" max="3586" width="2.875" style="145" customWidth="1"/>
    <col min="3587" max="3587" width="9.625" style="145" customWidth="1"/>
    <col min="3588" max="3588" width="3.25" style="145" customWidth="1"/>
    <col min="3589" max="3592" width="13.375" style="145" customWidth="1"/>
    <col min="3593" max="3840" width="9" style="145"/>
    <col min="3841" max="3842" width="2.875" style="145" customWidth="1"/>
    <col min="3843" max="3843" width="9.625" style="145" customWidth="1"/>
    <col min="3844" max="3844" width="3.25" style="145" customWidth="1"/>
    <col min="3845" max="3848" width="13.375" style="145" customWidth="1"/>
    <col min="3849" max="4096" width="9" style="145"/>
    <col min="4097" max="4098" width="2.875" style="145" customWidth="1"/>
    <col min="4099" max="4099" width="9.625" style="145" customWidth="1"/>
    <col min="4100" max="4100" width="3.25" style="145" customWidth="1"/>
    <col min="4101" max="4104" width="13.375" style="145" customWidth="1"/>
    <col min="4105" max="4352" width="9" style="145"/>
    <col min="4353" max="4354" width="2.875" style="145" customWidth="1"/>
    <col min="4355" max="4355" width="9.625" style="145" customWidth="1"/>
    <col min="4356" max="4356" width="3.25" style="145" customWidth="1"/>
    <col min="4357" max="4360" width="13.375" style="145" customWidth="1"/>
    <col min="4361" max="4608" width="9" style="145"/>
    <col min="4609" max="4610" width="2.875" style="145" customWidth="1"/>
    <col min="4611" max="4611" width="9.625" style="145" customWidth="1"/>
    <col min="4612" max="4612" width="3.25" style="145" customWidth="1"/>
    <col min="4613" max="4616" width="13.375" style="145" customWidth="1"/>
    <col min="4617" max="4864" width="9" style="145"/>
    <col min="4865" max="4866" width="2.875" style="145" customWidth="1"/>
    <col min="4867" max="4867" width="9.625" style="145" customWidth="1"/>
    <col min="4868" max="4868" width="3.25" style="145" customWidth="1"/>
    <col min="4869" max="4872" width="13.375" style="145" customWidth="1"/>
    <col min="4873" max="5120" width="9" style="145"/>
    <col min="5121" max="5122" width="2.875" style="145" customWidth="1"/>
    <col min="5123" max="5123" width="9.625" style="145" customWidth="1"/>
    <col min="5124" max="5124" width="3.25" style="145" customWidth="1"/>
    <col min="5125" max="5128" width="13.375" style="145" customWidth="1"/>
    <col min="5129" max="5376" width="9" style="145"/>
    <col min="5377" max="5378" width="2.875" style="145" customWidth="1"/>
    <col min="5379" max="5379" width="9.625" style="145" customWidth="1"/>
    <col min="5380" max="5380" width="3.25" style="145" customWidth="1"/>
    <col min="5381" max="5384" width="13.375" style="145" customWidth="1"/>
    <col min="5385" max="5632" width="9" style="145"/>
    <col min="5633" max="5634" width="2.875" style="145" customWidth="1"/>
    <col min="5635" max="5635" width="9.625" style="145" customWidth="1"/>
    <col min="5636" max="5636" width="3.25" style="145" customWidth="1"/>
    <col min="5637" max="5640" width="13.375" style="145" customWidth="1"/>
    <col min="5641" max="5888" width="9" style="145"/>
    <col min="5889" max="5890" width="2.875" style="145" customWidth="1"/>
    <col min="5891" max="5891" width="9.625" style="145" customWidth="1"/>
    <col min="5892" max="5892" width="3.25" style="145" customWidth="1"/>
    <col min="5893" max="5896" width="13.375" style="145" customWidth="1"/>
    <col min="5897" max="6144" width="9" style="145"/>
    <col min="6145" max="6146" width="2.875" style="145" customWidth="1"/>
    <col min="6147" max="6147" width="9.625" style="145" customWidth="1"/>
    <col min="6148" max="6148" width="3.25" style="145" customWidth="1"/>
    <col min="6149" max="6152" width="13.375" style="145" customWidth="1"/>
    <col min="6153" max="6400" width="9" style="145"/>
    <col min="6401" max="6402" width="2.875" style="145" customWidth="1"/>
    <col min="6403" max="6403" width="9.625" style="145" customWidth="1"/>
    <col min="6404" max="6404" width="3.25" style="145" customWidth="1"/>
    <col min="6405" max="6408" width="13.375" style="145" customWidth="1"/>
    <col min="6409" max="6656" width="9" style="145"/>
    <col min="6657" max="6658" width="2.875" style="145" customWidth="1"/>
    <col min="6659" max="6659" width="9.625" style="145" customWidth="1"/>
    <col min="6660" max="6660" width="3.25" style="145" customWidth="1"/>
    <col min="6661" max="6664" width="13.375" style="145" customWidth="1"/>
    <col min="6665" max="6912" width="9" style="145"/>
    <col min="6913" max="6914" width="2.875" style="145" customWidth="1"/>
    <col min="6915" max="6915" width="9.625" style="145" customWidth="1"/>
    <col min="6916" max="6916" width="3.25" style="145" customWidth="1"/>
    <col min="6917" max="6920" width="13.375" style="145" customWidth="1"/>
    <col min="6921" max="7168" width="9" style="145"/>
    <col min="7169" max="7170" width="2.875" style="145" customWidth="1"/>
    <col min="7171" max="7171" width="9.625" style="145" customWidth="1"/>
    <col min="7172" max="7172" width="3.25" style="145" customWidth="1"/>
    <col min="7173" max="7176" width="13.375" style="145" customWidth="1"/>
    <col min="7177" max="7424" width="9" style="145"/>
    <col min="7425" max="7426" width="2.875" style="145" customWidth="1"/>
    <col min="7427" max="7427" width="9.625" style="145" customWidth="1"/>
    <col min="7428" max="7428" width="3.25" style="145" customWidth="1"/>
    <col min="7429" max="7432" width="13.375" style="145" customWidth="1"/>
    <col min="7433" max="7680" width="9" style="145"/>
    <col min="7681" max="7682" width="2.875" style="145" customWidth="1"/>
    <col min="7683" max="7683" width="9.625" style="145" customWidth="1"/>
    <col min="7684" max="7684" width="3.25" style="145" customWidth="1"/>
    <col min="7685" max="7688" width="13.375" style="145" customWidth="1"/>
    <col min="7689" max="7936" width="9" style="145"/>
    <col min="7937" max="7938" width="2.875" style="145" customWidth="1"/>
    <col min="7939" max="7939" width="9.625" style="145" customWidth="1"/>
    <col min="7940" max="7940" width="3.25" style="145" customWidth="1"/>
    <col min="7941" max="7944" width="13.375" style="145" customWidth="1"/>
    <col min="7945" max="8192" width="9" style="145"/>
    <col min="8193" max="8194" width="2.875" style="145" customWidth="1"/>
    <col min="8195" max="8195" width="9.625" style="145" customWidth="1"/>
    <col min="8196" max="8196" width="3.25" style="145" customWidth="1"/>
    <col min="8197" max="8200" width="13.375" style="145" customWidth="1"/>
    <col min="8201" max="8448" width="9" style="145"/>
    <col min="8449" max="8450" width="2.875" style="145" customWidth="1"/>
    <col min="8451" max="8451" width="9.625" style="145" customWidth="1"/>
    <col min="8452" max="8452" width="3.25" style="145" customWidth="1"/>
    <col min="8453" max="8456" width="13.375" style="145" customWidth="1"/>
    <col min="8457" max="8704" width="9" style="145"/>
    <col min="8705" max="8706" width="2.875" style="145" customWidth="1"/>
    <col min="8707" max="8707" width="9.625" style="145" customWidth="1"/>
    <col min="8708" max="8708" width="3.25" style="145" customWidth="1"/>
    <col min="8709" max="8712" width="13.375" style="145" customWidth="1"/>
    <col min="8713" max="8960" width="9" style="145"/>
    <col min="8961" max="8962" width="2.875" style="145" customWidth="1"/>
    <col min="8963" max="8963" width="9.625" style="145" customWidth="1"/>
    <col min="8964" max="8964" width="3.25" style="145" customWidth="1"/>
    <col min="8965" max="8968" width="13.375" style="145" customWidth="1"/>
    <col min="8969" max="9216" width="9" style="145"/>
    <col min="9217" max="9218" width="2.875" style="145" customWidth="1"/>
    <col min="9219" max="9219" width="9.625" style="145" customWidth="1"/>
    <col min="9220" max="9220" width="3.25" style="145" customWidth="1"/>
    <col min="9221" max="9224" width="13.375" style="145" customWidth="1"/>
    <col min="9225" max="9472" width="9" style="145"/>
    <col min="9473" max="9474" width="2.875" style="145" customWidth="1"/>
    <col min="9475" max="9475" width="9.625" style="145" customWidth="1"/>
    <col min="9476" max="9476" width="3.25" style="145" customWidth="1"/>
    <col min="9477" max="9480" width="13.375" style="145" customWidth="1"/>
    <col min="9481" max="9728" width="9" style="145"/>
    <col min="9729" max="9730" width="2.875" style="145" customWidth="1"/>
    <col min="9731" max="9731" width="9.625" style="145" customWidth="1"/>
    <col min="9732" max="9732" width="3.25" style="145" customWidth="1"/>
    <col min="9733" max="9736" width="13.375" style="145" customWidth="1"/>
    <col min="9737" max="9984" width="9" style="145"/>
    <col min="9985" max="9986" width="2.875" style="145" customWidth="1"/>
    <col min="9987" max="9987" width="9.625" style="145" customWidth="1"/>
    <col min="9988" max="9988" width="3.25" style="145" customWidth="1"/>
    <col min="9989" max="9992" width="13.375" style="145" customWidth="1"/>
    <col min="9993" max="10240" width="9" style="145"/>
    <col min="10241" max="10242" width="2.875" style="145" customWidth="1"/>
    <col min="10243" max="10243" width="9.625" style="145" customWidth="1"/>
    <col min="10244" max="10244" width="3.25" style="145" customWidth="1"/>
    <col min="10245" max="10248" width="13.375" style="145" customWidth="1"/>
    <col min="10249" max="10496" width="9" style="145"/>
    <col min="10497" max="10498" width="2.875" style="145" customWidth="1"/>
    <col min="10499" max="10499" width="9.625" style="145" customWidth="1"/>
    <col min="10500" max="10500" width="3.25" style="145" customWidth="1"/>
    <col min="10501" max="10504" width="13.375" style="145" customWidth="1"/>
    <col min="10505" max="10752" width="9" style="145"/>
    <col min="10753" max="10754" width="2.875" style="145" customWidth="1"/>
    <col min="10755" max="10755" width="9.625" style="145" customWidth="1"/>
    <col min="10756" max="10756" width="3.25" style="145" customWidth="1"/>
    <col min="10757" max="10760" width="13.375" style="145" customWidth="1"/>
    <col min="10761" max="11008" width="9" style="145"/>
    <col min="11009" max="11010" width="2.875" style="145" customWidth="1"/>
    <col min="11011" max="11011" width="9.625" style="145" customWidth="1"/>
    <col min="11012" max="11012" width="3.25" style="145" customWidth="1"/>
    <col min="11013" max="11016" width="13.375" style="145" customWidth="1"/>
    <col min="11017" max="11264" width="9" style="145"/>
    <col min="11265" max="11266" width="2.875" style="145" customWidth="1"/>
    <col min="11267" max="11267" width="9.625" style="145" customWidth="1"/>
    <col min="11268" max="11268" width="3.25" style="145" customWidth="1"/>
    <col min="11269" max="11272" width="13.375" style="145" customWidth="1"/>
    <col min="11273" max="11520" width="9" style="145"/>
    <col min="11521" max="11522" width="2.875" style="145" customWidth="1"/>
    <col min="11523" max="11523" width="9.625" style="145" customWidth="1"/>
    <col min="11524" max="11524" width="3.25" style="145" customWidth="1"/>
    <col min="11525" max="11528" width="13.375" style="145" customWidth="1"/>
    <col min="11529" max="11776" width="9" style="145"/>
    <col min="11777" max="11778" width="2.875" style="145" customWidth="1"/>
    <col min="11779" max="11779" width="9.625" style="145" customWidth="1"/>
    <col min="11780" max="11780" width="3.25" style="145" customWidth="1"/>
    <col min="11781" max="11784" width="13.375" style="145" customWidth="1"/>
    <col min="11785" max="12032" width="9" style="145"/>
    <col min="12033" max="12034" width="2.875" style="145" customWidth="1"/>
    <col min="12035" max="12035" width="9.625" style="145" customWidth="1"/>
    <col min="12036" max="12036" width="3.25" style="145" customWidth="1"/>
    <col min="12037" max="12040" width="13.375" style="145" customWidth="1"/>
    <col min="12041" max="12288" width="9" style="145"/>
    <col min="12289" max="12290" width="2.875" style="145" customWidth="1"/>
    <col min="12291" max="12291" width="9.625" style="145" customWidth="1"/>
    <col min="12292" max="12292" width="3.25" style="145" customWidth="1"/>
    <col min="12293" max="12296" width="13.375" style="145" customWidth="1"/>
    <col min="12297" max="12544" width="9" style="145"/>
    <col min="12545" max="12546" width="2.875" style="145" customWidth="1"/>
    <col min="12547" max="12547" width="9.625" style="145" customWidth="1"/>
    <col min="12548" max="12548" width="3.25" style="145" customWidth="1"/>
    <col min="12549" max="12552" width="13.375" style="145" customWidth="1"/>
    <col min="12553" max="12800" width="9" style="145"/>
    <col min="12801" max="12802" width="2.875" style="145" customWidth="1"/>
    <col min="12803" max="12803" width="9.625" style="145" customWidth="1"/>
    <col min="12804" max="12804" width="3.25" style="145" customWidth="1"/>
    <col min="12805" max="12808" width="13.375" style="145" customWidth="1"/>
    <col min="12809" max="13056" width="9" style="145"/>
    <col min="13057" max="13058" width="2.875" style="145" customWidth="1"/>
    <col min="13059" max="13059" width="9.625" style="145" customWidth="1"/>
    <col min="13060" max="13060" width="3.25" style="145" customWidth="1"/>
    <col min="13061" max="13064" width="13.375" style="145" customWidth="1"/>
    <col min="13065" max="13312" width="9" style="145"/>
    <col min="13313" max="13314" width="2.875" style="145" customWidth="1"/>
    <col min="13315" max="13315" width="9.625" style="145" customWidth="1"/>
    <col min="13316" max="13316" width="3.25" style="145" customWidth="1"/>
    <col min="13317" max="13320" width="13.375" style="145" customWidth="1"/>
    <col min="13321" max="13568" width="9" style="145"/>
    <col min="13569" max="13570" width="2.875" style="145" customWidth="1"/>
    <col min="13571" max="13571" width="9.625" style="145" customWidth="1"/>
    <col min="13572" max="13572" width="3.25" style="145" customWidth="1"/>
    <col min="13573" max="13576" width="13.375" style="145" customWidth="1"/>
    <col min="13577" max="13824" width="9" style="145"/>
    <col min="13825" max="13826" width="2.875" style="145" customWidth="1"/>
    <col min="13827" max="13827" width="9.625" style="145" customWidth="1"/>
    <col min="13828" max="13828" width="3.25" style="145" customWidth="1"/>
    <col min="13829" max="13832" width="13.375" style="145" customWidth="1"/>
    <col min="13833" max="14080" width="9" style="145"/>
    <col min="14081" max="14082" width="2.875" style="145" customWidth="1"/>
    <col min="14083" max="14083" width="9.625" style="145" customWidth="1"/>
    <col min="14084" max="14084" width="3.25" style="145" customWidth="1"/>
    <col min="14085" max="14088" width="13.375" style="145" customWidth="1"/>
    <col min="14089" max="14336" width="9" style="145"/>
    <col min="14337" max="14338" width="2.875" style="145" customWidth="1"/>
    <col min="14339" max="14339" width="9.625" style="145" customWidth="1"/>
    <col min="14340" max="14340" width="3.25" style="145" customWidth="1"/>
    <col min="14341" max="14344" width="13.375" style="145" customWidth="1"/>
    <col min="14345" max="14592" width="9" style="145"/>
    <col min="14593" max="14594" width="2.875" style="145" customWidth="1"/>
    <col min="14595" max="14595" width="9.625" style="145" customWidth="1"/>
    <col min="14596" max="14596" width="3.25" style="145" customWidth="1"/>
    <col min="14597" max="14600" width="13.375" style="145" customWidth="1"/>
    <col min="14601" max="14848" width="9" style="145"/>
    <col min="14849" max="14850" width="2.875" style="145" customWidth="1"/>
    <col min="14851" max="14851" width="9.625" style="145" customWidth="1"/>
    <col min="14852" max="14852" width="3.25" style="145" customWidth="1"/>
    <col min="14853" max="14856" width="13.375" style="145" customWidth="1"/>
    <col min="14857" max="15104" width="9" style="145"/>
    <col min="15105" max="15106" width="2.875" style="145" customWidth="1"/>
    <col min="15107" max="15107" width="9.625" style="145" customWidth="1"/>
    <col min="15108" max="15108" width="3.25" style="145" customWidth="1"/>
    <col min="15109" max="15112" width="13.375" style="145" customWidth="1"/>
    <col min="15113" max="15360" width="9" style="145"/>
    <col min="15361" max="15362" width="2.875" style="145" customWidth="1"/>
    <col min="15363" max="15363" width="9.625" style="145" customWidth="1"/>
    <col min="15364" max="15364" width="3.25" style="145" customWidth="1"/>
    <col min="15365" max="15368" width="13.375" style="145" customWidth="1"/>
    <col min="15369" max="15616" width="9" style="145"/>
    <col min="15617" max="15618" width="2.875" style="145" customWidth="1"/>
    <col min="15619" max="15619" width="9.625" style="145" customWidth="1"/>
    <col min="15620" max="15620" width="3.25" style="145" customWidth="1"/>
    <col min="15621" max="15624" width="13.375" style="145" customWidth="1"/>
    <col min="15625" max="15872" width="9" style="145"/>
    <col min="15873" max="15874" width="2.875" style="145" customWidth="1"/>
    <col min="15875" max="15875" width="9.625" style="145" customWidth="1"/>
    <col min="15876" max="15876" width="3.25" style="145" customWidth="1"/>
    <col min="15877" max="15880" width="13.375" style="145" customWidth="1"/>
    <col min="15881" max="16128" width="9" style="145"/>
    <col min="16129" max="16130" width="2.875" style="145" customWidth="1"/>
    <col min="16131" max="16131" width="9.625" style="145" customWidth="1"/>
    <col min="16132" max="16132" width="3.25" style="145" customWidth="1"/>
    <col min="16133" max="16136" width="13.375" style="145" customWidth="1"/>
    <col min="16137" max="16384" width="9" style="145"/>
  </cols>
  <sheetData>
    <row r="1" spans="1:16" ht="30" customHeight="1">
      <c r="A1" s="142" t="s">
        <v>87</v>
      </c>
      <c r="B1" s="142"/>
    </row>
    <row r="2" spans="1:16" s="150" customFormat="1" ht="18" customHeight="1">
      <c r="A2" s="146"/>
      <c r="B2" s="81" t="s">
        <v>88</v>
      </c>
      <c r="C2" s="81"/>
      <c r="D2" s="81"/>
      <c r="E2" s="147"/>
      <c r="F2" s="148"/>
      <c r="G2" s="148"/>
      <c r="H2" s="149" t="s">
        <v>89</v>
      </c>
      <c r="N2" s="150" ph="1"/>
      <c r="P2" s="150" ph="1"/>
    </row>
    <row r="3" spans="1:16" ht="18" customHeight="1">
      <c r="A3" s="151"/>
      <c r="B3" s="778" t="s">
        <v>90</v>
      </c>
      <c r="C3" s="778"/>
      <c r="D3" s="778"/>
      <c r="E3" s="779" t="s">
        <v>91</v>
      </c>
      <c r="F3" s="780"/>
      <c r="G3" s="781" t="s">
        <v>92</v>
      </c>
      <c r="H3" s="781"/>
    </row>
    <row r="4" spans="1:16" s="156" customFormat="1" ht="18" customHeight="1">
      <c r="A4" s="152"/>
      <c r="B4" s="778"/>
      <c r="C4" s="778"/>
      <c r="D4" s="778"/>
      <c r="E4" s="153" t="s">
        <v>93</v>
      </c>
      <c r="F4" s="154" t="s">
        <v>94</v>
      </c>
      <c r="G4" s="155" t="s">
        <v>95</v>
      </c>
      <c r="H4" s="154" t="s">
        <v>96</v>
      </c>
    </row>
    <row r="5" spans="1:16" ht="12" customHeight="1">
      <c r="A5" s="151"/>
      <c r="B5" s="157"/>
      <c r="C5" s="158" t="s">
        <v>97</v>
      </c>
      <c r="D5" s="159"/>
      <c r="E5" s="160">
        <f>+E6+E7+E8+E9</f>
        <v>1031</v>
      </c>
      <c r="F5" s="160">
        <f>+F6+F7+F8+F9</f>
        <v>571</v>
      </c>
      <c r="G5" s="161">
        <f>+G6+G7+G8+G9</f>
        <v>2967</v>
      </c>
      <c r="H5" s="162">
        <f>+H6+H7+H8+H9</f>
        <v>2634</v>
      </c>
    </row>
    <row r="6" spans="1:16" hidden="1">
      <c r="A6" s="151"/>
      <c r="B6" s="163"/>
      <c r="C6" s="776" t="s">
        <v>98</v>
      </c>
      <c r="D6" s="777"/>
      <c r="E6" s="164">
        <v>277</v>
      </c>
      <c r="F6" s="165">
        <v>162</v>
      </c>
      <c r="G6" s="166">
        <v>701</v>
      </c>
      <c r="H6" s="165">
        <v>809</v>
      </c>
    </row>
    <row r="7" spans="1:16" hidden="1">
      <c r="A7" s="151"/>
      <c r="B7" s="163"/>
      <c r="C7" s="776" t="s">
        <v>99</v>
      </c>
      <c r="D7" s="777"/>
      <c r="E7" s="164">
        <v>369</v>
      </c>
      <c r="F7" s="165">
        <v>213</v>
      </c>
      <c r="G7" s="166">
        <v>1212</v>
      </c>
      <c r="H7" s="165">
        <v>822</v>
      </c>
    </row>
    <row r="8" spans="1:16" hidden="1">
      <c r="A8" s="151"/>
      <c r="B8" s="163"/>
      <c r="C8" s="776" t="s">
        <v>100</v>
      </c>
      <c r="D8" s="777"/>
      <c r="E8" s="164">
        <v>240</v>
      </c>
      <c r="F8" s="165">
        <v>116</v>
      </c>
      <c r="G8" s="166">
        <v>786</v>
      </c>
      <c r="H8" s="165">
        <v>681</v>
      </c>
    </row>
    <row r="9" spans="1:16" hidden="1">
      <c r="A9" s="151"/>
      <c r="B9" s="167"/>
      <c r="C9" s="782" t="s">
        <v>101</v>
      </c>
      <c r="D9" s="783"/>
      <c r="E9" s="168">
        <v>145</v>
      </c>
      <c r="F9" s="169">
        <v>80</v>
      </c>
      <c r="G9" s="170">
        <v>268</v>
      </c>
      <c r="H9" s="169">
        <v>322</v>
      </c>
    </row>
    <row r="10" spans="1:16" ht="12" customHeight="1">
      <c r="A10" s="151"/>
      <c r="B10" s="157"/>
      <c r="C10" s="158" t="s">
        <v>102</v>
      </c>
      <c r="D10" s="159"/>
      <c r="E10" s="160">
        <f>+E11+E12+E13+E14</f>
        <v>1128</v>
      </c>
      <c r="F10" s="160">
        <f>+F11+F12+F13+F14</f>
        <v>604</v>
      </c>
      <c r="G10" s="161">
        <f>+G11+G12+G13+G14</f>
        <v>3270</v>
      </c>
      <c r="H10" s="162">
        <f>+H11+H12+H13+H14</f>
        <v>2845</v>
      </c>
    </row>
    <row r="11" spans="1:16" hidden="1">
      <c r="A11" s="151"/>
      <c r="B11" s="163"/>
      <c r="C11" s="776" t="s">
        <v>98</v>
      </c>
      <c r="D11" s="777"/>
      <c r="E11" s="164">
        <v>309</v>
      </c>
      <c r="F11" s="165">
        <v>175</v>
      </c>
      <c r="G11" s="166">
        <v>981</v>
      </c>
      <c r="H11" s="165">
        <v>805</v>
      </c>
    </row>
    <row r="12" spans="1:16" hidden="1">
      <c r="A12" s="151"/>
      <c r="B12" s="163"/>
      <c r="C12" s="776" t="s">
        <v>99</v>
      </c>
      <c r="D12" s="777"/>
      <c r="E12" s="164">
        <v>421</v>
      </c>
      <c r="F12" s="165">
        <v>209</v>
      </c>
      <c r="G12" s="166">
        <v>1140</v>
      </c>
      <c r="H12" s="165">
        <v>970</v>
      </c>
    </row>
    <row r="13" spans="1:16" hidden="1">
      <c r="A13" s="151"/>
      <c r="B13" s="163"/>
      <c r="C13" s="776" t="s">
        <v>100</v>
      </c>
      <c r="D13" s="777"/>
      <c r="E13" s="164">
        <v>251</v>
      </c>
      <c r="F13" s="165">
        <v>134</v>
      </c>
      <c r="G13" s="166">
        <v>853</v>
      </c>
      <c r="H13" s="165">
        <v>715</v>
      </c>
    </row>
    <row r="14" spans="1:16" hidden="1">
      <c r="A14" s="151"/>
      <c r="B14" s="167"/>
      <c r="C14" s="782" t="s">
        <v>101</v>
      </c>
      <c r="D14" s="783"/>
      <c r="E14" s="168">
        <v>147</v>
      </c>
      <c r="F14" s="169">
        <v>86</v>
      </c>
      <c r="G14" s="170">
        <v>296</v>
      </c>
      <c r="H14" s="169">
        <v>355</v>
      </c>
    </row>
    <row r="15" spans="1:16" ht="12" customHeight="1">
      <c r="A15" s="151"/>
      <c r="B15" s="157"/>
      <c r="C15" s="158" t="s">
        <v>103</v>
      </c>
      <c r="D15" s="159"/>
      <c r="E15" s="160">
        <f>+E16+E17+E18+E19</f>
        <v>1022</v>
      </c>
      <c r="F15" s="160">
        <f>+F16+F17+F18+F19</f>
        <v>596</v>
      </c>
      <c r="G15" s="161">
        <f>+G16+G17+G18+G19</f>
        <v>2662</v>
      </c>
      <c r="H15" s="162">
        <f>+H16+H17+H18+H19</f>
        <v>2562</v>
      </c>
    </row>
    <row r="16" spans="1:16" hidden="1">
      <c r="A16" s="151"/>
      <c r="B16" s="163"/>
      <c r="C16" s="776" t="s">
        <v>98</v>
      </c>
      <c r="D16" s="777"/>
      <c r="E16" s="164">
        <v>294</v>
      </c>
      <c r="F16" s="165">
        <v>186</v>
      </c>
      <c r="G16" s="166">
        <v>676</v>
      </c>
      <c r="H16" s="165">
        <v>752</v>
      </c>
    </row>
    <row r="17" spans="1:8" hidden="1">
      <c r="A17" s="151"/>
      <c r="B17" s="163"/>
      <c r="C17" s="776" t="s">
        <v>99</v>
      </c>
      <c r="D17" s="777"/>
      <c r="E17" s="164">
        <v>366</v>
      </c>
      <c r="F17" s="165">
        <v>203</v>
      </c>
      <c r="G17" s="166">
        <v>1006</v>
      </c>
      <c r="H17" s="165">
        <v>846</v>
      </c>
    </row>
    <row r="18" spans="1:8" hidden="1">
      <c r="A18" s="151"/>
      <c r="B18" s="163"/>
      <c r="C18" s="776" t="s">
        <v>100</v>
      </c>
      <c r="D18" s="777"/>
      <c r="E18" s="164">
        <v>216</v>
      </c>
      <c r="F18" s="165">
        <v>125</v>
      </c>
      <c r="G18" s="166">
        <v>730</v>
      </c>
      <c r="H18" s="165">
        <v>703</v>
      </c>
    </row>
    <row r="19" spans="1:8" hidden="1">
      <c r="A19" s="151"/>
      <c r="B19" s="163"/>
      <c r="C19" s="782" t="s">
        <v>101</v>
      </c>
      <c r="D19" s="783"/>
      <c r="E19" s="168">
        <v>146</v>
      </c>
      <c r="F19" s="169">
        <v>82</v>
      </c>
      <c r="G19" s="170">
        <v>250</v>
      </c>
      <c r="H19" s="169">
        <v>261</v>
      </c>
    </row>
    <row r="20" spans="1:8" ht="12" customHeight="1">
      <c r="A20" s="151"/>
      <c r="B20" s="157"/>
      <c r="C20" s="158" t="s">
        <v>104</v>
      </c>
      <c r="D20" s="159"/>
      <c r="E20" s="160">
        <f>+E21+E22+E23+E24</f>
        <v>1033</v>
      </c>
      <c r="F20" s="160">
        <f>+F21+F22+F23+F24</f>
        <v>566</v>
      </c>
      <c r="G20" s="161">
        <f>+G21+G22+G23+G24</f>
        <v>2599</v>
      </c>
      <c r="H20" s="162">
        <f>+H21+H22+H23+H24</f>
        <v>2593</v>
      </c>
    </row>
    <row r="21" spans="1:8" hidden="1">
      <c r="A21" s="151"/>
      <c r="B21" s="163"/>
      <c r="C21" s="776" t="s">
        <v>98</v>
      </c>
      <c r="D21" s="777"/>
      <c r="E21" s="164">
        <v>270</v>
      </c>
      <c r="F21" s="165">
        <v>184</v>
      </c>
      <c r="G21" s="166">
        <v>695</v>
      </c>
      <c r="H21" s="165">
        <v>775</v>
      </c>
    </row>
    <row r="22" spans="1:8" hidden="1">
      <c r="A22" s="151"/>
      <c r="B22" s="163"/>
      <c r="C22" s="776" t="s">
        <v>99</v>
      </c>
      <c r="D22" s="777"/>
      <c r="E22" s="164">
        <v>369</v>
      </c>
      <c r="F22" s="165">
        <v>205</v>
      </c>
      <c r="G22" s="166">
        <v>1030</v>
      </c>
      <c r="H22" s="165">
        <v>910</v>
      </c>
    </row>
    <row r="23" spans="1:8" hidden="1">
      <c r="A23" s="151"/>
      <c r="B23" s="163"/>
      <c r="C23" s="776" t="s">
        <v>100</v>
      </c>
      <c r="D23" s="777"/>
      <c r="E23" s="164">
        <v>247</v>
      </c>
      <c r="F23" s="165">
        <v>103</v>
      </c>
      <c r="G23" s="166">
        <v>646</v>
      </c>
      <c r="H23" s="165">
        <v>645</v>
      </c>
    </row>
    <row r="24" spans="1:8" hidden="1">
      <c r="A24" s="151"/>
      <c r="B24" s="163"/>
      <c r="C24" s="782" t="s">
        <v>101</v>
      </c>
      <c r="D24" s="783"/>
      <c r="E24" s="168">
        <v>147</v>
      </c>
      <c r="F24" s="169">
        <v>74</v>
      </c>
      <c r="G24" s="170">
        <v>228</v>
      </c>
      <c r="H24" s="169">
        <v>263</v>
      </c>
    </row>
    <row r="25" spans="1:8" ht="12" customHeight="1">
      <c r="A25" s="151"/>
      <c r="B25" s="157"/>
      <c r="C25" s="158" t="s">
        <v>105</v>
      </c>
      <c r="D25" s="159"/>
      <c r="E25" s="160">
        <f>+E26+E27+E28+E29</f>
        <v>1000</v>
      </c>
      <c r="F25" s="160">
        <f>+F26+F27+F28+F29</f>
        <v>627</v>
      </c>
      <c r="G25" s="161">
        <f>+G26+G27+G28+G29</f>
        <v>2889</v>
      </c>
      <c r="H25" s="162">
        <f>+H26+H27+H28+H29</f>
        <v>2584</v>
      </c>
    </row>
    <row r="26" spans="1:8" hidden="1">
      <c r="A26" s="151"/>
      <c r="B26" s="163"/>
      <c r="C26" s="776" t="s">
        <v>98</v>
      </c>
      <c r="D26" s="777"/>
      <c r="E26" s="164">
        <v>257</v>
      </c>
      <c r="F26" s="165">
        <v>175</v>
      </c>
      <c r="G26" s="166">
        <v>873</v>
      </c>
      <c r="H26" s="165">
        <v>761</v>
      </c>
    </row>
    <row r="27" spans="1:8" hidden="1">
      <c r="A27" s="151"/>
      <c r="B27" s="163"/>
      <c r="C27" s="776" t="s">
        <v>99</v>
      </c>
      <c r="D27" s="777"/>
      <c r="E27" s="164">
        <v>358</v>
      </c>
      <c r="F27" s="165">
        <v>207</v>
      </c>
      <c r="G27" s="166">
        <v>936</v>
      </c>
      <c r="H27" s="165">
        <v>894</v>
      </c>
    </row>
    <row r="28" spans="1:8" hidden="1">
      <c r="A28" s="151"/>
      <c r="B28" s="163"/>
      <c r="C28" s="776" t="s">
        <v>100</v>
      </c>
      <c r="D28" s="777"/>
      <c r="E28" s="164">
        <v>229</v>
      </c>
      <c r="F28" s="165">
        <v>163</v>
      </c>
      <c r="G28" s="166">
        <v>835</v>
      </c>
      <c r="H28" s="165">
        <v>662</v>
      </c>
    </row>
    <row r="29" spans="1:8" hidden="1">
      <c r="A29" s="151"/>
      <c r="B29" s="163"/>
      <c r="C29" s="782" t="s">
        <v>101</v>
      </c>
      <c r="D29" s="783"/>
      <c r="E29" s="168">
        <v>156</v>
      </c>
      <c r="F29" s="169">
        <v>82</v>
      </c>
      <c r="G29" s="170">
        <v>245</v>
      </c>
      <c r="H29" s="169">
        <v>267</v>
      </c>
    </row>
    <row r="30" spans="1:8" ht="12" customHeight="1">
      <c r="A30" s="151"/>
      <c r="B30" s="157"/>
      <c r="C30" s="158" t="s">
        <v>106</v>
      </c>
      <c r="D30" s="159"/>
      <c r="E30" s="160">
        <f>+E31+E32+E33+E34</f>
        <v>974</v>
      </c>
      <c r="F30" s="160">
        <f>+F31+F32+F33+F34</f>
        <v>612</v>
      </c>
      <c r="G30" s="161">
        <f>+G31+G32+G33+G34</f>
        <v>2910</v>
      </c>
      <c r="H30" s="162">
        <f>+H31+H32+H33+H34</f>
        <v>2547</v>
      </c>
    </row>
    <row r="31" spans="1:8" hidden="1">
      <c r="A31" s="151"/>
      <c r="B31" s="163"/>
      <c r="C31" s="776" t="s">
        <v>98</v>
      </c>
      <c r="D31" s="777"/>
      <c r="E31" s="164">
        <v>252</v>
      </c>
      <c r="F31" s="165">
        <v>180</v>
      </c>
      <c r="G31" s="166">
        <v>780</v>
      </c>
      <c r="H31" s="165">
        <v>764</v>
      </c>
    </row>
    <row r="32" spans="1:8" hidden="1">
      <c r="A32" s="151"/>
      <c r="B32" s="163"/>
      <c r="C32" s="776" t="s">
        <v>99</v>
      </c>
      <c r="D32" s="777"/>
      <c r="E32" s="164">
        <v>358</v>
      </c>
      <c r="F32" s="165">
        <v>203</v>
      </c>
      <c r="G32" s="166">
        <v>1061</v>
      </c>
      <c r="H32" s="165">
        <v>819</v>
      </c>
    </row>
    <row r="33" spans="1:8" hidden="1">
      <c r="A33" s="151"/>
      <c r="B33" s="163"/>
      <c r="C33" s="776" t="s">
        <v>100</v>
      </c>
      <c r="D33" s="777"/>
      <c r="E33" s="164">
        <v>235</v>
      </c>
      <c r="F33" s="165">
        <v>131</v>
      </c>
      <c r="G33" s="166">
        <v>802</v>
      </c>
      <c r="H33" s="165">
        <v>670</v>
      </c>
    </row>
    <row r="34" spans="1:8" hidden="1">
      <c r="A34" s="151"/>
      <c r="B34" s="163"/>
      <c r="C34" s="782" t="s">
        <v>101</v>
      </c>
      <c r="D34" s="783"/>
      <c r="E34" s="168">
        <v>129</v>
      </c>
      <c r="F34" s="169">
        <v>98</v>
      </c>
      <c r="G34" s="170">
        <v>267</v>
      </c>
      <c r="H34" s="169">
        <v>294</v>
      </c>
    </row>
    <row r="35" spans="1:8" ht="12" customHeight="1">
      <c r="A35" s="151"/>
      <c r="B35" s="157"/>
      <c r="C35" s="158" t="s">
        <v>107</v>
      </c>
      <c r="D35" s="159"/>
      <c r="E35" s="160">
        <f>+E36+E37+E38+E39</f>
        <v>935</v>
      </c>
      <c r="F35" s="160">
        <f>+F36+F37+F38+F39</f>
        <v>575</v>
      </c>
      <c r="G35" s="161">
        <f>+G36+G37+G38+G39</f>
        <v>2904</v>
      </c>
      <c r="H35" s="162">
        <f>+H36+H37+H38+H39</f>
        <v>2666</v>
      </c>
    </row>
    <row r="36" spans="1:8" hidden="1">
      <c r="A36" s="151"/>
      <c r="B36" s="163"/>
      <c r="C36" s="776" t="s">
        <v>98</v>
      </c>
      <c r="D36" s="777"/>
      <c r="E36" s="164">
        <v>263</v>
      </c>
      <c r="F36" s="165">
        <v>177</v>
      </c>
      <c r="G36" s="166">
        <v>849</v>
      </c>
      <c r="H36" s="165">
        <v>720</v>
      </c>
    </row>
    <row r="37" spans="1:8" hidden="1">
      <c r="A37" s="151"/>
      <c r="B37" s="163"/>
      <c r="C37" s="776" t="s">
        <v>99</v>
      </c>
      <c r="D37" s="777"/>
      <c r="E37" s="164">
        <v>350</v>
      </c>
      <c r="F37" s="165">
        <v>194</v>
      </c>
      <c r="G37" s="166">
        <v>931</v>
      </c>
      <c r="H37" s="165">
        <v>977</v>
      </c>
    </row>
    <row r="38" spans="1:8" hidden="1">
      <c r="A38" s="151"/>
      <c r="B38" s="163"/>
      <c r="C38" s="776" t="s">
        <v>100</v>
      </c>
      <c r="D38" s="777"/>
      <c r="E38" s="164">
        <v>218</v>
      </c>
      <c r="F38" s="165">
        <v>101</v>
      </c>
      <c r="G38" s="166">
        <v>807</v>
      </c>
      <c r="H38" s="165">
        <v>702</v>
      </c>
    </row>
    <row r="39" spans="1:8" hidden="1">
      <c r="A39" s="151"/>
      <c r="B39" s="163"/>
      <c r="C39" s="782" t="s">
        <v>101</v>
      </c>
      <c r="D39" s="783"/>
      <c r="E39" s="168">
        <v>104</v>
      </c>
      <c r="F39" s="169">
        <v>103</v>
      </c>
      <c r="G39" s="170">
        <v>317</v>
      </c>
      <c r="H39" s="169">
        <v>267</v>
      </c>
    </row>
    <row r="40" spans="1:8" ht="12" customHeight="1">
      <c r="A40" s="151"/>
      <c r="B40" s="157"/>
      <c r="C40" s="158" t="s">
        <v>108</v>
      </c>
      <c r="D40" s="159"/>
      <c r="E40" s="160">
        <f>+E41+E42+E43+E44</f>
        <v>887</v>
      </c>
      <c r="F40" s="160">
        <f>+F41+F42+F43+F44</f>
        <v>684</v>
      </c>
      <c r="G40" s="161">
        <f>+G41+G42+G43+G44</f>
        <v>2868</v>
      </c>
      <c r="H40" s="162">
        <f>+H41+H42+H43+H44</f>
        <v>2624</v>
      </c>
    </row>
    <row r="41" spans="1:8" hidden="1">
      <c r="A41" s="151"/>
      <c r="B41" s="163"/>
      <c r="C41" s="776" t="s">
        <v>98</v>
      </c>
      <c r="D41" s="777"/>
      <c r="E41" s="164">
        <v>281</v>
      </c>
      <c r="F41" s="165">
        <v>215</v>
      </c>
      <c r="G41" s="166">
        <v>794</v>
      </c>
      <c r="H41" s="165">
        <v>809</v>
      </c>
    </row>
    <row r="42" spans="1:8" hidden="1">
      <c r="A42" s="151"/>
      <c r="B42" s="163"/>
      <c r="C42" s="776" t="s">
        <v>99</v>
      </c>
      <c r="D42" s="777"/>
      <c r="E42" s="164">
        <v>300</v>
      </c>
      <c r="F42" s="165">
        <v>232</v>
      </c>
      <c r="G42" s="166">
        <v>977</v>
      </c>
      <c r="H42" s="165">
        <v>908</v>
      </c>
    </row>
    <row r="43" spans="1:8" hidden="1">
      <c r="A43" s="151"/>
      <c r="B43" s="163"/>
      <c r="C43" s="776" t="s">
        <v>100</v>
      </c>
      <c r="D43" s="777"/>
      <c r="E43" s="164">
        <v>203</v>
      </c>
      <c r="F43" s="165">
        <v>141</v>
      </c>
      <c r="G43" s="166">
        <v>880</v>
      </c>
      <c r="H43" s="165">
        <v>675</v>
      </c>
    </row>
    <row r="44" spans="1:8" hidden="1">
      <c r="A44" s="151"/>
      <c r="B44" s="163"/>
      <c r="C44" s="782" t="s">
        <v>101</v>
      </c>
      <c r="D44" s="783"/>
      <c r="E44" s="168">
        <v>103</v>
      </c>
      <c r="F44" s="169">
        <v>96</v>
      </c>
      <c r="G44" s="170">
        <v>217</v>
      </c>
      <c r="H44" s="169">
        <v>232</v>
      </c>
    </row>
    <row r="45" spans="1:8" ht="12" customHeight="1">
      <c r="A45" s="151"/>
      <c r="B45" s="157"/>
      <c r="C45" s="158" t="s">
        <v>109</v>
      </c>
      <c r="D45" s="159"/>
      <c r="E45" s="160">
        <f>+E46+E47+E48+E49</f>
        <v>903</v>
      </c>
      <c r="F45" s="160">
        <f>+F46+F47+F48+F49</f>
        <v>636</v>
      </c>
      <c r="G45" s="161">
        <f>+G46+G47+G48+G49</f>
        <v>3081</v>
      </c>
      <c r="H45" s="162">
        <f>+H46+H47+H48+H49</f>
        <v>2648</v>
      </c>
    </row>
    <row r="46" spans="1:8" hidden="1">
      <c r="A46" s="151"/>
      <c r="B46" s="163"/>
      <c r="C46" s="776" t="s">
        <v>98</v>
      </c>
      <c r="D46" s="777"/>
      <c r="E46" s="164">
        <v>220</v>
      </c>
      <c r="F46" s="165">
        <v>191</v>
      </c>
      <c r="G46" s="166">
        <v>715</v>
      </c>
      <c r="H46" s="165">
        <v>757</v>
      </c>
    </row>
    <row r="47" spans="1:8" hidden="1">
      <c r="A47" s="151"/>
      <c r="B47" s="163"/>
      <c r="C47" s="776" t="s">
        <v>99</v>
      </c>
      <c r="D47" s="777"/>
      <c r="E47" s="164">
        <v>331</v>
      </c>
      <c r="F47" s="165">
        <v>202</v>
      </c>
      <c r="G47" s="166">
        <v>1096</v>
      </c>
      <c r="H47" s="165">
        <v>929</v>
      </c>
    </row>
    <row r="48" spans="1:8" hidden="1">
      <c r="A48" s="151"/>
      <c r="B48" s="163"/>
      <c r="C48" s="776" t="s">
        <v>100</v>
      </c>
      <c r="D48" s="777"/>
      <c r="E48" s="164">
        <v>233</v>
      </c>
      <c r="F48" s="165">
        <v>148</v>
      </c>
      <c r="G48" s="166">
        <v>971</v>
      </c>
      <c r="H48" s="165">
        <v>689</v>
      </c>
    </row>
    <row r="49" spans="1:8" hidden="1">
      <c r="A49" s="151"/>
      <c r="B49" s="163"/>
      <c r="C49" s="782" t="s">
        <v>101</v>
      </c>
      <c r="D49" s="783"/>
      <c r="E49" s="168">
        <v>119</v>
      </c>
      <c r="F49" s="169">
        <v>95</v>
      </c>
      <c r="G49" s="170">
        <v>299</v>
      </c>
      <c r="H49" s="169">
        <v>273</v>
      </c>
    </row>
    <row r="50" spans="1:8" ht="12" customHeight="1">
      <c r="A50" s="151"/>
      <c r="B50" s="157"/>
      <c r="C50" s="158" t="s">
        <v>110</v>
      </c>
      <c r="D50" s="159"/>
      <c r="E50" s="160">
        <f>+E51+E52+E53+E54</f>
        <v>900</v>
      </c>
      <c r="F50" s="160">
        <f>+F51+F52+F53+F54</f>
        <v>697</v>
      </c>
      <c r="G50" s="161">
        <f>+G51+G52+G53+G54</f>
        <v>3482</v>
      </c>
      <c r="H50" s="162">
        <f>+H51+H52+H53+H54</f>
        <v>2763</v>
      </c>
    </row>
    <row r="51" spans="1:8" hidden="1">
      <c r="A51" s="151"/>
      <c r="B51" s="163"/>
      <c r="C51" s="776" t="s">
        <v>98</v>
      </c>
      <c r="D51" s="777"/>
      <c r="E51" s="171">
        <v>242</v>
      </c>
      <c r="F51" s="172">
        <v>202</v>
      </c>
      <c r="G51" s="173">
        <v>846</v>
      </c>
      <c r="H51" s="172">
        <v>838</v>
      </c>
    </row>
    <row r="52" spans="1:8" hidden="1">
      <c r="A52" s="151"/>
      <c r="B52" s="163"/>
      <c r="C52" s="776" t="s">
        <v>99</v>
      </c>
      <c r="D52" s="777"/>
      <c r="E52" s="171">
        <v>314</v>
      </c>
      <c r="F52" s="172">
        <v>240</v>
      </c>
      <c r="G52" s="173">
        <v>1236</v>
      </c>
      <c r="H52" s="172">
        <v>975</v>
      </c>
    </row>
    <row r="53" spans="1:8" hidden="1">
      <c r="A53" s="151"/>
      <c r="B53" s="163"/>
      <c r="C53" s="776" t="s">
        <v>100</v>
      </c>
      <c r="D53" s="777"/>
      <c r="E53" s="171">
        <v>234</v>
      </c>
      <c r="F53" s="172">
        <v>153</v>
      </c>
      <c r="G53" s="173">
        <v>972</v>
      </c>
      <c r="H53" s="172">
        <v>672</v>
      </c>
    </row>
    <row r="54" spans="1:8" hidden="1">
      <c r="A54" s="151"/>
      <c r="B54" s="163"/>
      <c r="C54" s="782" t="s">
        <v>101</v>
      </c>
      <c r="D54" s="783"/>
      <c r="E54" s="174">
        <v>110</v>
      </c>
      <c r="F54" s="175">
        <v>102</v>
      </c>
      <c r="G54" s="176">
        <v>428</v>
      </c>
      <c r="H54" s="175">
        <v>278</v>
      </c>
    </row>
    <row r="55" spans="1:8" ht="12" customHeight="1">
      <c r="A55" s="151"/>
      <c r="B55" s="157"/>
      <c r="C55" s="158" t="s">
        <v>111</v>
      </c>
      <c r="D55" s="159"/>
      <c r="E55" s="160">
        <f>+E56+E57+E58+E59</f>
        <v>948</v>
      </c>
      <c r="F55" s="160">
        <f>+F56+F57+F58+F59</f>
        <v>681</v>
      </c>
      <c r="G55" s="161">
        <f>+G56+G57+G58+G59</f>
        <v>3472</v>
      </c>
      <c r="H55" s="162">
        <f>+H56+H57+H58+H59</f>
        <v>2674</v>
      </c>
    </row>
    <row r="56" spans="1:8" hidden="1">
      <c r="A56" s="151"/>
      <c r="B56" s="163"/>
      <c r="C56" s="776" t="s">
        <v>98</v>
      </c>
      <c r="D56" s="777"/>
      <c r="E56" s="164">
        <v>221</v>
      </c>
      <c r="F56" s="165">
        <v>247</v>
      </c>
      <c r="G56" s="166">
        <v>831</v>
      </c>
      <c r="H56" s="165">
        <v>745</v>
      </c>
    </row>
    <row r="57" spans="1:8" hidden="1">
      <c r="A57" s="151"/>
      <c r="B57" s="163"/>
      <c r="C57" s="776" t="s">
        <v>99</v>
      </c>
      <c r="D57" s="777"/>
      <c r="E57" s="164">
        <v>358</v>
      </c>
      <c r="F57" s="165">
        <v>197</v>
      </c>
      <c r="G57" s="166">
        <v>1220</v>
      </c>
      <c r="H57" s="165">
        <v>945</v>
      </c>
    </row>
    <row r="58" spans="1:8" hidden="1">
      <c r="A58" s="151"/>
      <c r="B58" s="163"/>
      <c r="C58" s="776" t="s">
        <v>100</v>
      </c>
      <c r="D58" s="777"/>
      <c r="E58" s="164">
        <v>252</v>
      </c>
      <c r="F58" s="165">
        <v>148</v>
      </c>
      <c r="G58" s="166">
        <v>1006</v>
      </c>
      <c r="H58" s="165">
        <v>716</v>
      </c>
    </row>
    <row r="59" spans="1:8" hidden="1">
      <c r="A59" s="151"/>
      <c r="B59" s="163"/>
      <c r="C59" s="782" t="s">
        <v>101</v>
      </c>
      <c r="D59" s="783"/>
      <c r="E59" s="168">
        <v>117</v>
      </c>
      <c r="F59" s="169">
        <v>89</v>
      </c>
      <c r="G59" s="170">
        <v>415</v>
      </c>
      <c r="H59" s="169">
        <v>268</v>
      </c>
    </row>
    <row r="60" spans="1:8" ht="12" customHeight="1">
      <c r="A60" s="151"/>
      <c r="B60" s="157"/>
      <c r="C60" s="158" t="s">
        <v>112</v>
      </c>
      <c r="D60" s="159"/>
      <c r="E60" s="160">
        <f>+E61+E62+E63+E64</f>
        <v>926</v>
      </c>
      <c r="F60" s="162">
        <f>+F61+F62+F63+F64</f>
        <v>740</v>
      </c>
      <c r="G60" s="161">
        <f>+G61+G62+G63+G64</f>
        <v>3517</v>
      </c>
      <c r="H60" s="162">
        <f>+H61+H62+H63+H64</f>
        <v>2750</v>
      </c>
    </row>
    <row r="61" spans="1:8" hidden="1">
      <c r="A61" s="151"/>
      <c r="B61" s="163"/>
      <c r="C61" s="776" t="s">
        <v>98</v>
      </c>
      <c r="D61" s="777"/>
      <c r="E61" s="164">
        <v>241</v>
      </c>
      <c r="F61" s="165">
        <v>241</v>
      </c>
      <c r="G61" s="166">
        <f>475+368</f>
        <v>843</v>
      </c>
      <c r="H61" s="165">
        <v>734</v>
      </c>
    </row>
    <row r="62" spans="1:8" hidden="1">
      <c r="A62" s="151"/>
      <c r="B62" s="163"/>
      <c r="C62" s="776" t="s">
        <v>99</v>
      </c>
      <c r="D62" s="777"/>
      <c r="E62" s="164">
        <v>309</v>
      </c>
      <c r="F62" s="165">
        <v>248</v>
      </c>
      <c r="G62" s="166">
        <f>668+510</f>
        <v>1178</v>
      </c>
      <c r="H62" s="165">
        <v>1001</v>
      </c>
    </row>
    <row r="63" spans="1:8" hidden="1">
      <c r="A63" s="151"/>
      <c r="B63" s="163"/>
      <c r="C63" s="776" t="s">
        <v>100</v>
      </c>
      <c r="D63" s="777"/>
      <c r="E63" s="164">
        <v>271</v>
      </c>
      <c r="F63" s="165">
        <v>152</v>
      </c>
      <c r="G63" s="166">
        <f>778+277</f>
        <v>1055</v>
      </c>
      <c r="H63" s="165">
        <v>740</v>
      </c>
    </row>
    <row r="64" spans="1:8" hidden="1">
      <c r="A64" s="151"/>
      <c r="B64" s="163"/>
      <c r="C64" s="782" t="s">
        <v>101</v>
      </c>
      <c r="D64" s="783"/>
      <c r="E64" s="168">
        <v>105</v>
      </c>
      <c r="F64" s="169">
        <v>99</v>
      </c>
      <c r="G64" s="170">
        <f>329+112</f>
        <v>441</v>
      </c>
      <c r="H64" s="169">
        <v>275</v>
      </c>
    </row>
    <row r="65" spans="1:8" ht="12" customHeight="1">
      <c r="A65" s="151"/>
      <c r="B65" s="157"/>
      <c r="C65" s="158" t="s">
        <v>113</v>
      </c>
      <c r="D65" s="159"/>
      <c r="E65" s="160">
        <f>+E66+E67+E68+E69</f>
        <v>990</v>
      </c>
      <c r="F65" s="160">
        <f>+F66+F67+F68+F69</f>
        <v>677</v>
      </c>
      <c r="G65" s="161">
        <f>+G66+G67+G68+G69</f>
        <v>3680</v>
      </c>
      <c r="H65" s="162">
        <f>+H66+H67+H68+H69</f>
        <v>2867</v>
      </c>
    </row>
    <row r="66" spans="1:8" hidden="1">
      <c r="A66" s="151"/>
      <c r="B66" s="163"/>
      <c r="C66" s="776" t="s">
        <v>98</v>
      </c>
      <c r="D66" s="777"/>
      <c r="E66" s="164">
        <v>238</v>
      </c>
      <c r="F66" s="165">
        <v>201</v>
      </c>
      <c r="G66" s="166">
        <f>400+371</f>
        <v>771</v>
      </c>
      <c r="H66" s="165">
        <v>704</v>
      </c>
    </row>
    <row r="67" spans="1:8" hidden="1">
      <c r="A67" s="151"/>
      <c r="B67" s="163"/>
      <c r="C67" s="776" t="s">
        <v>99</v>
      </c>
      <c r="D67" s="777"/>
      <c r="E67" s="164">
        <v>375</v>
      </c>
      <c r="F67" s="165">
        <v>202</v>
      </c>
      <c r="G67" s="166">
        <f>859+477</f>
        <v>1336</v>
      </c>
      <c r="H67" s="165">
        <v>1060</v>
      </c>
    </row>
    <row r="68" spans="1:8" hidden="1">
      <c r="A68" s="151"/>
      <c r="B68" s="163"/>
      <c r="C68" s="776" t="s">
        <v>100</v>
      </c>
      <c r="D68" s="777"/>
      <c r="E68" s="164">
        <v>249</v>
      </c>
      <c r="F68" s="165">
        <v>172</v>
      </c>
      <c r="G68" s="166">
        <f>777+253</f>
        <v>1030</v>
      </c>
      <c r="H68" s="165">
        <v>799</v>
      </c>
    </row>
    <row r="69" spans="1:8" hidden="1">
      <c r="A69" s="151"/>
      <c r="B69" s="163"/>
      <c r="C69" s="782" t="s">
        <v>101</v>
      </c>
      <c r="D69" s="783"/>
      <c r="E69" s="168">
        <v>128</v>
      </c>
      <c r="F69" s="169">
        <v>102</v>
      </c>
      <c r="G69" s="170">
        <f>426+117</f>
        <v>543</v>
      </c>
      <c r="H69" s="169">
        <v>304</v>
      </c>
    </row>
    <row r="70" spans="1:8" ht="12" customHeight="1">
      <c r="A70" s="151"/>
      <c r="B70" s="157"/>
      <c r="C70" s="158" t="s">
        <v>114</v>
      </c>
      <c r="D70" s="159"/>
      <c r="E70" s="160">
        <f>+E71+E72+E73+E74</f>
        <v>1032</v>
      </c>
      <c r="F70" s="160">
        <f>+F71+F72+F73+F74</f>
        <v>667</v>
      </c>
      <c r="G70" s="161">
        <f>+G71+G72+G73+G74</f>
        <v>3576</v>
      </c>
      <c r="H70" s="162">
        <f>+H71+H72+H73+H74</f>
        <v>2901</v>
      </c>
    </row>
    <row r="71" spans="1:8" ht="12" hidden="1" customHeight="1">
      <c r="A71" s="151"/>
      <c r="B71" s="163"/>
      <c r="C71" s="776" t="s">
        <v>98</v>
      </c>
      <c r="D71" s="777"/>
      <c r="E71" s="164">
        <v>247</v>
      </c>
      <c r="F71" s="165">
        <v>202</v>
      </c>
      <c r="G71" s="166">
        <f>404+384</f>
        <v>788</v>
      </c>
      <c r="H71" s="165">
        <v>802</v>
      </c>
    </row>
    <row r="72" spans="1:8" ht="12" hidden="1" customHeight="1">
      <c r="A72" s="151"/>
      <c r="B72" s="163"/>
      <c r="C72" s="776" t="s">
        <v>99</v>
      </c>
      <c r="D72" s="777"/>
      <c r="E72" s="164">
        <v>352</v>
      </c>
      <c r="F72" s="165">
        <v>211</v>
      </c>
      <c r="G72" s="166">
        <f>842+453</f>
        <v>1295</v>
      </c>
      <c r="H72" s="165">
        <v>1003</v>
      </c>
    </row>
    <row r="73" spans="1:8" ht="12" hidden="1" customHeight="1">
      <c r="A73" s="151"/>
      <c r="B73" s="163"/>
      <c r="C73" s="776" t="s">
        <v>100</v>
      </c>
      <c r="D73" s="777"/>
      <c r="E73" s="164">
        <v>285</v>
      </c>
      <c r="F73" s="165">
        <v>151</v>
      </c>
      <c r="G73" s="166">
        <f>635+262</f>
        <v>897</v>
      </c>
      <c r="H73" s="165">
        <v>776</v>
      </c>
    </row>
    <row r="74" spans="1:8" ht="12" hidden="1" customHeight="1">
      <c r="A74" s="151"/>
      <c r="B74" s="163"/>
      <c r="C74" s="782" t="s">
        <v>101</v>
      </c>
      <c r="D74" s="783"/>
      <c r="E74" s="168">
        <v>148</v>
      </c>
      <c r="F74" s="169">
        <v>103</v>
      </c>
      <c r="G74" s="170">
        <f>464+132</f>
        <v>596</v>
      </c>
      <c r="H74" s="169">
        <v>320</v>
      </c>
    </row>
    <row r="75" spans="1:8" ht="12" customHeight="1">
      <c r="A75" s="151"/>
      <c r="B75" s="157"/>
      <c r="C75" s="177" t="s">
        <v>115</v>
      </c>
      <c r="D75" s="178"/>
      <c r="E75" s="179">
        <f>+E76+E77+E78+E79</f>
        <v>981</v>
      </c>
      <c r="F75" s="180">
        <f>+F76+F77+F78+F79</f>
        <v>713</v>
      </c>
      <c r="G75" s="179">
        <f>+G76+G77+G78+G79</f>
        <v>3399</v>
      </c>
      <c r="H75" s="181">
        <f>+H76+H77+H78+H79</f>
        <v>2893</v>
      </c>
    </row>
    <row r="76" spans="1:8" ht="12" hidden="1" customHeight="1">
      <c r="A76" s="151"/>
      <c r="B76" s="163"/>
      <c r="C76" s="776" t="s">
        <v>98</v>
      </c>
      <c r="D76" s="777"/>
      <c r="E76" s="164">
        <v>236</v>
      </c>
      <c r="F76" s="165">
        <v>216</v>
      </c>
      <c r="G76" s="166">
        <f>365+406</f>
        <v>771</v>
      </c>
      <c r="H76" s="165">
        <v>799</v>
      </c>
    </row>
    <row r="77" spans="1:8" ht="12" hidden="1" customHeight="1">
      <c r="A77" s="151"/>
      <c r="B77" s="163"/>
      <c r="C77" s="776" t="s">
        <v>99</v>
      </c>
      <c r="D77" s="777"/>
      <c r="E77" s="164">
        <v>357</v>
      </c>
      <c r="F77" s="165">
        <v>223</v>
      </c>
      <c r="G77" s="166">
        <f>879+479</f>
        <v>1358</v>
      </c>
      <c r="H77" s="165">
        <v>1013</v>
      </c>
    </row>
    <row r="78" spans="1:8" ht="12" hidden="1" customHeight="1">
      <c r="A78" s="151"/>
      <c r="B78" s="163"/>
      <c r="C78" s="776" t="s">
        <v>100</v>
      </c>
      <c r="D78" s="777"/>
      <c r="E78" s="164">
        <v>268</v>
      </c>
      <c r="F78" s="165">
        <v>156</v>
      </c>
      <c r="G78" s="166">
        <f>597+267</f>
        <v>864</v>
      </c>
      <c r="H78" s="165">
        <v>795</v>
      </c>
    </row>
    <row r="79" spans="1:8" ht="12" hidden="1" customHeight="1">
      <c r="A79" s="151"/>
      <c r="B79" s="163"/>
      <c r="C79" s="782" t="s">
        <v>101</v>
      </c>
      <c r="D79" s="783"/>
      <c r="E79" s="168">
        <v>120</v>
      </c>
      <c r="F79" s="169">
        <v>118</v>
      </c>
      <c r="G79" s="170">
        <f>278+128</f>
        <v>406</v>
      </c>
      <c r="H79" s="169">
        <v>286</v>
      </c>
    </row>
    <row r="80" spans="1:8" ht="12" customHeight="1">
      <c r="A80" s="151"/>
      <c r="B80" s="157"/>
      <c r="C80" s="177" t="s">
        <v>116</v>
      </c>
      <c r="D80" s="178"/>
      <c r="E80" s="180">
        <f>+E81+E82+E83+E84</f>
        <v>970</v>
      </c>
      <c r="F80" s="180">
        <f>+F81+F82+F83+F84</f>
        <v>714</v>
      </c>
      <c r="G80" s="179">
        <f>+G81+G82+G83+G84</f>
        <v>3252</v>
      </c>
      <c r="H80" s="181">
        <f>+H81+H82+H83+H84</f>
        <v>2788</v>
      </c>
    </row>
    <row r="81" spans="1:8" ht="12" hidden="1" customHeight="1">
      <c r="A81" s="151"/>
      <c r="B81" s="163"/>
      <c r="C81" s="776" t="s">
        <v>98</v>
      </c>
      <c r="D81" s="777"/>
      <c r="E81" s="164">
        <v>236</v>
      </c>
      <c r="F81" s="165">
        <v>215</v>
      </c>
      <c r="G81" s="166">
        <f>330+323</f>
        <v>653</v>
      </c>
      <c r="H81" s="165">
        <v>737</v>
      </c>
    </row>
    <row r="82" spans="1:8" ht="12" hidden="1" customHeight="1">
      <c r="A82" s="151"/>
      <c r="B82" s="163"/>
      <c r="C82" s="776" t="s">
        <v>99</v>
      </c>
      <c r="D82" s="777"/>
      <c r="E82" s="164">
        <v>348</v>
      </c>
      <c r="F82" s="165">
        <v>237</v>
      </c>
      <c r="G82" s="166">
        <f>848+415</f>
        <v>1263</v>
      </c>
      <c r="H82" s="165">
        <v>951</v>
      </c>
    </row>
    <row r="83" spans="1:8" ht="12" hidden="1" customHeight="1">
      <c r="A83" s="151"/>
      <c r="B83" s="163"/>
      <c r="C83" s="776" t="s">
        <v>100</v>
      </c>
      <c r="D83" s="777"/>
      <c r="E83" s="164">
        <v>243</v>
      </c>
      <c r="F83" s="165">
        <v>156</v>
      </c>
      <c r="G83" s="166">
        <f>644+282</f>
        <v>926</v>
      </c>
      <c r="H83" s="165">
        <v>789</v>
      </c>
    </row>
    <row r="84" spans="1:8" ht="12" hidden="1" customHeight="1">
      <c r="A84" s="151"/>
      <c r="B84" s="163"/>
      <c r="C84" s="782" t="s">
        <v>101</v>
      </c>
      <c r="D84" s="783"/>
      <c r="E84" s="168">
        <v>143</v>
      </c>
      <c r="F84" s="169">
        <v>106</v>
      </c>
      <c r="G84" s="170">
        <f>278+132</f>
        <v>410</v>
      </c>
      <c r="H84" s="169">
        <v>311</v>
      </c>
    </row>
    <row r="85" spans="1:8" ht="12" customHeight="1">
      <c r="A85" s="151"/>
      <c r="B85" s="157"/>
      <c r="C85" s="182" t="s">
        <v>117</v>
      </c>
      <c r="D85" s="183"/>
      <c r="E85" s="184">
        <f>+E86+E87+E88+E89</f>
        <v>968</v>
      </c>
      <c r="F85" s="184">
        <f>+F86+F87+F88+F89</f>
        <v>660</v>
      </c>
      <c r="G85" s="185">
        <f>+G86+G87+G88+G89</f>
        <v>3588</v>
      </c>
      <c r="H85" s="186">
        <f>+H86+H87+H88+H89</f>
        <v>2946</v>
      </c>
    </row>
    <row r="86" spans="1:8" ht="12" customHeight="1">
      <c r="A86" s="151"/>
      <c r="B86" s="163"/>
      <c r="C86" s="776" t="s">
        <v>98</v>
      </c>
      <c r="D86" s="777"/>
      <c r="E86" s="164">
        <v>234</v>
      </c>
      <c r="F86" s="165">
        <v>217</v>
      </c>
      <c r="G86" s="166">
        <f>369+393</f>
        <v>762</v>
      </c>
      <c r="H86" s="165">
        <v>754</v>
      </c>
    </row>
    <row r="87" spans="1:8" ht="12" customHeight="1">
      <c r="A87" s="151"/>
      <c r="B87" s="163"/>
      <c r="C87" s="776" t="s">
        <v>99</v>
      </c>
      <c r="D87" s="777"/>
      <c r="E87" s="164">
        <v>319</v>
      </c>
      <c r="F87" s="165">
        <v>216</v>
      </c>
      <c r="G87" s="166">
        <f>868+411</f>
        <v>1279</v>
      </c>
      <c r="H87" s="165">
        <v>1007</v>
      </c>
    </row>
    <row r="88" spans="1:8" ht="12" customHeight="1">
      <c r="A88" s="151"/>
      <c r="B88" s="163"/>
      <c r="C88" s="776" t="s">
        <v>100</v>
      </c>
      <c r="D88" s="777"/>
      <c r="E88" s="164">
        <v>274</v>
      </c>
      <c r="F88" s="165">
        <v>141</v>
      </c>
      <c r="G88" s="166">
        <f>725+382</f>
        <v>1107</v>
      </c>
      <c r="H88" s="165">
        <v>858</v>
      </c>
    </row>
    <row r="89" spans="1:8" ht="12" customHeight="1">
      <c r="A89" s="151"/>
      <c r="B89" s="163"/>
      <c r="C89" s="782" t="s">
        <v>101</v>
      </c>
      <c r="D89" s="783"/>
      <c r="E89" s="168">
        <v>141</v>
      </c>
      <c r="F89" s="169">
        <v>86</v>
      </c>
      <c r="G89" s="170">
        <f>330+110</f>
        <v>440</v>
      </c>
      <c r="H89" s="169">
        <v>327</v>
      </c>
    </row>
    <row r="90" spans="1:8" ht="12" customHeight="1">
      <c r="A90" s="151"/>
      <c r="B90" s="157"/>
      <c r="C90" s="182" t="s">
        <v>118</v>
      </c>
      <c r="D90" s="183"/>
      <c r="E90" s="184">
        <f>+E91+E92+E93+E94</f>
        <v>1001</v>
      </c>
      <c r="F90" s="184">
        <f>+F91+F92+F93+F94</f>
        <v>695</v>
      </c>
      <c r="G90" s="185">
        <f>SUM(G91:G94)</f>
        <v>3421</v>
      </c>
      <c r="H90" s="186">
        <f>+H91+H92+H93+H94</f>
        <v>3009</v>
      </c>
    </row>
    <row r="91" spans="1:8" ht="12" customHeight="1">
      <c r="A91" s="151"/>
      <c r="B91" s="163"/>
      <c r="C91" s="776" t="s">
        <v>98</v>
      </c>
      <c r="D91" s="777"/>
      <c r="E91" s="164">
        <v>245</v>
      </c>
      <c r="F91" s="165">
        <v>201</v>
      </c>
      <c r="G91" s="166">
        <f>362+412</f>
        <v>774</v>
      </c>
      <c r="H91" s="165">
        <v>748</v>
      </c>
    </row>
    <row r="92" spans="1:8" ht="12" customHeight="1">
      <c r="A92" s="151"/>
      <c r="B92" s="163"/>
      <c r="C92" s="776" t="s">
        <v>99</v>
      </c>
      <c r="D92" s="777"/>
      <c r="E92" s="164">
        <v>349</v>
      </c>
      <c r="F92" s="165">
        <v>235</v>
      </c>
      <c r="G92" s="166">
        <f>667+435</f>
        <v>1102</v>
      </c>
      <c r="H92" s="165">
        <v>1080</v>
      </c>
    </row>
    <row r="93" spans="1:8" ht="12" customHeight="1">
      <c r="A93" s="151"/>
      <c r="B93" s="163"/>
      <c r="C93" s="776" t="s">
        <v>100</v>
      </c>
      <c r="D93" s="777"/>
      <c r="E93" s="164">
        <v>286</v>
      </c>
      <c r="F93" s="165">
        <v>163</v>
      </c>
      <c r="G93" s="166">
        <f>702+394</f>
        <v>1096</v>
      </c>
      <c r="H93" s="165">
        <v>828</v>
      </c>
    </row>
    <row r="94" spans="1:8" ht="12" customHeight="1">
      <c r="A94" s="151"/>
      <c r="B94" s="163"/>
      <c r="C94" s="776" t="s">
        <v>101</v>
      </c>
      <c r="D94" s="777"/>
      <c r="E94" s="168">
        <v>121</v>
      </c>
      <c r="F94" s="169">
        <v>96</v>
      </c>
      <c r="G94" s="170">
        <f>339+110</f>
        <v>449</v>
      </c>
      <c r="H94" s="169">
        <v>353</v>
      </c>
    </row>
    <row r="95" spans="1:8" ht="12" customHeight="1">
      <c r="A95" s="151"/>
      <c r="B95" s="157"/>
      <c r="C95" s="158" t="s">
        <v>119</v>
      </c>
      <c r="D95" s="159"/>
      <c r="E95" s="184">
        <f>+E96+E97+E98+E99</f>
        <v>959</v>
      </c>
      <c r="F95" s="184">
        <f>+F96+F97+F98+F99</f>
        <v>709</v>
      </c>
      <c r="G95" s="185">
        <f>SUM(G96:G99)</f>
        <v>3234</v>
      </c>
      <c r="H95" s="186">
        <f>+H96+H97+H98+H99</f>
        <v>3091</v>
      </c>
    </row>
    <row r="96" spans="1:8" ht="12" customHeight="1">
      <c r="A96" s="151"/>
      <c r="B96" s="163"/>
      <c r="C96" s="776" t="s">
        <v>98</v>
      </c>
      <c r="D96" s="777"/>
      <c r="E96" s="164">
        <v>209</v>
      </c>
      <c r="F96" s="165">
        <v>221</v>
      </c>
      <c r="G96" s="166">
        <f>275+379</f>
        <v>654</v>
      </c>
      <c r="H96" s="165">
        <v>818</v>
      </c>
    </row>
    <row r="97" spans="1:8" ht="12" customHeight="1">
      <c r="A97" s="151"/>
      <c r="B97" s="163"/>
      <c r="C97" s="776" t="s">
        <v>99</v>
      </c>
      <c r="D97" s="777"/>
      <c r="E97" s="164">
        <v>345</v>
      </c>
      <c r="F97" s="165">
        <v>236</v>
      </c>
      <c r="G97" s="166">
        <f>684+483</f>
        <v>1167</v>
      </c>
      <c r="H97" s="165">
        <v>1040</v>
      </c>
    </row>
    <row r="98" spans="1:8" ht="12" customHeight="1">
      <c r="A98" s="151"/>
      <c r="B98" s="163"/>
      <c r="C98" s="776" t="s">
        <v>100</v>
      </c>
      <c r="D98" s="777"/>
      <c r="E98" s="164">
        <v>264</v>
      </c>
      <c r="F98" s="165">
        <v>152</v>
      </c>
      <c r="G98" s="166">
        <f>651+331</f>
        <v>982</v>
      </c>
      <c r="H98" s="165">
        <v>869</v>
      </c>
    </row>
    <row r="99" spans="1:8" ht="12" customHeight="1">
      <c r="A99" s="151"/>
      <c r="B99" s="163"/>
      <c r="C99" s="782" t="s">
        <v>101</v>
      </c>
      <c r="D99" s="783"/>
      <c r="E99" s="168">
        <v>141</v>
      </c>
      <c r="F99" s="169">
        <v>100</v>
      </c>
      <c r="G99" s="170">
        <f>293+138</f>
        <v>431</v>
      </c>
      <c r="H99" s="169">
        <v>364</v>
      </c>
    </row>
    <row r="100" spans="1:8" s="189" customFormat="1" ht="12" customHeight="1">
      <c r="A100" s="187"/>
      <c r="B100" s="188"/>
      <c r="C100" s="182" t="s">
        <v>120</v>
      </c>
      <c r="D100" s="183"/>
      <c r="E100" s="184">
        <f>+E101+E102+E103+E104</f>
        <v>875</v>
      </c>
      <c r="F100" s="184">
        <f>+F101+F102+F103+F104</f>
        <v>772</v>
      </c>
      <c r="G100" s="185">
        <f>+G101+G102+G103+G104</f>
        <v>3235</v>
      </c>
      <c r="H100" s="186">
        <f>+H101+H102+H103+H104</f>
        <v>2957</v>
      </c>
    </row>
    <row r="101" spans="1:8" ht="12" customHeight="1">
      <c r="A101" s="151"/>
      <c r="B101" s="163"/>
      <c r="C101" s="776" t="s">
        <v>98</v>
      </c>
      <c r="D101" s="777"/>
      <c r="E101" s="164">
        <v>192</v>
      </c>
      <c r="F101" s="165">
        <v>249</v>
      </c>
      <c r="G101" s="166">
        <f>336+327</f>
        <v>663</v>
      </c>
      <c r="H101" s="165">
        <v>729</v>
      </c>
    </row>
    <row r="102" spans="1:8" ht="12" customHeight="1">
      <c r="A102" s="151"/>
      <c r="B102" s="163"/>
      <c r="C102" s="776" t="s">
        <v>99</v>
      </c>
      <c r="D102" s="777"/>
      <c r="E102" s="164">
        <v>310</v>
      </c>
      <c r="F102" s="165">
        <v>243</v>
      </c>
      <c r="G102" s="166">
        <f>831+481</f>
        <v>1312</v>
      </c>
      <c r="H102" s="165">
        <v>1074</v>
      </c>
    </row>
    <row r="103" spans="1:8" ht="12" customHeight="1">
      <c r="A103" s="151"/>
      <c r="B103" s="163"/>
      <c r="C103" s="776" t="s">
        <v>100</v>
      </c>
      <c r="D103" s="777"/>
      <c r="E103" s="164">
        <v>250</v>
      </c>
      <c r="F103" s="165">
        <v>179</v>
      </c>
      <c r="G103" s="166">
        <f>559+345</f>
        <v>904</v>
      </c>
      <c r="H103" s="165">
        <v>824</v>
      </c>
    </row>
    <row r="104" spans="1:8" ht="12" customHeight="1">
      <c r="A104" s="151"/>
      <c r="B104" s="163"/>
      <c r="C104" s="776" t="s">
        <v>101</v>
      </c>
      <c r="D104" s="777"/>
      <c r="E104" s="168">
        <v>123</v>
      </c>
      <c r="F104" s="169">
        <v>101</v>
      </c>
      <c r="G104" s="170">
        <f>241+115</f>
        <v>356</v>
      </c>
      <c r="H104" s="169">
        <v>330</v>
      </c>
    </row>
    <row r="105" spans="1:8" s="189" customFormat="1" ht="12" customHeight="1">
      <c r="A105" s="187"/>
      <c r="B105" s="188"/>
      <c r="C105" s="158" t="s">
        <v>121</v>
      </c>
      <c r="D105" s="159"/>
      <c r="E105" s="184">
        <f>+E106+E107+E108+E109</f>
        <v>848</v>
      </c>
      <c r="F105" s="184">
        <f>+F106+F107+F108+F109</f>
        <v>790</v>
      </c>
      <c r="G105" s="185">
        <f>+G106+G107+G108+G109</f>
        <v>3124</v>
      </c>
      <c r="H105" s="186">
        <f>+H106+H107+H108+H109</f>
        <v>2952</v>
      </c>
    </row>
    <row r="106" spans="1:8" ht="12" customHeight="1">
      <c r="A106" s="151"/>
      <c r="B106" s="163"/>
      <c r="C106" s="776" t="s">
        <v>98</v>
      </c>
      <c r="D106" s="777"/>
      <c r="E106" s="164">
        <v>178</v>
      </c>
      <c r="F106" s="165">
        <v>231</v>
      </c>
      <c r="G106" s="166">
        <v>623</v>
      </c>
      <c r="H106" s="165">
        <v>812</v>
      </c>
    </row>
    <row r="107" spans="1:8" ht="12" customHeight="1">
      <c r="A107" s="151"/>
      <c r="B107" s="163"/>
      <c r="C107" s="776" t="s">
        <v>99</v>
      </c>
      <c r="D107" s="777"/>
      <c r="E107" s="164">
        <v>321</v>
      </c>
      <c r="F107" s="165">
        <v>260</v>
      </c>
      <c r="G107" s="166">
        <v>1180</v>
      </c>
      <c r="H107" s="165">
        <v>979</v>
      </c>
    </row>
    <row r="108" spans="1:8" ht="12" customHeight="1">
      <c r="A108" s="151"/>
      <c r="B108" s="163"/>
      <c r="C108" s="776" t="s">
        <v>100</v>
      </c>
      <c r="D108" s="777"/>
      <c r="E108" s="164">
        <v>235</v>
      </c>
      <c r="F108" s="165">
        <v>203</v>
      </c>
      <c r="G108" s="166">
        <v>984</v>
      </c>
      <c r="H108" s="165">
        <v>856</v>
      </c>
    </row>
    <row r="109" spans="1:8" ht="12" customHeight="1">
      <c r="A109" s="151"/>
      <c r="B109" s="163"/>
      <c r="C109" s="782" t="s">
        <v>101</v>
      </c>
      <c r="D109" s="783"/>
      <c r="E109" s="168">
        <v>114</v>
      </c>
      <c r="F109" s="169">
        <v>96</v>
      </c>
      <c r="G109" s="170">
        <v>337</v>
      </c>
      <c r="H109" s="169">
        <v>305</v>
      </c>
    </row>
    <row r="110" spans="1:8" s="189" customFormat="1" ht="12" customHeight="1">
      <c r="A110" s="187"/>
      <c r="B110" s="188"/>
      <c r="C110" s="182" t="s">
        <v>122</v>
      </c>
      <c r="D110" s="183"/>
      <c r="E110" s="184">
        <f>+E111+E112+E113+E114</f>
        <v>827</v>
      </c>
      <c r="F110" s="184">
        <f>+F111+F112+F113+F114</f>
        <v>837</v>
      </c>
      <c r="G110" s="185">
        <f>+G111+G112+G113+G114</f>
        <v>3096</v>
      </c>
      <c r="H110" s="186">
        <f>+H111+H112+H113+H114</f>
        <v>3057</v>
      </c>
    </row>
    <row r="111" spans="1:8" ht="12" customHeight="1">
      <c r="A111" s="151"/>
      <c r="B111" s="163"/>
      <c r="C111" s="776" t="s">
        <v>98</v>
      </c>
      <c r="D111" s="777"/>
      <c r="E111" s="164">
        <v>175</v>
      </c>
      <c r="F111" s="165">
        <v>263</v>
      </c>
      <c r="G111" s="166">
        <f>296+336</f>
        <v>632</v>
      </c>
      <c r="H111" s="165">
        <v>713</v>
      </c>
    </row>
    <row r="112" spans="1:8" ht="12" customHeight="1">
      <c r="A112" s="151"/>
      <c r="B112" s="163"/>
      <c r="C112" s="776" t="s">
        <v>99</v>
      </c>
      <c r="D112" s="777"/>
      <c r="E112" s="164">
        <v>306</v>
      </c>
      <c r="F112" s="165">
        <v>274</v>
      </c>
      <c r="G112" s="166">
        <f>724+482</f>
        <v>1206</v>
      </c>
      <c r="H112" s="165">
        <v>1075</v>
      </c>
    </row>
    <row r="113" spans="1:8" ht="12" customHeight="1">
      <c r="A113" s="151"/>
      <c r="B113" s="163"/>
      <c r="C113" s="776" t="s">
        <v>100</v>
      </c>
      <c r="D113" s="777"/>
      <c r="E113" s="164">
        <v>238</v>
      </c>
      <c r="F113" s="165">
        <v>191</v>
      </c>
      <c r="G113" s="166">
        <f>519+359</f>
        <v>878</v>
      </c>
      <c r="H113" s="165">
        <v>905</v>
      </c>
    </row>
    <row r="114" spans="1:8" ht="12" customHeight="1">
      <c r="A114" s="151"/>
      <c r="B114" s="163"/>
      <c r="C114" s="776" t="s">
        <v>101</v>
      </c>
      <c r="D114" s="777"/>
      <c r="E114" s="168">
        <v>108</v>
      </c>
      <c r="F114" s="169">
        <v>109</v>
      </c>
      <c r="G114" s="170">
        <f>227+153</f>
        <v>380</v>
      </c>
      <c r="H114" s="169">
        <v>364</v>
      </c>
    </row>
    <row r="115" spans="1:8" s="189" customFormat="1" ht="12" customHeight="1">
      <c r="A115" s="187"/>
      <c r="B115" s="190"/>
      <c r="C115" s="177" t="s">
        <v>123</v>
      </c>
      <c r="D115" s="178"/>
      <c r="E115" s="180">
        <v>839</v>
      </c>
      <c r="F115" s="180">
        <v>777</v>
      </c>
      <c r="G115" s="179">
        <v>2755</v>
      </c>
      <c r="H115" s="181">
        <v>2667</v>
      </c>
    </row>
    <row r="116" spans="1:8" s="189" customFormat="1" ht="12" customHeight="1">
      <c r="A116" s="187"/>
      <c r="B116" s="190"/>
      <c r="C116" s="177" t="s">
        <v>124</v>
      </c>
      <c r="D116" s="178"/>
      <c r="E116" s="180">
        <v>821</v>
      </c>
      <c r="F116" s="180">
        <v>819</v>
      </c>
      <c r="G116" s="179">
        <v>2756</v>
      </c>
      <c r="H116" s="181">
        <v>2792</v>
      </c>
    </row>
    <row r="117" spans="1:8" s="189" customFormat="1" ht="12" customHeight="1">
      <c r="A117" s="187"/>
      <c r="B117" s="190"/>
      <c r="C117" s="177" t="s">
        <v>125</v>
      </c>
      <c r="D117" s="178"/>
      <c r="E117" s="180">
        <v>829</v>
      </c>
      <c r="F117" s="180">
        <v>844</v>
      </c>
      <c r="G117" s="179">
        <v>2686</v>
      </c>
      <c r="H117" s="181">
        <v>2805</v>
      </c>
    </row>
    <row r="118" spans="1:8" s="189" customFormat="1" ht="12" customHeight="1">
      <c r="A118" s="187"/>
      <c r="B118" s="190"/>
      <c r="C118" s="177" t="s">
        <v>126</v>
      </c>
      <c r="D118" s="178"/>
      <c r="E118" s="180">
        <v>869</v>
      </c>
      <c r="F118" s="180">
        <v>805</v>
      </c>
      <c r="G118" s="179">
        <v>2599</v>
      </c>
      <c r="H118" s="181">
        <v>2853</v>
      </c>
    </row>
    <row r="119" spans="1:8" s="189" customFormat="1" ht="12" customHeight="1">
      <c r="A119" s="187"/>
      <c r="B119" s="190"/>
      <c r="C119" s="177" t="s">
        <v>127</v>
      </c>
      <c r="D119" s="178"/>
      <c r="E119" s="180">
        <v>763</v>
      </c>
      <c r="F119" s="180">
        <v>878</v>
      </c>
      <c r="G119" s="179">
        <v>2360</v>
      </c>
      <c r="H119" s="181">
        <v>2543</v>
      </c>
    </row>
    <row r="120" spans="1:8" s="189" customFormat="1" ht="12" customHeight="1">
      <c r="A120" s="187"/>
      <c r="B120" s="190"/>
      <c r="C120" s="177" t="s">
        <v>128</v>
      </c>
      <c r="D120" s="178"/>
      <c r="E120" s="180">
        <v>758</v>
      </c>
      <c r="F120" s="180">
        <v>923</v>
      </c>
      <c r="G120" s="179">
        <v>2546</v>
      </c>
      <c r="H120" s="181">
        <v>2581</v>
      </c>
    </row>
    <row r="121" spans="1:8" s="189" customFormat="1" ht="12" customHeight="1">
      <c r="A121" s="187"/>
      <c r="B121" s="190"/>
      <c r="C121" s="177" t="s">
        <v>129</v>
      </c>
      <c r="D121" s="178"/>
      <c r="E121" s="180">
        <v>741</v>
      </c>
      <c r="F121" s="180">
        <v>928</v>
      </c>
      <c r="G121" s="179">
        <v>2351</v>
      </c>
      <c r="H121" s="181">
        <v>2350</v>
      </c>
    </row>
    <row r="122" spans="1:8" s="189" customFormat="1" ht="12" customHeight="1">
      <c r="A122" s="187"/>
      <c r="B122" s="190"/>
      <c r="C122" s="177" t="s">
        <v>130</v>
      </c>
      <c r="D122" s="178"/>
      <c r="E122" s="180">
        <v>788</v>
      </c>
      <c r="F122" s="180">
        <v>933</v>
      </c>
      <c r="G122" s="179">
        <v>2389</v>
      </c>
      <c r="H122" s="181">
        <v>2592</v>
      </c>
    </row>
    <row r="123" spans="1:8" s="189" customFormat="1" ht="12" customHeight="1">
      <c r="A123" s="187"/>
      <c r="B123" s="190"/>
      <c r="C123" s="177" t="s">
        <v>131</v>
      </c>
      <c r="D123" s="178"/>
      <c r="E123" s="180">
        <v>776</v>
      </c>
      <c r="F123" s="180">
        <v>926</v>
      </c>
      <c r="G123" s="179">
        <v>2306</v>
      </c>
      <c r="H123" s="181">
        <v>2491</v>
      </c>
    </row>
    <row r="124" spans="1:8" s="189" customFormat="1" ht="12" customHeight="1">
      <c r="A124" s="187"/>
      <c r="B124" s="190"/>
      <c r="C124" s="177" t="s">
        <v>132</v>
      </c>
      <c r="D124" s="178"/>
      <c r="E124" s="191">
        <v>685</v>
      </c>
      <c r="F124" s="192">
        <v>936</v>
      </c>
      <c r="G124" s="179">
        <v>2196</v>
      </c>
      <c r="H124" s="192">
        <v>2551</v>
      </c>
    </row>
    <row r="125" spans="1:8" s="189" customFormat="1" ht="12" customHeight="1">
      <c r="A125" s="187"/>
      <c r="B125" s="190"/>
      <c r="C125" s="177" t="s">
        <v>133</v>
      </c>
      <c r="D125" s="178"/>
      <c r="E125" s="191">
        <v>701</v>
      </c>
      <c r="F125" s="192">
        <v>952</v>
      </c>
      <c r="G125" s="179">
        <v>2287</v>
      </c>
      <c r="H125" s="192">
        <v>2331</v>
      </c>
    </row>
    <row r="126" spans="1:8" ht="15" customHeight="1">
      <c r="A126" s="151"/>
      <c r="B126" s="151"/>
      <c r="C126" s="193"/>
      <c r="D126" s="193"/>
      <c r="E126" s="194"/>
      <c r="F126" s="195"/>
      <c r="G126" s="195"/>
      <c r="H126" s="196" t="s">
        <v>134</v>
      </c>
    </row>
  </sheetData>
  <mergeCells count="91">
    <mergeCell ref="C114:D114"/>
    <mergeCell ref="C107:D107"/>
    <mergeCell ref="C108:D108"/>
    <mergeCell ref="C109:D109"/>
    <mergeCell ref="C111:D111"/>
    <mergeCell ref="C112:D112"/>
    <mergeCell ref="C113:D113"/>
    <mergeCell ref="C106:D106"/>
    <mergeCell ref="C92:D92"/>
    <mergeCell ref="C93:D93"/>
    <mergeCell ref="C94:D94"/>
    <mergeCell ref="C96:D96"/>
    <mergeCell ref="C97:D97"/>
    <mergeCell ref="C98:D98"/>
    <mergeCell ref="C99:D99"/>
    <mergeCell ref="C101:D101"/>
    <mergeCell ref="C102:D102"/>
    <mergeCell ref="C103:D103"/>
    <mergeCell ref="C104:D104"/>
    <mergeCell ref="C91:D91"/>
    <mergeCell ref="C77:D77"/>
    <mergeCell ref="C78:D78"/>
    <mergeCell ref="C79:D79"/>
    <mergeCell ref="C81:D81"/>
    <mergeCell ref="C82:D82"/>
    <mergeCell ref="C83:D83"/>
    <mergeCell ref="C84:D84"/>
    <mergeCell ref="C86:D86"/>
    <mergeCell ref="C87:D87"/>
    <mergeCell ref="C88:D88"/>
    <mergeCell ref="C89:D89"/>
    <mergeCell ref="C76:D76"/>
    <mergeCell ref="C62:D62"/>
    <mergeCell ref="C63:D63"/>
    <mergeCell ref="C64:D64"/>
    <mergeCell ref="C66:D66"/>
    <mergeCell ref="C67:D67"/>
    <mergeCell ref="C68:D68"/>
    <mergeCell ref="C69:D69"/>
    <mergeCell ref="C71:D71"/>
    <mergeCell ref="C72:D72"/>
    <mergeCell ref="C73:D73"/>
    <mergeCell ref="C74:D74"/>
    <mergeCell ref="C61:D61"/>
    <mergeCell ref="C47:D47"/>
    <mergeCell ref="C48:D48"/>
    <mergeCell ref="C49:D49"/>
    <mergeCell ref="C51:D51"/>
    <mergeCell ref="C52:D52"/>
    <mergeCell ref="C53:D53"/>
    <mergeCell ref="C54:D54"/>
    <mergeCell ref="C56:D56"/>
    <mergeCell ref="C57:D57"/>
    <mergeCell ref="C58:D58"/>
    <mergeCell ref="C59:D59"/>
    <mergeCell ref="C46:D46"/>
    <mergeCell ref="C32:D32"/>
    <mergeCell ref="C33:D33"/>
    <mergeCell ref="C34:D34"/>
    <mergeCell ref="C36:D36"/>
    <mergeCell ref="C37:D37"/>
    <mergeCell ref="C38:D38"/>
    <mergeCell ref="C39:D39"/>
    <mergeCell ref="C41:D41"/>
    <mergeCell ref="C42:D42"/>
    <mergeCell ref="C43:D43"/>
    <mergeCell ref="C44:D44"/>
    <mergeCell ref="C31:D31"/>
    <mergeCell ref="C17:D17"/>
    <mergeCell ref="C18:D18"/>
    <mergeCell ref="C19:D19"/>
    <mergeCell ref="C21:D21"/>
    <mergeCell ref="C22:D22"/>
    <mergeCell ref="C23:D23"/>
    <mergeCell ref="C24:D24"/>
    <mergeCell ref="C26:D26"/>
    <mergeCell ref="C27:D27"/>
    <mergeCell ref="C28:D28"/>
    <mergeCell ref="C29:D29"/>
    <mergeCell ref="C16:D16"/>
    <mergeCell ref="B3:D4"/>
    <mergeCell ref="E3:F3"/>
    <mergeCell ref="G3:H3"/>
    <mergeCell ref="C6:D6"/>
    <mergeCell ref="C7:D7"/>
    <mergeCell ref="C8:D8"/>
    <mergeCell ref="C9:D9"/>
    <mergeCell ref="C11:D11"/>
    <mergeCell ref="C12:D12"/>
    <mergeCell ref="C13:D13"/>
    <mergeCell ref="C14:D14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2.人      口</oddHeader>
    <oddFooter>&amp;C&amp;"ＭＳ Ｐゴシック,標準"&amp;11-13-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zoomScaleNormal="100" workbookViewId="0">
      <selection activeCell="E1" sqref="E1"/>
    </sheetView>
  </sheetViews>
  <sheetFormatPr defaultRowHeight="10.5"/>
  <cols>
    <col min="1" max="1" width="3.625" style="225" customWidth="1"/>
    <col min="2" max="2" width="1.625" style="225" customWidth="1"/>
    <col min="3" max="3" width="6.625" style="225" customWidth="1"/>
    <col min="4" max="7" width="5.125" style="296" customWidth="1"/>
    <col min="8" max="8" width="1.625" style="297" customWidth="1"/>
    <col min="9" max="9" width="6.625" style="225" customWidth="1"/>
    <col min="10" max="13" width="5.125" style="296" customWidth="1"/>
    <col min="14" max="14" width="1.625" style="225" customWidth="1"/>
    <col min="15" max="15" width="6.625" style="225" customWidth="1"/>
    <col min="16" max="19" width="5.125" style="225" customWidth="1"/>
    <col min="20" max="256" width="9" style="225"/>
    <col min="257" max="257" width="3.625" style="225" customWidth="1"/>
    <col min="258" max="258" width="1.625" style="225" customWidth="1"/>
    <col min="259" max="259" width="6.625" style="225" customWidth="1"/>
    <col min="260" max="263" width="5.125" style="225" customWidth="1"/>
    <col min="264" max="264" width="1.625" style="225" customWidth="1"/>
    <col min="265" max="265" width="6.625" style="225" customWidth="1"/>
    <col min="266" max="269" width="5.125" style="225" customWidth="1"/>
    <col min="270" max="270" width="1.625" style="225" customWidth="1"/>
    <col min="271" max="271" width="6.625" style="225" customWidth="1"/>
    <col min="272" max="275" width="5.125" style="225" customWidth="1"/>
    <col min="276" max="512" width="9" style="225"/>
    <col min="513" max="513" width="3.625" style="225" customWidth="1"/>
    <col min="514" max="514" width="1.625" style="225" customWidth="1"/>
    <col min="515" max="515" width="6.625" style="225" customWidth="1"/>
    <col min="516" max="519" width="5.125" style="225" customWidth="1"/>
    <col min="520" max="520" width="1.625" style="225" customWidth="1"/>
    <col min="521" max="521" width="6.625" style="225" customWidth="1"/>
    <col min="522" max="525" width="5.125" style="225" customWidth="1"/>
    <col min="526" max="526" width="1.625" style="225" customWidth="1"/>
    <col min="527" max="527" width="6.625" style="225" customWidth="1"/>
    <col min="528" max="531" width="5.125" style="225" customWidth="1"/>
    <col min="532" max="768" width="9" style="225"/>
    <col min="769" max="769" width="3.625" style="225" customWidth="1"/>
    <col min="770" max="770" width="1.625" style="225" customWidth="1"/>
    <col min="771" max="771" width="6.625" style="225" customWidth="1"/>
    <col min="772" max="775" width="5.125" style="225" customWidth="1"/>
    <col min="776" max="776" width="1.625" style="225" customWidth="1"/>
    <col min="777" max="777" width="6.625" style="225" customWidth="1"/>
    <col min="778" max="781" width="5.125" style="225" customWidth="1"/>
    <col min="782" max="782" width="1.625" style="225" customWidth="1"/>
    <col min="783" max="783" width="6.625" style="225" customWidth="1"/>
    <col min="784" max="787" width="5.125" style="225" customWidth="1"/>
    <col min="788" max="1024" width="9" style="225"/>
    <col min="1025" max="1025" width="3.625" style="225" customWidth="1"/>
    <col min="1026" max="1026" width="1.625" style="225" customWidth="1"/>
    <col min="1027" max="1027" width="6.625" style="225" customWidth="1"/>
    <col min="1028" max="1031" width="5.125" style="225" customWidth="1"/>
    <col min="1032" max="1032" width="1.625" style="225" customWidth="1"/>
    <col min="1033" max="1033" width="6.625" style="225" customWidth="1"/>
    <col min="1034" max="1037" width="5.125" style="225" customWidth="1"/>
    <col min="1038" max="1038" width="1.625" style="225" customWidth="1"/>
    <col min="1039" max="1039" width="6.625" style="225" customWidth="1"/>
    <col min="1040" max="1043" width="5.125" style="225" customWidth="1"/>
    <col min="1044" max="1280" width="9" style="225"/>
    <col min="1281" max="1281" width="3.625" style="225" customWidth="1"/>
    <col min="1282" max="1282" width="1.625" style="225" customWidth="1"/>
    <col min="1283" max="1283" width="6.625" style="225" customWidth="1"/>
    <col min="1284" max="1287" width="5.125" style="225" customWidth="1"/>
    <col min="1288" max="1288" width="1.625" style="225" customWidth="1"/>
    <col min="1289" max="1289" width="6.625" style="225" customWidth="1"/>
    <col min="1290" max="1293" width="5.125" style="225" customWidth="1"/>
    <col min="1294" max="1294" width="1.625" style="225" customWidth="1"/>
    <col min="1295" max="1295" width="6.625" style="225" customWidth="1"/>
    <col min="1296" max="1299" width="5.125" style="225" customWidth="1"/>
    <col min="1300" max="1536" width="9" style="225"/>
    <col min="1537" max="1537" width="3.625" style="225" customWidth="1"/>
    <col min="1538" max="1538" width="1.625" style="225" customWidth="1"/>
    <col min="1539" max="1539" width="6.625" style="225" customWidth="1"/>
    <col min="1540" max="1543" width="5.125" style="225" customWidth="1"/>
    <col min="1544" max="1544" width="1.625" style="225" customWidth="1"/>
    <col min="1545" max="1545" width="6.625" style="225" customWidth="1"/>
    <col min="1546" max="1549" width="5.125" style="225" customWidth="1"/>
    <col min="1550" max="1550" width="1.625" style="225" customWidth="1"/>
    <col min="1551" max="1551" width="6.625" style="225" customWidth="1"/>
    <col min="1552" max="1555" width="5.125" style="225" customWidth="1"/>
    <col min="1556" max="1792" width="9" style="225"/>
    <col min="1793" max="1793" width="3.625" style="225" customWidth="1"/>
    <col min="1794" max="1794" width="1.625" style="225" customWidth="1"/>
    <col min="1795" max="1795" width="6.625" style="225" customWidth="1"/>
    <col min="1796" max="1799" width="5.125" style="225" customWidth="1"/>
    <col min="1800" max="1800" width="1.625" style="225" customWidth="1"/>
    <col min="1801" max="1801" width="6.625" style="225" customWidth="1"/>
    <col min="1802" max="1805" width="5.125" style="225" customWidth="1"/>
    <col min="1806" max="1806" width="1.625" style="225" customWidth="1"/>
    <col min="1807" max="1807" width="6.625" style="225" customWidth="1"/>
    <col min="1808" max="1811" width="5.125" style="225" customWidth="1"/>
    <col min="1812" max="2048" width="9" style="225"/>
    <col min="2049" max="2049" width="3.625" style="225" customWidth="1"/>
    <col min="2050" max="2050" width="1.625" style="225" customWidth="1"/>
    <col min="2051" max="2051" width="6.625" style="225" customWidth="1"/>
    <col min="2052" max="2055" width="5.125" style="225" customWidth="1"/>
    <col min="2056" max="2056" width="1.625" style="225" customWidth="1"/>
    <col min="2057" max="2057" width="6.625" style="225" customWidth="1"/>
    <col min="2058" max="2061" width="5.125" style="225" customWidth="1"/>
    <col min="2062" max="2062" width="1.625" style="225" customWidth="1"/>
    <col min="2063" max="2063" width="6.625" style="225" customWidth="1"/>
    <col min="2064" max="2067" width="5.125" style="225" customWidth="1"/>
    <col min="2068" max="2304" width="9" style="225"/>
    <col min="2305" max="2305" width="3.625" style="225" customWidth="1"/>
    <col min="2306" max="2306" width="1.625" style="225" customWidth="1"/>
    <col min="2307" max="2307" width="6.625" style="225" customWidth="1"/>
    <col min="2308" max="2311" width="5.125" style="225" customWidth="1"/>
    <col min="2312" max="2312" width="1.625" style="225" customWidth="1"/>
    <col min="2313" max="2313" width="6.625" style="225" customWidth="1"/>
    <col min="2314" max="2317" width="5.125" style="225" customWidth="1"/>
    <col min="2318" max="2318" width="1.625" style="225" customWidth="1"/>
    <col min="2319" max="2319" width="6.625" style="225" customWidth="1"/>
    <col min="2320" max="2323" width="5.125" style="225" customWidth="1"/>
    <col min="2324" max="2560" width="9" style="225"/>
    <col min="2561" max="2561" width="3.625" style="225" customWidth="1"/>
    <col min="2562" max="2562" width="1.625" style="225" customWidth="1"/>
    <col min="2563" max="2563" width="6.625" style="225" customWidth="1"/>
    <col min="2564" max="2567" width="5.125" style="225" customWidth="1"/>
    <col min="2568" max="2568" width="1.625" style="225" customWidth="1"/>
    <col min="2569" max="2569" width="6.625" style="225" customWidth="1"/>
    <col min="2570" max="2573" width="5.125" style="225" customWidth="1"/>
    <col min="2574" max="2574" width="1.625" style="225" customWidth="1"/>
    <col min="2575" max="2575" width="6.625" style="225" customWidth="1"/>
    <col min="2576" max="2579" width="5.125" style="225" customWidth="1"/>
    <col min="2580" max="2816" width="9" style="225"/>
    <col min="2817" max="2817" width="3.625" style="225" customWidth="1"/>
    <col min="2818" max="2818" width="1.625" style="225" customWidth="1"/>
    <col min="2819" max="2819" width="6.625" style="225" customWidth="1"/>
    <col min="2820" max="2823" width="5.125" style="225" customWidth="1"/>
    <col min="2824" max="2824" width="1.625" style="225" customWidth="1"/>
    <col min="2825" max="2825" width="6.625" style="225" customWidth="1"/>
    <col min="2826" max="2829" width="5.125" style="225" customWidth="1"/>
    <col min="2830" max="2830" width="1.625" style="225" customWidth="1"/>
    <col min="2831" max="2831" width="6.625" style="225" customWidth="1"/>
    <col min="2832" max="2835" width="5.125" style="225" customWidth="1"/>
    <col min="2836" max="3072" width="9" style="225"/>
    <col min="3073" max="3073" width="3.625" style="225" customWidth="1"/>
    <col min="3074" max="3074" width="1.625" style="225" customWidth="1"/>
    <col min="3075" max="3075" width="6.625" style="225" customWidth="1"/>
    <col min="3076" max="3079" width="5.125" style="225" customWidth="1"/>
    <col min="3080" max="3080" width="1.625" style="225" customWidth="1"/>
    <col min="3081" max="3081" width="6.625" style="225" customWidth="1"/>
    <col min="3082" max="3085" width="5.125" style="225" customWidth="1"/>
    <col min="3086" max="3086" width="1.625" style="225" customWidth="1"/>
    <col min="3087" max="3087" width="6.625" style="225" customWidth="1"/>
    <col min="3088" max="3091" width="5.125" style="225" customWidth="1"/>
    <col min="3092" max="3328" width="9" style="225"/>
    <col min="3329" max="3329" width="3.625" style="225" customWidth="1"/>
    <col min="3330" max="3330" width="1.625" style="225" customWidth="1"/>
    <col min="3331" max="3331" width="6.625" style="225" customWidth="1"/>
    <col min="3332" max="3335" width="5.125" style="225" customWidth="1"/>
    <col min="3336" max="3336" width="1.625" style="225" customWidth="1"/>
    <col min="3337" max="3337" width="6.625" style="225" customWidth="1"/>
    <col min="3338" max="3341" width="5.125" style="225" customWidth="1"/>
    <col min="3342" max="3342" width="1.625" style="225" customWidth="1"/>
    <col min="3343" max="3343" width="6.625" style="225" customWidth="1"/>
    <col min="3344" max="3347" width="5.125" style="225" customWidth="1"/>
    <col min="3348" max="3584" width="9" style="225"/>
    <col min="3585" max="3585" width="3.625" style="225" customWidth="1"/>
    <col min="3586" max="3586" width="1.625" style="225" customWidth="1"/>
    <col min="3587" max="3587" width="6.625" style="225" customWidth="1"/>
    <col min="3588" max="3591" width="5.125" style="225" customWidth="1"/>
    <col min="3592" max="3592" width="1.625" style="225" customWidth="1"/>
    <col min="3593" max="3593" width="6.625" style="225" customWidth="1"/>
    <col min="3594" max="3597" width="5.125" style="225" customWidth="1"/>
    <col min="3598" max="3598" width="1.625" style="225" customWidth="1"/>
    <col min="3599" max="3599" width="6.625" style="225" customWidth="1"/>
    <col min="3600" max="3603" width="5.125" style="225" customWidth="1"/>
    <col min="3604" max="3840" width="9" style="225"/>
    <col min="3841" max="3841" width="3.625" style="225" customWidth="1"/>
    <col min="3842" max="3842" width="1.625" style="225" customWidth="1"/>
    <col min="3843" max="3843" width="6.625" style="225" customWidth="1"/>
    <col min="3844" max="3847" width="5.125" style="225" customWidth="1"/>
    <col min="3848" max="3848" width="1.625" style="225" customWidth="1"/>
    <col min="3849" max="3849" width="6.625" style="225" customWidth="1"/>
    <col min="3850" max="3853" width="5.125" style="225" customWidth="1"/>
    <col min="3854" max="3854" width="1.625" style="225" customWidth="1"/>
    <col min="3855" max="3855" width="6.625" style="225" customWidth="1"/>
    <col min="3856" max="3859" width="5.125" style="225" customWidth="1"/>
    <col min="3860" max="4096" width="9" style="225"/>
    <col min="4097" max="4097" width="3.625" style="225" customWidth="1"/>
    <col min="4098" max="4098" width="1.625" style="225" customWidth="1"/>
    <col min="4099" max="4099" width="6.625" style="225" customWidth="1"/>
    <col min="4100" max="4103" width="5.125" style="225" customWidth="1"/>
    <col min="4104" max="4104" width="1.625" style="225" customWidth="1"/>
    <col min="4105" max="4105" width="6.625" style="225" customWidth="1"/>
    <col min="4106" max="4109" width="5.125" style="225" customWidth="1"/>
    <col min="4110" max="4110" width="1.625" style="225" customWidth="1"/>
    <col min="4111" max="4111" width="6.625" style="225" customWidth="1"/>
    <col min="4112" max="4115" width="5.125" style="225" customWidth="1"/>
    <col min="4116" max="4352" width="9" style="225"/>
    <col min="4353" max="4353" width="3.625" style="225" customWidth="1"/>
    <col min="4354" max="4354" width="1.625" style="225" customWidth="1"/>
    <col min="4355" max="4355" width="6.625" style="225" customWidth="1"/>
    <col min="4356" max="4359" width="5.125" style="225" customWidth="1"/>
    <col min="4360" max="4360" width="1.625" style="225" customWidth="1"/>
    <col min="4361" max="4361" width="6.625" style="225" customWidth="1"/>
    <col min="4362" max="4365" width="5.125" style="225" customWidth="1"/>
    <col min="4366" max="4366" width="1.625" style="225" customWidth="1"/>
    <col min="4367" max="4367" width="6.625" style="225" customWidth="1"/>
    <col min="4368" max="4371" width="5.125" style="225" customWidth="1"/>
    <col min="4372" max="4608" width="9" style="225"/>
    <col min="4609" max="4609" width="3.625" style="225" customWidth="1"/>
    <col min="4610" max="4610" width="1.625" style="225" customWidth="1"/>
    <col min="4611" max="4611" width="6.625" style="225" customWidth="1"/>
    <col min="4612" max="4615" width="5.125" style="225" customWidth="1"/>
    <col min="4616" max="4616" width="1.625" style="225" customWidth="1"/>
    <col min="4617" max="4617" width="6.625" style="225" customWidth="1"/>
    <col min="4618" max="4621" width="5.125" style="225" customWidth="1"/>
    <col min="4622" max="4622" width="1.625" style="225" customWidth="1"/>
    <col min="4623" max="4623" width="6.625" style="225" customWidth="1"/>
    <col min="4624" max="4627" width="5.125" style="225" customWidth="1"/>
    <col min="4628" max="4864" width="9" style="225"/>
    <col min="4865" max="4865" width="3.625" style="225" customWidth="1"/>
    <col min="4866" max="4866" width="1.625" style="225" customWidth="1"/>
    <col min="4867" max="4867" width="6.625" style="225" customWidth="1"/>
    <col min="4868" max="4871" width="5.125" style="225" customWidth="1"/>
    <col min="4872" max="4872" width="1.625" style="225" customWidth="1"/>
    <col min="4873" max="4873" width="6.625" style="225" customWidth="1"/>
    <col min="4874" max="4877" width="5.125" style="225" customWidth="1"/>
    <col min="4878" max="4878" width="1.625" style="225" customWidth="1"/>
    <col min="4879" max="4879" width="6.625" style="225" customWidth="1"/>
    <col min="4880" max="4883" width="5.125" style="225" customWidth="1"/>
    <col min="4884" max="5120" width="9" style="225"/>
    <col min="5121" max="5121" width="3.625" style="225" customWidth="1"/>
    <col min="5122" max="5122" width="1.625" style="225" customWidth="1"/>
    <col min="5123" max="5123" width="6.625" style="225" customWidth="1"/>
    <col min="5124" max="5127" width="5.125" style="225" customWidth="1"/>
    <col min="5128" max="5128" width="1.625" style="225" customWidth="1"/>
    <col min="5129" max="5129" width="6.625" style="225" customWidth="1"/>
    <col min="5130" max="5133" width="5.125" style="225" customWidth="1"/>
    <col min="5134" max="5134" width="1.625" style="225" customWidth="1"/>
    <col min="5135" max="5135" width="6.625" style="225" customWidth="1"/>
    <col min="5136" max="5139" width="5.125" style="225" customWidth="1"/>
    <col min="5140" max="5376" width="9" style="225"/>
    <col min="5377" max="5377" width="3.625" style="225" customWidth="1"/>
    <col min="5378" max="5378" width="1.625" style="225" customWidth="1"/>
    <col min="5379" max="5379" width="6.625" style="225" customWidth="1"/>
    <col min="5380" max="5383" width="5.125" style="225" customWidth="1"/>
    <col min="5384" max="5384" width="1.625" style="225" customWidth="1"/>
    <col min="5385" max="5385" width="6.625" style="225" customWidth="1"/>
    <col min="5386" max="5389" width="5.125" style="225" customWidth="1"/>
    <col min="5390" max="5390" width="1.625" style="225" customWidth="1"/>
    <col min="5391" max="5391" width="6.625" style="225" customWidth="1"/>
    <col min="5392" max="5395" width="5.125" style="225" customWidth="1"/>
    <col min="5396" max="5632" width="9" style="225"/>
    <col min="5633" max="5633" width="3.625" style="225" customWidth="1"/>
    <col min="5634" max="5634" width="1.625" style="225" customWidth="1"/>
    <col min="5635" max="5635" width="6.625" style="225" customWidth="1"/>
    <col min="5636" max="5639" width="5.125" style="225" customWidth="1"/>
    <col min="5640" max="5640" width="1.625" style="225" customWidth="1"/>
    <col min="5641" max="5641" width="6.625" style="225" customWidth="1"/>
    <col min="5642" max="5645" width="5.125" style="225" customWidth="1"/>
    <col min="5646" max="5646" width="1.625" style="225" customWidth="1"/>
    <col min="5647" max="5647" width="6.625" style="225" customWidth="1"/>
    <col min="5648" max="5651" width="5.125" style="225" customWidth="1"/>
    <col min="5652" max="5888" width="9" style="225"/>
    <col min="5889" max="5889" width="3.625" style="225" customWidth="1"/>
    <col min="5890" max="5890" width="1.625" style="225" customWidth="1"/>
    <col min="5891" max="5891" width="6.625" style="225" customWidth="1"/>
    <col min="5892" max="5895" width="5.125" style="225" customWidth="1"/>
    <col min="5896" max="5896" width="1.625" style="225" customWidth="1"/>
    <col min="5897" max="5897" width="6.625" style="225" customWidth="1"/>
    <col min="5898" max="5901" width="5.125" style="225" customWidth="1"/>
    <col min="5902" max="5902" width="1.625" style="225" customWidth="1"/>
    <col min="5903" max="5903" width="6.625" style="225" customWidth="1"/>
    <col min="5904" max="5907" width="5.125" style="225" customWidth="1"/>
    <col min="5908" max="6144" width="9" style="225"/>
    <col min="6145" max="6145" width="3.625" style="225" customWidth="1"/>
    <col min="6146" max="6146" width="1.625" style="225" customWidth="1"/>
    <col min="6147" max="6147" width="6.625" style="225" customWidth="1"/>
    <col min="6148" max="6151" width="5.125" style="225" customWidth="1"/>
    <col min="6152" max="6152" width="1.625" style="225" customWidth="1"/>
    <col min="6153" max="6153" width="6.625" style="225" customWidth="1"/>
    <col min="6154" max="6157" width="5.125" style="225" customWidth="1"/>
    <col min="6158" max="6158" width="1.625" style="225" customWidth="1"/>
    <col min="6159" max="6159" width="6.625" style="225" customWidth="1"/>
    <col min="6160" max="6163" width="5.125" style="225" customWidth="1"/>
    <col min="6164" max="6400" width="9" style="225"/>
    <col min="6401" max="6401" width="3.625" style="225" customWidth="1"/>
    <col min="6402" max="6402" width="1.625" style="225" customWidth="1"/>
    <col min="6403" max="6403" width="6.625" style="225" customWidth="1"/>
    <col min="6404" max="6407" width="5.125" style="225" customWidth="1"/>
    <col min="6408" max="6408" width="1.625" style="225" customWidth="1"/>
    <col min="6409" max="6409" width="6.625" style="225" customWidth="1"/>
    <col min="6410" max="6413" width="5.125" style="225" customWidth="1"/>
    <col min="6414" max="6414" width="1.625" style="225" customWidth="1"/>
    <col min="6415" max="6415" width="6.625" style="225" customWidth="1"/>
    <col min="6416" max="6419" width="5.125" style="225" customWidth="1"/>
    <col min="6420" max="6656" width="9" style="225"/>
    <col min="6657" max="6657" width="3.625" style="225" customWidth="1"/>
    <col min="6658" max="6658" width="1.625" style="225" customWidth="1"/>
    <col min="6659" max="6659" width="6.625" style="225" customWidth="1"/>
    <col min="6660" max="6663" width="5.125" style="225" customWidth="1"/>
    <col min="6664" max="6664" width="1.625" style="225" customWidth="1"/>
    <col min="6665" max="6665" width="6.625" style="225" customWidth="1"/>
    <col min="6666" max="6669" width="5.125" style="225" customWidth="1"/>
    <col min="6670" max="6670" width="1.625" style="225" customWidth="1"/>
    <col min="6671" max="6671" width="6.625" style="225" customWidth="1"/>
    <col min="6672" max="6675" width="5.125" style="225" customWidth="1"/>
    <col min="6676" max="6912" width="9" style="225"/>
    <col min="6913" max="6913" width="3.625" style="225" customWidth="1"/>
    <col min="6914" max="6914" width="1.625" style="225" customWidth="1"/>
    <col min="6915" max="6915" width="6.625" style="225" customWidth="1"/>
    <col min="6916" max="6919" width="5.125" style="225" customWidth="1"/>
    <col min="6920" max="6920" width="1.625" style="225" customWidth="1"/>
    <col min="6921" max="6921" width="6.625" style="225" customWidth="1"/>
    <col min="6922" max="6925" width="5.125" style="225" customWidth="1"/>
    <col min="6926" max="6926" width="1.625" style="225" customWidth="1"/>
    <col min="6927" max="6927" width="6.625" style="225" customWidth="1"/>
    <col min="6928" max="6931" width="5.125" style="225" customWidth="1"/>
    <col min="6932" max="7168" width="9" style="225"/>
    <col min="7169" max="7169" width="3.625" style="225" customWidth="1"/>
    <col min="7170" max="7170" width="1.625" style="225" customWidth="1"/>
    <col min="7171" max="7171" width="6.625" style="225" customWidth="1"/>
    <col min="7172" max="7175" width="5.125" style="225" customWidth="1"/>
    <col min="7176" max="7176" width="1.625" style="225" customWidth="1"/>
    <col min="7177" max="7177" width="6.625" style="225" customWidth="1"/>
    <col min="7178" max="7181" width="5.125" style="225" customWidth="1"/>
    <col min="7182" max="7182" width="1.625" style="225" customWidth="1"/>
    <col min="7183" max="7183" width="6.625" style="225" customWidth="1"/>
    <col min="7184" max="7187" width="5.125" style="225" customWidth="1"/>
    <col min="7188" max="7424" width="9" style="225"/>
    <col min="7425" max="7425" width="3.625" style="225" customWidth="1"/>
    <col min="7426" max="7426" width="1.625" style="225" customWidth="1"/>
    <col min="7427" max="7427" width="6.625" style="225" customWidth="1"/>
    <col min="7428" max="7431" width="5.125" style="225" customWidth="1"/>
    <col min="7432" max="7432" width="1.625" style="225" customWidth="1"/>
    <col min="7433" max="7433" width="6.625" style="225" customWidth="1"/>
    <col min="7434" max="7437" width="5.125" style="225" customWidth="1"/>
    <col min="7438" max="7438" width="1.625" style="225" customWidth="1"/>
    <col min="7439" max="7439" width="6.625" style="225" customWidth="1"/>
    <col min="7440" max="7443" width="5.125" style="225" customWidth="1"/>
    <col min="7444" max="7680" width="9" style="225"/>
    <col min="7681" max="7681" width="3.625" style="225" customWidth="1"/>
    <col min="7682" max="7682" width="1.625" style="225" customWidth="1"/>
    <col min="7683" max="7683" width="6.625" style="225" customWidth="1"/>
    <col min="7684" max="7687" width="5.125" style="225" customWidth="1"/>
    <col min="7688" max="7688" width="1.625" style="225" customWidth="1"/>
    <col min="7689" max="7689" width="6.625" style="225" customWidth="1"/>
    <col min="7690" max="7693" width="5.125" style="225" customWidth="1"/>
    <col min="7694" max="7694" width="1.625" style="225" customWidth="1"/>
    <col min="7695" max="7695" width="6.625" style="225" customWidth="1"/>
    <col min="7696" max="7699" width="5.125" style="225" customWidth="1"/>
    <col min="7700" max="7936" width="9" style="225"/>
    <col min="7937" max="7937" width="3.625" style="225" customWidth="1"/>
    <col min="7938" max="7938" width="1.625" style="225" customWidth="1"/>
    <col min="7939" max="7939" width="6.625" style="225" customWidth="1"/>
    <col min="7940" max="7943" width="5.125" style="225" customWidth="1"/>
    <col min="7944" max="7944" width="1.625" style="225" customWidth="1"/>
    <col min="7945" max="7945" width="6.625" style="225" customWidth="1"/>
    <col min="7946" max="7949" width="5.125" style="225" customWidth="1"/>
    <col min="7950" max="7950" width="1.625" style="225" customWidth="1"/>
    <col min="7951" max="7951" width="6.625" style="225" customWidth="1"/>
    <col min="7952" max="7955" width="5.125" style="225" customWidth="1"/>
    <col min="7956" max="8192" width="9" style="225"/>
    <col min="8193" max="8193" width="3.625" style="225" customWidth="1"/>
    <col min="8194" max="8194" width="1.625" style="225" customWidth="1"/>
    <col min="8195" max="8195" width="6.625" style="225" customWidth="1"/>
    <col min="8196" max="8199" width="5.125" style="225" customWidth="1"/>
    <col min="8200" max="8200" width="1.625" style="225" customWidth="1"/>
    <col min="8201" max="8201" width="6.625" style="225" customWidth="1"/>
    <col min="8202" max="8205" width="5.125" style="225" customWidth="1"/>
    <col min="8206" max="8206" width="1.625" style="225" customWidth="1"/>
    <col min="8207" max="8207" width="6.625" style="225" customWidth="1"/>
    <col min="8208" max="8211" width="5.125" style="225" customWidth="1"/>
    <col min="8212" max="8448" width="9" style="225"/>
    <col min="8449" max="8449" width="3.625" style="225" customWidth="1"/>
    <col min="8450" max="8450" width="1.625" style="225" customWidth="1"/>
    <col min="8451" max="8451" width="6.625" style="225" customWidth="1"/>
    <col min="8452" max="8455" width="5.125" style="225" customWidth="1"/>
    <col min="8456" max="8456" width="1.625" style="225" customWidth="1"/>
    <col min="8457" max="8457" width="6.625" style="225" customWidth="1"/>
    <col min="8458" max="8461" width="5.125" style="225" customWidth="1"/>
    <col min="8462" max="8462" width="1.625" style="225" customWidth="1"/>
    <col min="8463" max="8463" width="6.625" style="225" customWidth="1"/>
    <col min="8464" max="8467" width="5.125" style="225" customWidth="1"/>
    <col min="8468" max="8704" width="9" style="225"/>
    <col min="8705" max="8705" width="3.625" style="225" customWidth="1"/>
    <col min="8706" max="8706" width="1.625" style="225" customWidth="1"/>
    <col min="8707" max="8707" width="6.625" style="225" customWidth="1"/>
    <col min="8708" max="8711" width="5.125" style="225" customWidth="1"/>
    <col min="8712" max="8712" width="1.625" style="225" customWidth="1"/>
    <col min="8713" max="8713" width="6.625" style="225" customWidth="1"/>
    <col min="8714" max="8717" width="5.125" style="225" customWidth="1"/>
    <col min="8718" max="8718" width="1.625" style="225" customWidth="1"/>
    <col min="8719" max="8719" width="6.625" style="225" customWidth="1"/>
    <col min="8720" max="8723" width="5.125" style="225" customWidth="1"/>
    <col min="8724" max="8960" width="9" style="225"/>
    <col min="8961" max="8961" width="3.625" style="225" customWidth="1"/>
    <col min="8962" max="8962" width="1.625" style="225" customWidth="1"/>
    <col min="8963" max="8963" width="6.625" style="225" customWidth="1"/>
    <col min="8964" max="8967" width="5.125" style="225" customWidth="1"/>
    <col min="8968" max="8968" width="1.625" style="225" customWidth="1"/>
    <col min="8969" max="8969" width="6.625" style="225" customWidth="1"/>
    <col min="8970" max="8973" width="5.125" style="225" customWidth="1"/>
    <col min="8974" max="8974" width="1.625" style="225" customWidth="1"/>
    <col min="8975" max="8975" width="6.625" style="225" customWidth="1"/>
    <col min="8976" max="8979" width="5.125" style="225" customWidth="1"/>
    <col min="8980" max="9216" width="9" style="225"/>
    <col min="9217" max="9217" width="3.625" style="225" customWidth="1"/>
    <col min="9218" max="9218" width="1.625" style="225" customWidth="1"/>
    <col min="9219" max="9219" width="6.625" style="225" customWidth="1"/>
    <col min="9220" max="9223" width="5.125" style="225" customWidth="1"/>
    <col min="9224" max="9224" width="1.625" style="225" customWidth="1"/>
    <col min="9225" max="9225" width="6.625" style="225" customWidth="1"/>
    <col min="9226" max="9229" width="5.125" style="225" customWidth="1"/>
    <col min="9230" max="9230" width="1.625" style="225" customWidth="1"/>
    <col min="9231" max="9231" width="6.625" style="225" customWidth="1"/>
    <col min="9232" max="9235" width="5.125" style="225" customWidth="1"/>
    <col min="9236" max="9472" width="9" style="225"/>
    <col min="9473" max="9473" width="3.625" style="225" customWidth="1"/>
    <col min="9474" max="9474" width="1.625" style="225" customWidth="1"/>
    <col min="9475" max="9475" width="6.625" style="225" customWidth="1"/>
    <col min="9476" max="9479" width="5.125" style="225" customWidth="1"/>
    <col min="9480" max="9480" width="1.625" style="225" customWidth="1"/>
    <col min="9481" max="9481" width="6.625" style="225" customWidth="1"/>
    <col min="9482" max="9485" width="5.125" style="225" customWidth="1"/>
    <col min="9486" max="9486" width="1.625" style="225" customWidth="1"/>
    <col min="9487" max="9487" width="6.625" style="225" customWidth="1"/>
    <col min="9488" max="9491" width="5.125" style="225" customWidth="1"/>
    <col min="9492" max="9728" width="9" style="225"/>
    <col min="9729" max="9729" width="3.625" style="225" customWidth="1"/>
    <col min="9730" max="9730" width="1.625" style="225" customWidth="1"/>
    <col min="9731" max="9731" width="6.625" style="225" customWidth="1"/>
    <col min="9732" max="9735" width="5.125" style="225" customWidth="1"/>
    <col min="9736" max="9736" width="1.625" style="225" customWidth="1"/>
    <col min="9737" max="9737" width="6.625" style="225" customWidth="1"/>
    <col min="9738" max="9741" width="5.125" style="225" customWidth="1"/>
    <col min="9742" max="9742" width="1.625" style="225" customWidth="1"/>
    <col min="9743" max="9743" width="6.625" style="225" customWidth="1"/>
    <col min="9744" max="9747" width="5.125" style="225" customWidth="1"/>
    <col min="9748" max="9984" width="9" style="225"/>
    <col min="9985" max="9985" width="3.625" style="225" customWidth="1"/>
    <col min="9986" max="9986" width="1.625" style="225" customWidth="1"/>
    <col min="9987" max="9987" width="6.625" style="225" customWidth="1"/>
    <col min="9988" max="9991" width="5.125" style="225" customWidth="1"/>
    <col min="9992" max="9992" width="1.625" style="225" customWidth="1"/>
    <col min="9993" max="9993" width="6.625" style="225" customWidth="1"/>
    <col min="9994" max="9997" width="5.125" style="225" customWidth="1"/>
    <col min="9998" max="9998" width="1.625" style="225" customWidth="1"/>
    <col min="9999" max="9999" width="6.625" style="225" customWidth="1"/>
    <col min="10000" max="10003" width="5.125" style="225" customWidth="1"/>
    <col min="10004" max="10240" width="9" style="225"/>
    <col min="10241" max="10241" width="3.625" style="225" customWidth="1"/>
    <col min="10242" max="10242" width="1.625" style="225" customWidth="1"/>
    <col min="10243" max="10243" width="6.625" style="225" customWidth="1"/>
    <col min="10244" max="10247" width="5.125" style="225" customWidth="1"/>
    <col min="10248" max="10248" width="1.625" style="225" customWidth="1"/>
    <col min="10249" max="10249" width="6.625" style="225" customWidth="1"/>
    <col min="10250" max="10253" width="5.125" style="225" customWidth="1"/>
    <col min="10254" max="10254" width="1.625" style="225" customWidth="1"/>
    <col min="10255" max="10255" width="6.625" style="225" customWidth="1"/>
    <col min="10256" max="10259" width="5.125" style="225" customWidth="1"/>
    <col min="10260" max="10496" width="9" style="225"/>
    <col min="10497" max="10497" width="3.625" style="225" customWidth="1"/>
    <col min="10498" max="10498" width="1.625" style="225" customWidth="1"/>
    <col min="10499" max="10499" width="6.625" style="225" customWidth="1"/>
    <col min="10500" max="10503" width="5.125" style="225" customWidth="1"/>
    <col min="10504" max="10504" width="1.625" style="225" customWidth="1"/>
    <col min="10505" max="10505" width="6.625" style="225" customWidth="1"/>
    <col min="10506" max="10509" width="5.125" style="225" customWidth="1"/>
    <col min="10510" max="10510" width="1.625" style="225" customWidth="1"/>
    <col min="10511" max="10511" width="6.625" style="225" customWidth="1"/>
    <col min="10512" max="10515" width="5.125" style="225" customWidth="1"/>
    <col min="10516" max="10752" width="9" style="225"/>
    <col min="10753" max="10753" width="3.625" style="225" customWidth="1"/>
    <col min="10754" max="10754" width="1.625" style="225" customWidth="1"/>
    <col min="10755" max="10755" width="6.625" style="225" customWidth="1"/>
    <col min="10756" max="10759" width="5.125" style="225" customWidth="1"/>
    <col min="10760" max="10760" width="1.625" style="225" customWidth="1"/>
    <col min="10761" max="10761" width="6.625" style="225" customWidth="1"/>
    <col min="10762" max="10765" width="5.125" style="225" customWidth="1"/>
    <col min="10766" max="10766" width="1.625" style="225" customWidth="1"/>
    <col min="10767" max="10767" width="6.625" style="225" customWidth="1"/>
    <col min="10768" max="10771" width="5.125" style="225" customWidth="1"/>
    <col min="10772" max="11008" width="9" style="225"/>
    <col min="11009" max="11009" width="3.625" style="225" customWidth="1"/>
    <col min="11010" max="11010" width="1.625" style="225" customWidth="1"/>
    <col min="11011" max="11011" width="6.625" style="225" customWidth="1"/>
    <col min="11012" max="11015" width="5.125" style="225" customWidth="1"/>
    <col min="11016" max="11016" width="1.625" style="225" customWidth="1"/>
    <col min="11017" max="11017" width="6.625" style="225" customWidth="1"/>
    <col min="11018" max="11021" width="5.125" style="225" customWidth="1"/>
    <col min="11022" max="11022" width="1.625" style="225" customWidth="1"/>
    <col min="11023" max="11023" width="6.625" style="225" customWidth="1"/>
    <col min="11024" max="11027" width="5.125" style="225" customWidth="1"/>
    <col min="11028" max="11264" width="9" style="225"/>
    <col min="11265" max="11265" width="3.625" style="225" customWidth="1"/>
    <col min="11266" max="11266" width="1.625" style="225" customWidth="1"/>
    <col min="11267" max="11267" width="6.625" style="225" customWidth="1"/>
    <col min="11268" max="11271" width="5.125" style="225" customWidth="1"/>
    <col min="11272" max="11272" width="1.625" style="225" customWidth="1"/>
    <col min="11273" max="11273" width="6.625" style="225" customWidth="1"/>
    <col min="11274" max="11277" width="5.125" style="225" customWidth="1"/>
    <col min="11278" max="11278" width="1.625" style="225" customWidth="1"/>
    <col min="11279" max="11279" width="6.625" style="225" customWidth="1"/>
    <col min="11280" max="11283" width="5.125" style="225" customWidth="1"/>
    <col min="11284" max="11520" width="9" style="225"/>
    <col min="11521" max="11521" width="3.625" style="225" customWidth="1"/>
    <col min="11522" max="11522" width="1.625" style="225" customWidth="1"/>
    <col min="11523" max="11523" width="6.625" style="225" customWidth="1"/>
    <col min="11524" max="11527" width="5.125" style="225" customWidth="1"/>
    <col min="11528" max="11528" width="1.625" style="225" customWidth="1"/>
    <col min="11529" max="11529" width="6.625" style="225" customWidth="1"/>
    <col min="11530" max="11533" width="5.125" style="225" customWidth="1"/>
    <col min="11534" max="11534" width="1.625" style="225" customWidth="1"/>
    <col min="11535" max="11535" width="6.625" style="225" customWidth="1"/>
    <col min="11536" max="11539" width="5.125" style="225" customWidth="1"/>
    <col min="11540" max="11776" width="9" style="225"/>
    <col min="11777" max="11777" width="3.625" style="225" customWidth="1"/>
    <col min="11778" max="11778" width="1.625" style="225" customWidth="1"/>
    <col min="11779" max="11779" width="6.625" style="225" customWidth="1"/>
    <col min="11780" max="11783" width="5.125" style="225" customWidth="1"/>
    <col min="11784" max="11784" width="1.625" style="225" customWidth="1"/>
    <col min="11785" max="11785" width="6.625" style="225" customWidth="1"/>
    <col min="11786" max="11789" width="5.125" style="225" customWidth="1"/>
    <col min="11790" max="11790" width="1.625" style="225" customWidth="1"/>
    <col min="11791" max="11791" width="6.625" style="225" customWidth="1"/>
    <col min="11792" max="11795" width="5.125" style="225" customWidth="1"/>
    <col min="11796" max="12032" width="9" style="225"/>
    <col min="12033" max="12033" width="3.625" style="225" customWidth="1"/>
    <col min="12034" max="12034" width="1.625" style="225" customWidth="1"/>
    <col min="12035" max="12035" width="6.625" style="225" customWidth="1"/>
    <col min="12036" max="12039" width="5.125" style="225" customWidth="1"/>
    <col min="12040" max="12040" width="1.625" style="225" customWidth="1"/>
    <col min="12041" max="12041" width="6.625" style="225" customWidth="1"/>
    <col min="12042" max="12045" width="5.125" style="225" customWidth="1"/>
    <col min="12046" max="12046" width="1.625" style="225" customWidth="1"/>
    <col min="12047" max="12047" width="6.625" style="225" customWidth="1"/>
    <col min="12048" max="12051" width="5.125" style="225" customWidth="1"/>
    <col min="12052" max="12288" width="9" style="225"/>
    <col min="12289" max="12289" width="3.625" style="225" customWidth="1"/>
    <col min="12290" max="12290" width="1.625" style="225" customWidth="1"/>
    <col min="12291" max="12291" width="6.625" style="225" customWidth="1"/>
    <col min="12292" max="12295" width="5.125" style="225" customWidth="1"/>
    <col min="12296" max="12296" width="1.625" style="225" customWidth="1"/>
    <col min="12297" max="12297" width="6.625" style="225" customWidth="1"/>
    <col min="12298" max="12301" width="5.125" style="225" customWidth="1"/>
    <col min="12302" max="12302" width="1.625" style="225" customWidth="1"/>
    <col min="12303" max="12303" width="6.625" style="225" customWidth="1"/>
    <col min="12304" max="12307" width="5.125" style="225" customWidth="1"/>
    <col min="12308" max="12544" width="9" style="225"/>
    <col min="12545" max="12545" width="3.625" style="225" customWidth="1"/>
    <col min="12546" max="12546" width="1.625" style="225" customWidth="1"/>
    <col min="12547" max="12547" width="6.625" style="225" customWidth="1"/>
    <col min="12548" max="12551" width="5.125" style="225" customWidth="1"/>
    <col min="12552" max="12552" width="1.625" style="225" customWidth="1"/>
    <col min="12553" max="12553" width="6.625" style="225" customWidth="1"/>
    <col min="12554" max="12557" width="5.125" style="225" customWidth="1"/>
    <col min="12558" max="12558" width="1.625" style="225" customWidth="1"/>
    <col min="12559" max="12559" width="6.625" style="225" customWidth="1"/>
    <col min="12560" max="12563" width="5.125" style="225" customWidth="1"/>
    <col min="12564" max="12800" width="9" style="225"/>
    <col min="12801" max="12801" width="3.625" style="225" customWidth="1"/>
    <col min="12802" max="12802" width="1.625" style="225" customWidth="1"/>
    <col min="12803" max="12803" width="6.625" style="225" customWidth="1"/>
    <col min="12804" max="12807" width="5.125" style="225" customWidth="1"/>
    <col min="12808" max="12808" width="1.625" style="225" customWidth="1"/>
    <col min="12809" max="12809" width="6.625" style="225" customWidth="1"/>
    <col min="12810" max="12813" width="5.125" style="225" customWidth="1"/>
    <col min="12814" max="12814" width="1.625" style="225" customWidth="1"/>
    <col min="12815" max="12815" width="6.625" style="225" customWidth="1"/>
    <col min="12816" max="12819" width="5.125" style="225" customWidth="1"/>
    <col min="12820" max="13056" width="9" style="225"/>
    <col min="13057" max="13057" width="3.625" style="225" customWidth="1"/>
    <col min="13058" max="13058" width="1.625" style="225" customWidth="1"/>
    <col min="13059" max="13059" width="6.625" style="225" customWidth="1"/>
    <col min="13060" max="13063" width="5.125" style="225" customWidth="1"/>
    <col min="13064" max="13064" width="1.625" style="225" customWidth="1"/>
    <col min="13065" max="13065" width="6.625" style="225" customWidth="1"/>
    <col min="13066" max="13069" width="5.125" style="225" customWidth="1"/>
    <col min="13070" max="13070" width="1.625" style="225" customWidth="1"/>
    <col min="13071" max="13071" width="6.625" style="225" customWidth="1"/>
    <col min="13072" max="13075" width="5.125" style="225" customWidth="1"/>
    <col min="13076" max="13312" width="9" style="225"/>
    <col min="13313" max="13313" width="3.625" style="225" customWidth="1"/>
    <col min="13314" max="13314" width="1.625" style="225" customWidth="1"/>
    <col min="13315" max="13315" width="6.625" style="225" customWidth="1"/>
    <col min="13316" max="13319" width="5.125" style="225" customWidth="1"/>
    <col min="13320" max="13320" width="1.625" style="225" customWidth="1"/>
    <col min="13321" max="13321" width="6.625" style="225" customWidth="1"/>
    <col min="13322" max="13325" width="5.125" style="225" customWidth="1"/>
    <col min="13326" max="13326" width="1.625" style="225" customWidth="1"/>
    <col min="13327" max="13327" width="6.625" style="225" customWidth="1"/>
    <col min="13328" max="13331" width="5.125" style="225" customWidth="1"/>
    <col min="13332" max="13568" width="9" style="225"/>
    <col min="13569" max="13569" width="3.625" style="225" customWidth="1"/>
    <col min="13570" max="13570" width="1.625" style="225" customWidth="1"/>
    <col min="13571" max="13571" width="6.625" style="225" customWidth="1"/>
    <col min="13572" max="13575" width="5.125" style="225" customWidth="1"/>
    <col min="13576" max="13576" width="1.625" style="225" customWidth="1"/>
    <col min="13577" max="13577" width="6.625" style="225" customWidth="1"/>
    <col min="13578" max="13581" width="5.125" style="225" customWidth="1"/>
    <col min="13582" max="13582" width="1.625" style="225" customWidth="1"/>
    <col min="13583" max="13583" width="6.625" style="225" customWidth="1"/>
    <col min="13584" max="13587" width="5.125" style="225" customWidth="1"/>
    <col min="13588" max="13824" width="9" style="225"/>
    <col min="13825" max="13825" width="3.625" style="225" customWidth="1"/>
    <col min="13826" max="13826" width="1.625" style="225" customWidth="1"/>
    <col min="13827" max="13827" width="6.625" style="225" customWidth="1"/>
    <col min="13828" max="13831" width="5.125" style="225" customWidth="1"/>
    <col min="13832" max="13832" width="1.625" style="225" customWidth="1"/>
    <col min="13833" max="13833" width="6.625" style="225" customWidth="1"/>
    <col min="13834" max="13837" width="5.125" style="225" customWidth="1"/>
    <col min="13838" max="13838" width="1.625" style="225" customWidth="1"/>
    <col min="13839" max="13839" width="6.625" style="225" customWidth="1"/>
    <col min="13840" max="13843" width="5.125" style="225" customWidth="1"/>
    <col min="13844" max="14080" width="9" style="225"/>
    <col min="14081" max="14081" width="3.625" style="225" customWidth="1"/>
    <col min="14082" max="14082" width="1.625" style="225" customWidth="1"/>
    <col min="14083" max="14083" width="6.625" style="225" customWidth="1"/>
    <col min="14084" max="14087" width="5.125" style="225" customWidth="1"/>
    <col min="14088" max="14088" width="1.625" style="225" customWidth="1"/>
    <col min="14089" max="14089" width="6.625" style="225" customWidth="1"/>
    <col min="14090" max="14093" width="5.125" style="225" customWidth="1"/>
    <col min="14094" max="14094" width="1.625" style="225" customWidth="1"/>
    <col min="14095" max="14095" width="6.625" style="225" customWidth="1"/>
    <col min="14096" max="14099" width="5.125" style="225" customWidth="1"/>
    <col min="14100" max="14336" width="9" style="225"/>
    <col min="14337" max="14337" width="3.625" style="225" customWidth="1"/>
    <col min="14338" max="14338" width="1.625" style="225" customWidth="1"/>
    <col min="14339" max="14339" width="6.625" style="225" customWidth="1"/>
    <col min="14340" max="14343" width="5.125" style="225" customWidth="1"/>
    <col min="14344" max="14344" width="1.625" style="225" customWidth="1"/>
    <col min="14345" max="14345" width="6.625" style="225" customWidth="1"/>
    <col min="14346" max="14349" width="5.125" style="225" customWidth="1"/>
    <col min="14350" max="14350" width="1.625" style="225" customWidth="1"/>
    <col min="14351" max="14351" width="6.625" style="225" customWidth="1"/>
    <col min="14352" max="14355" width="5.125" style="225" customWidth="1"/>
    <col min="14356" max="14592" width="9" style="225"/>
    <col min="14593" max="14593" width="3.625" style="225" customWidth="1"/>
    <col min="14594" max="14594" width="1.625" style="225" customWidth="1"/>
    <col min="14595" max="14595" width="6.625" style="225" customWidth="1"/>
    <col min="14596" max="14599" width="5.125" style="225" customWidth="1"/>
    <col min="14600" max="14600" width="1.625" style="225" customWidth="1"/>
    <col min="14601" max="14601" width="6.625" style="225" customWidth="1"/>
    <col min="14602" max="14605" width="5.125" style="225" customWidth="1"/>
    <col min="14606" max="14606" width="1.625" style="225" customWidth="1"/>
    <col min="14607" max="14607" width="6.625" style="225" customWidth="1"/>
    <col min="14608" max="14611" width="5.125" style="225" customWidth="1"/>
    <col min="14612" max="14848" width="9" style="225"/>
    <col min="14849" max="14849" width="3.625" style="225" customWidth="1"/>
    <col min="14850" max="14850" width="1.625" style="225" customWidth="1"/>
    <col min="14851" max="14851" width="6.625" style="225" customWidth="1"/>
    <col min="14852" max="14855" width="5.125" style="225" customWidth="1"/>
    <col min="14856" max="14856" width="1.625" style="225" customWidth="1"/>
    <col min="14857" max="14857" width="6.625" style="225" customWidth="1"/>
    <col min="14858" max="14861" width="5.125" style="225" customWidth="1"/>
    <col min="14862" max="14862" width="1.625" style="225" customWidth="1"/>
    <col min="14863" max="14863" width="6.625" style="225" customWidth="1"/>
    <col min="14864" max="14867" width="5.125" style="225" customWidth="1"/>
    <col min="14868" max="15104" width="9" style="225"/>
    <col min="15105" max="15105" width="3.625" style="225" customWidth="1"/>
    <col min="15106" max="15106" width="1.625" style="225" customWidth="1"/>
    <col min="15107" max="15107" width="6.625" style="225" customWidth="1"/>
    <col min="15108" max="15111" width="5.125" style="225" customWidth="1"/>
    <col min="15112" max="15112" width="1.625" style="225" customWidth="1"/>
    <col min="15113" max="15113" width="6.625" style="225" customWidth="1"/>
    <col min="15114" max="15117" width="5.125" style="225" customWidth="1"/>
    <col min="15118" max="15118" width="1.625" style="225" customWidth="1"/>
    <col min="15119" max="15119" width="6.625" style="225" customWidth="1"/>
    <col min="15120" max="15123" width="5.125" style="225" customWidth="1"/>
    <col min="15124" max="15360" width="9" style="225"/>
    <col min="15361" max="15361" width="3.625" style="225" customWidth="1"/>
    <col min="15362" max="15362" width="1.625" style="225" customWidth="1"/>
    <col min="15363" max="15363" width="6.625" style="225" customWidth="1"/>
    <col min="15364" max="15367" width="5.125" style="225" customWidth="1"/>
    <col min="15368" max="15368" width="1.625" style="225" customWidth="1"/>
    <col min="15369" max="15369" width="6.625" style="225" customWidth="1"/>
    <col min="15370" max="15373" width="5.125" style="225" customWidth="1"/>
    <col min="15374" max="15374" width="1.625" style="225" customWidth="1"/>
    <col min="15375" max="15375" width="6.625" style="225" customWidth="1"/>
    <col min="15376" max="15379" width="5.125" style="225" customWidth="1"/>
    <col min="15380" max="15616" width="9" style="225"/>
    <col min="15617" max="15617" width="3.625" style="225" customWidth="1"/>
    <col min="15618" max="15618" width="1.625" style="225" customWidth="1"/>
    <col min="15619" max="15619" width="6.625" style="225" customWidth="1"/>
    <col min="15620" max="15623" width="5.125" style="225" customWidth="1"/>
    <col min="15624" max="15624" width="1.625" style="225" customWidth="1"/>
    <col min="15625" max="15625" width="6.625" style="225" customWidth="1"/>
    <col min="15626" max="15629" width="5.125" style="225" customWidth="1"/>
    <col min="15630" max="15630" width="1.625" style="225" customWidth="1"/>
    <col min="15631" max="15631" width="6.625" style="225" customWidth="1"/>
    <col min="15632" max="15635" width="5.125" style="225" customWidth="1"/>
    <col min="15636" max="15872" width="9" style="225"/>
    <col min="15873" max="15873" width="3.625" style="225" customWidth="1"/>
    <col min="15874" max="15874" width="1.625" style="225" customWidth="1"/>
    <col min="15875" max="15875" width="6.625" style="225" customWidth="1"/>
    <col min="15876" max="15879" width="5.125" style="225" customWidth="1"/>
    <col min="15880" max="15880" width="1.625" style="225" customWidth="1"/>
    <col min="15881" max="15881" width="6.625" style="225" customWidth="1"/>
    <col min="15882" max="15885" width="5.125" style="225" customWidth="1"/>
    <col min="15886" max="15886" width="1.625" style="225" customWidth="1"/>
    <col min="15887" max="15887" width="6.625" style="225" customWidth="1"/>
    <col min="15888" max="15891" width="5.125" style="225" customWidth="1"/>
    <col min="15892" max="16128" width="9" style="225"/>
    <col min="16129" max="16129" width="3.625" style="225" customWidth="1"/>
    <col min="16130" max="16130" width="1.625" style="225" customWidth="1"/>
    <col min="16131" max="16131" width="6.625" style="225" customWidth="1"/>
    <col min="16132" max="16135" width="5.125" style="225" customWidth="1"/>
    <col min="16136" max="16136" width="1.625" style="225" customWidth="1"/>
    <col min="16137" max="16137" width="6.625" style="225" customWidth="1"/>
    <col min="16138" max="16141" width="5.125" style="225" customWidth="1"/>
    <col min="16142" max="16142" width="1.625" style="225" customWidth="1"/>
    <col min="16143" max="16143" width="6.625" style="225" customWidth="1"/>
    <col min="16144" max="16147" width="5.125" style="225" customWidth="1"/>
    <col min="16148" max="16384" width="9" style="225"/>
  </cols>
  <sheetData>
    <row r="1" spans="1:19" s="2" customFormat="1" ht="30" customHeight="1">
      <c r="A1" s="1" t="s">
        <v>135</v>
      </c>
      <c r="D1" s="197"/>
      <c r="E1" s="197"/>
      <c r="F1" s="197"/>
      <c r="G1" s="197"/>
      <c r="H1" s="3"/>
      <c r="J1" s="197"/>
      <c r="K1" s="197"/>
      <c r="L1" s="197"/>
      <c r="M1" s="197"/>
    </row>
    <row r="2" spans="1:19" s="2" customFormat="1" ht="18" customHeight="1">
      <c r="B2" s="198" t="s">
        <v>136</v>
      </c>
      <c r="D2" s="197"/>
      <c r="E2" s="197"/>
      <c r="F2" s="197"/>
      <c r="G2" s="197"/>
      <c r="H2" s="3"/>
      <c r="J2" s="197"/>
      <c r="K2" s="197"/>
      <c r="L2" s="197"/>
      <c r="M2" s="197"/>
    </row>
    <row r="3" spans="1:19" s="199" customFormat="1" ht="13.5" customHeight="1">
      <c r="B3" s="787" t="s">
        <v>137</v>
      </c>
      <c r="C3" s="788"/>
      <c r="D3" s="784" t="s">
        <v>138</v>
      </c>
      <c r="E3" s="785"/>
      <c r="F3" s="785"/>
      <c r="G3" s="786"/>
      <c r="H3" s="787" t="s">
        <v>137</v>
      </c>
      <c r="I3" s="788"/>
      <c r="J3" s="784" t="s">
        <v>138</v>
      </c>
      <c r="K3" s="785"/>
      <c r="L3" s="785"/>
      <c r="M3" s="786"/>
      <c r="N3" s="787" t="s">
        <v>137</v>
      </c>
      <c r="O3" s="788"/>
      <c r="P3" s="784" t="s">
        <v>138</v>
      </c>
      <c r="Q3" s="785"/>
      <c r="R3" s="785"/>
      <c r="S3" s="786"/>
    </row>
    <row r="4" spans="1:19" s="199" customFormat="1" ht="13.5" customHeight="1">
      <c r="B4" s="789"/>
      <c r="C4" s="790"/>
      <c r="D4" s="200" t="s">
        <v>139</v>
      </c>
      <c r="E4" s="200" t="s">
        <v>4</v>
      </c>
      <c r="F4" s="201" t="s">
        <v>5</v>
      </c>
      <c r="G4" s="202" t="s">
        <v>140</v>
      </c>
      <c r="H4" s="789"/>
      <c r="I4" s="791"/>
      <c r="J4" s="203" t="s">
        <v>139</v>
      </c>
      <c r="K4" s="204" t="s">
        <v>4</v>
      </c>
      <c r="L4" s="201" t="s">
        <v>5</v>
      </c>
      <c r="M4" s="205" t="s">
        <v>140</v>
      </c>
      <c r="N4" s="792"/>
      <c r="O4" s="793"/>
      <c r="P4" s="206" t="s">
        <v>139</v>
      </c>
      <c r="Q4" s="207" t="s">
        <v>4</v>
      </c>
      <c r="R4" s="208" t="s">
        <v>5</v>
      </c>
      <c r="S4" s="209" t="s">
        <v>140</v>
      </c>
    </row>
    <row r="5" spans="1:19" s="210" customFormat="1" ht="13.5" customHeight="1">
      <c r="B5" s="211" t="s">
        <v>13</v>
      </c>
      <c r="C5" s="212"/>
      <c r="D5" s="213">
        <f>SUM(D6:D57,J5:J57,P5:P14)</f>
        <v>21815</v>
      </c>
      <c r="E5" s="214">
        <f>SUM(E6:E57,K5:K57,Q5:Q14)</f>
        <v>10510</v>
      </c>
      <c r="F5" s="215">
        <f>SUM(F6:F57,L5:L57,R5:R14)</f>
        <v>11305</v>
      </c>
      <c r="G5" s="216">
        <f>SUM(G6:G57,M5:M57,S5:S14)</f>
        <v>7590</v>
      </c>
      <c r="H5" s="217"/>
      <c r="I5" s="218" t="s">
        <v>141</v>
      </c>
      <c r="J5" s="219">
        <f>+K5+L5</f>
        <v>156</v>
      </c>
      <c r="K5" s="220">
        <v>78</v>
      </c>
      <c r="L5" s="221">
        <v>78</v>
      </c>
      <c r="M5" s="222">
        <v>52</v>
      </c>
      <c r="N5" s="223"/>
      <c r="O5" s="224" t="s">
        <v>142</v>
      </c>
      <c r="P5" s="219">
        <f t="shared" ref="P5:P14" si="0">+Q5+R5</f>
        <v>130</v>
      </c>
      <c r="Q5" s="220">
        <v>65</v>
      </c>
      <c r="R5" s="221">
        <v>65</v>
      </c>
      <c r="S5" s="222">
        <v>37</v>
      </c>
    </row>
    <row r="6" spans="1:19" ht="13.5" customHeight="1">
      <c r="B6" s="226"/>
      <c r="C6" s="227" t="s">
        <v>143</v>
      </c>
      <c r="D6" s="228">
        <f>+E6+F6</f>
        <v>145</v>
      </c>
      <c r="E6" s="229">
        <v>71</v>
      </c>
      <c r="F6" s="230">
        <v>74</v>
      </c>
      <c r="G6" s="231">
        <v>63</v>
      </c>
      <c r="H6" s="232"/>
      <c r="I6" s="233" t="s">
        <v>144</v>
      </c>
      <c r="J6" s="234">
        <f>+K6+L6</f>
        <v>224</v>
      </c>
      <c r="K6" s="235">
        <v>107</v>
      </c>
      <c r="L6" s="236">
        <v>117</v>
      </c>
      <c r="M6" s="237">
        <v>70</v>
      </c>
      <c r="N6" s="238"/>
      <c r="O6" s="239" t="s">
        <v>145</v>
      </c>
      <c r="P6" s="240">
        <f t="shared" si="0"/>
        <v>86</v>
      </c>
      <c r="Q6" s="241">
        <v>44</v>
      </c>
      <c r="R6" s="242">
        <v>42</v>
      </c>
      <c r="S6" s="243">
        <v>25</v>
      </c>
    </row>
    <row r="7" spans="1:19" ht="13.5" customHeight="1">
      <c r="B7" s="244"/>
      <c r="C7" s="245" t="s">
        <v>146</v>
      </c>
      <c r="D7" s="246">
        <f t="shared" ref="D7:D57" si="1">+E7+F7</f>
        <v>219</v>
      </c>
      <c r="E7" s="241">
        <v>107</v>
      </c>
      <c r="F7" s="242">
        <v>112</v>
      </c>
      <c r="G7" s="243">
        <v>98</v>
      </c>
      <c r="H7" s="244"/>
      <c r="I7" s="245" t="s">
        <v>147</v>
      </c>
      <c r="J7" s="246">
        <f t="shared" ref="J7:J41" si="2">+K7+L7</f>
        <v>1065</v>
      </c>
      <c r="K7" s="241">
        <v>499</v>
      </c>
      <c r="L7" s="242">
        <v>566</v>
      </c>
      <c r="M7" s="243">
        <v>407</v>
      </c>
      <c r="N7" s="238"/>
      <c r="O7" s="239" t="s">
        <v>148</v>
      </c>
      <c r="P7" s="240">
        <f t="shared" si="0"/>
        <v>63</v>
      </c>
      <c r="Q7" s="241">
        <v>34</v>
      </c>
      <c r="R7" s="242">
        <v>29</v>
      </c>
      <c r="S7" s="243">
        <v>19</v>
      </c>
    </row>
    <row r="8" spans="1:19" ht="13.5" customHeight="1">
      <c r="B8" s="244"/>
      <c r="C8" s="245" t="s">
        <v>149</v>
      </c>
      <c r="D8" s="246">
        <f t="shared" si="1"/>
        <v>706</v>
      </c>
      <c r="E8" s="241">
        <v>370</v>
      </c>
      <c r="F8" s="242">
        <v>336</v>
      </c>
      <c r="G8" s="243">
        <v>305</v>
      </c>
      <c r="H8" s="244"/>
      <c r="I8" s="245" t="s">
        <v>150</v>
      </c>
      <c r="J8" s="246">
        <f t="shared" si="2"/>
        <v>311</v>
      </c>
      <c r="K8" s="241">
        <v>151</v>
      </c>
      <c r="L8" s="242">
        <v>160</v>
      </c>
      <c r="M8" s="243">
        <v>117</v>
      </c>
      <c r="N8" s="238"/>
      <c r="O8" s="239" t="s">
        <v>151</v>
      </c>
      <c r="P8" s="240">
        <f t="shared" si="0"/>
        <v>70</v>
      </c>
      <c r="Q8" s="241">
        <v>33</v>
      </c>
      <c r="R8" s="242">
        <v>37</v>
      </c>
      <c r="S8" s="243">
        <v>21</v>
      </c>
    </row>
    <row r="9" spans="1:19" ht="13.5" customHeight="1">
      <c r="B9" s="244"/>
      <c r="C9" s="245" t="s">
        <v>152</v>
      </c>
      <c r="D9" s="246">
        <f t="shared" si="1"/>
        <v>111</v>
      </c>
      <c r="E9" s="241">
        <v>47</v>
      </c>
      <c r="F9" s="242">
        <v>64</v>
      </c>
      <c r="G9" s="243">
        <v>42</v>
      </c>
      <c r="H9" s="244"/>
      <c r="I9" s="245" t="s">
        <v>153</v>
      </c>
      <c r="J9" s="246">
        <f t="shared" si="2"/>
        <v>351</v>
      </c>
      <c r="K9" s="241">
        <v>167</v>
      </c>
      <c r="L9" s="242">
        <v>184</v>
      </c>
      <c r="M9" s="243">
        <v>123</v>
      </c>
      <c r="N9" s="238"/>
      <c r="O9" s="239" t="s">
        <v>154</v>
      </c>
      <c r="P9" s="240">
        <f t="shared" si="0"/>
        <v>68</v>
      </c>
      <c r="Q9" s="241">
        <v>30</v>
      </c>
      <c r="R9" s="242">
        <v>38</v>
      </c>
      <c r="S9" s="243">
        <v>17</v>
      </c>
    </row>
    <row r="10" spans="1:19" ht="13.5" customHeight="1">
      <c r="B10" s="244"/>
      <c r="C10" s="245" t="s">
        <v>155</v>
      </c>
      <c r="D10" s="246">
        <f t="shared" si="1"/>
        <v>109</v>
      </c>
      <c r="E10" s="241">
        <v>55</v>
      </c>
      <c r="F10" s="242">
        <v>54</v>
      </c>
      <c r="G10" s="243">
        <v>37</v>
      </c>
      <c r="H10" s="244"/>
      <c r="I10" s="245" t="s">
        <v>156</v>
      </c>
      <c r="J10" s="246">
        <f t="shared" si="2"/>
        <v>269</v>
      </c>
      <c r="K10" s="241">
        <v>134</v>
      </c>
      <c r="L10" s="242">
        <v>135</v>
      </c>
      <c r="M10" s="243">
        <v>101</v>
      </c>
      <c r="N10" s="238"/>
      <c r="O10" s="247" t="s">
        <v>157</v>
      </c>
      <c r="P10" s="240">
        <f t="shared" si="0"/>
        <v>27</v>
      </c>
      <c r="Q10" s="241">
        <v>15</v>
      </c>
      <c r="R10" s="242">
        <v>12</v>
      </c>
      <c r="S10" s="243">
        <v>12</v>
      </c>
    </row>
    <row r="11" spans="1:19" ht="13.5" customHeight="1">
      <c r="B11" s="244"/>
      <c r="C11" s="245" t="s">
        <v>158</v>
      </c>
      <c r="D11" s="246">
        <f t="shared" si="1"/>
        <v>171</v>
      </c>
      <c r="E11" s="241">
        <v>86</v>
      </c>
      <c r="F11" s="242">
        <v>85</v>
      </c>
      <c r="G11" s="243">
        <v>51</v>
      </c>
      <c r="H11" s="244"/>
      <c r="I11" s="245" t="s">
        <v>159</v>
      </c>
      <c r="J11" s="246">
        <f t="shared" si="2"/>
        <v>705</v>
      </c>
      <c r="K11" s="241">
        <v>352</v>
      </c>
      <c r="L11" s="242">
        <v>353</v>
      </c>
      <c r="M11" s="243">
        <v>265</v>
      </c>
      <c r="N11" s="238"/>
      <c r="O11" s="248" t="s">
        <v>160</v>
      </c>
      <c r="P11" s="249">
        <f t="shared" si="0"/>
        <v>234</v>
      </c>
      <c r="Q11" s="241">
        <v>122</v>
      </c>
      <c r="R11" s="242">
        <v>112</v>
      </c>
      <c r="S11" s="243">
        <v>72</v>
      </c>
    </row>
    <row r="12" spans="1:19" ht="13.5" customHeight="1">
      <c r="B12" s="244"/>
      <c r="C12" s="245" t="s">
        <v>161</v>
      </c>
      <c r="D12" s="246">
        <f t="shared" si="1"/>
        <v>128</v>
      </c>
      <c r="E12" s="241">
        <v>58</v>
      </c>
      <c r="F12" s="242">
        <v>70</v>
      </c>
      <c r="G12" s="243">
        <v>46</v>
      </c>
      <c r="H12" s="244"/>
      <c r="I12" s="245" t="s">
        <v>162</v>
      </c>
      <c r="J12" s="246">
        <f t="shared" si="2"/>
        <v>954</v>
      </c>
      <c r="K12" s="241">
        <v>456</v>
      </c>
      <c r="L12" s="242">
        <v>498</v>
      </c>
      <c r="M12" s="243">
        <v>360</v>
      </c>
      <c r="N12" s="238"/>
      <c r="O12" s="248" t="s">
        <v>163</v>
      </c>
      <c r="P12" s="249">
        <f t="shared" si="0"/>
        <v>235</v>
      </c>
      <c r="Q12" s="241">
        <v>113</v>
      </c>
      <c r="R12" s="242">
        <v>122</v>
      </c>
      <c r="S12" s="243">
        <v>59</v>
      </c>
    </row>
    <row r="13" spans="1:19" ht="13.5" customHeight="1">
      <c r="B13" s="244"/>
      <c r="C13" s="245" t="s">
        <v>164</v>
      </c>
      <c r="D13" s="246">
        <f t="shared" si="1"/>
        <v>65</v>
      </c>
      <c r="E13" s="241">
        <v>32</v>
      </c>
      <c r="F13" s="242">
        <v>33</v>
      </c>
      <c r="G13" s="243">
        <v>22</v>
      </c>
      <c r="H13" s="244"/>
      <c r="I13" s="245" t="s">
        <v>165</v>
      </c>
      <c r="J13" s="246">
        <f t="shared" si="2"/>
        <v>220</v>
      </c>
      <c r="K13" s="241">
        <v>99</v>
      </c>
      <c r="L13" s="242">
        <v>121</v>
      </c>
      <c r="M13" s="243">
        <v>90</v>
      </c>
      <c r="N13" s="238"/>
      <c r="O13" s="248" t="s">
        <v>166</v>
      </c>
      <c r="P13" s="249">
        <f t="shared" si="0"/>
        <v>274</v>
      </c>
      <c r="Q13" s="241">
        <v>122</v>
      </c>
      <c r="R13" s="242">
        <v>152</v>
      </c>
      <c r="S13" s="243">
        <v>69</v>
      </c>
    </row>
    <row r="14" spans="1:19" ht="13.5" customHeight="1">
      <c r="B14" s="244"/>
      <c r="C14" s="245" t="s">
        <v>167</v>
      </c>
      <c r="D14" s="246">
        <f t="shared" si="1"/>
        <v>19</v>
      </c>
      <c r="E14" s="241">
        <v>8</v>
      </c>
      <c r="F14" s="242">
        <v>11</v>
      </c>
      <c r="G14" s="243">
        <v>15</v>
      </c>
      <c r="H14" s="244"/>
      <c r="I14" s="245" t="s">
        <v>168</v>
      </c>
      <c r="J14" s="246">
        <f t="shared" si="2"/>
        <v>143</v>
      </c>
      <c r="K14" s="241">
        <v>73</v>
      </c>
      <c r="L14" s="242">
        <v>70</v>
      </c>
      <c r="M14" s="243">
        <v>50</v>
      </c>
      <c r="N14" s="250"/>
      <c r="O14" s="251" t="s">
        <v>169</v>
      </c>
      <c r="P14" s="252">
        <f t="shared" si="0"/>
        <v>0</v>
      </c>
      <c r="Q14" s="253">
        <v>0</v>
      </c>
      <c r="R14" s="254">
        <v>0</v>
      </c>
      <c r="S14" s="255">
        <v>0</v>
      </c>
    </row>
    <row r="15" spans="1:19" ht="13.5" customHeight="1">
      <c r="B15" s="244"/>
      <c r="C15" s="245" t="s">
        <v>170</v>
      </c>
      <c r="D15" s="246">
        <f t="shared" si="1"/>
        <v>32</v>
      </c>
      <c r="E15" s="241">
        <v>13</v>
      </c>
      <c r="F15" s="242">
        <v>19</v>
      </c>
      <c r="G15" s="243">
        <v>12</v>
      </c>
      <c r="H15" s="244"/>
      <c r="I15" s="245" t="s">
        <v>171</v>
      </c>
      <c r="J15" s="246">
        <f t="shared" si="2"/>
        <v>342</v>
      </c>
      <c r="K15" s="241">
        <v>154</v>
      </c>
      <c r="L15" s="242">
        <v>188</v>
      </c>
      <c r="M15" s="243">
        <v>116</v>
      </c>
      <c r="N15" s="211" t="s">
        <v>172</v>
      </c>
      <c r="O15" s="256"/>
      <c r="P15" s="257">
        <f>SUM(P16:P57)+'B-4-2'!D58+'B-4-2'!J58+'B-4-2'!P58</f>
        <v>32437</v>
      </c>
      <c r="Q15" s="258">
        <f>SUM(Q16:Q57)+'B-4-2'!E58+'B-4-2'!K58+'B-4-2'!Q58</f>
        <v>15826</v>
      </c>
      <c r="R15" s="259">
        <f>SUM(R16:R57)+'B-4-2'!F58+'B-4-2'!L58+'B-4-2'!R58</f>
        <v>16611</v>
      </c>
      <c r="S15" s="257">
        <f>SUM(S16:S57)+'B-4-2'!G58+'B-4-2'!M58+'B-4-2'!S58</f>
        <v>10824</v>
      </c>
    </row>
    <row r="16" spans="1:19" ht="13.5" customHeight="1">
      <c r="B16" s="244"/>
      <c r="C16" s="245" t="s">
        <v>173</v>
      </c>
      <c r="D16" s="246">
        <f t="shared" si="1"/>
        <v>80</v>
      </c>
      <c r="E16" s="241">
        <v>38</v>
      </c>
      <c r="F16" s="242">
        <v>42</v>
      </c>
      <c r="G16" s="243">
        <v>23</v>
      </c>
      <c r="H16" s="244"/>
      <c r="I16" s="245" t="s">
        <v>174</v>
      </c>
      <c r="J16" s="246">
        <f t="shared" si="2"/>
        <v>190</v>
      </c>
      <c r="K16" s="241">
        <v>94</v>
      </c>
      <c r="L16" s="242">
        <v>96</v>
      </c>
      <c r="M16" s="243">
        <v>59</v>
      </c>
      <c r="N16" s="260"/>
      <c r="O16" s="261" t="s">
        <v>175</v>
      </c>
      <c r="P16" s="262">
        <f t="shared" ref="P16:P57" si="3">+Q16+R16</f>
        <v>108</v>
      </c>
      <c r="Q16" s="263">
        <v>50</v>
      </c>
      <c r="R16" s="264">
        <v>58</v>
      </c>
      <c r="S16" s="265">
        <v>29</v>
      </c>
    </row>
    <row r="17" spans="2:19" ht="13.5" customHeight="1">
      <c r="B17" s="244"/>
      <c r="C17" s="245" t="s">
        <v>176</v>
      </c>
      <c r="D17" s="246">
        <f t="shared" si="1"/>
        <v>8</v>
      </c>
      <c r="E17" s="241">
        <v>3</v>
      </c>
      <c r="F17" s="242">
        <v>5</v>
      </c>
      <c r="G17" s="243">
        <v>5</v>
      </c>
      <c r="H17" s="244"/>
      <c r="I17" s="245" t="s">
        <v>177</v>
      </c>
      <c r="J17" s="246">
        <f t="shared" si="2"/>
        <v>1116</v>
      </c>
      <c r="K17" s="241">
        <v>524</v>
      </c>
      <c r="L17" s="242">
        <v>592</v>
      </c>
      <c r="M17" s="243">
        <v>400</v>
      </c>
      <c r="N17" s="238"/>
      <c r="O17" s="248" t="s">
        <v>178</v>
      </c>
      <c r="P17" s="266">
        <f t="shared" si="3"/>
        <v>169</v>
      </c>
      <c r="Q17" s="241">
        <v>76</v>
      </c>
      <c r="R17" s="242">
        <v>93</v>
      </c>
      <c r="S17" s="243">
        <v>58</v>
      </c>
    </row>
    <row r="18" spans="2:19" ht="13.5" customHeight="1">
      <c r="B18" s="244"/>
      <c r="C18" s="245" t="s">
        <v>179</v>
      </c>
      <c r="D18" s="246">
        <f t="shared" si="1"/>
        <v>31</v>
      </c>
      <c r="E18" s="241">
        <v>16</v>
      </c>
      <c r="F18" s="242">
        <v>15</v>
      </c>
      <c r="G18" s="243">
        <v>11</v>
      </c>
      <c r="H18" s="244"/>
      <c r="I18" s="245" t="s">
        <v>180</v>
      </c>
      <c r="J18" s="246">
        <f t="shared" si="2"/>
        <v>9</v>
      </c>
      <c r="K18" s="241">
        <v>6</v>
      </c>
      <c r="L18" s="242">
        <v>3</v>
      </c>
      <c r="M18" s="243">
        <v>7</v>
      </c>
      <c r="N18" s="260"/>
      <c r="O18" s="267" t="s">
        <v>181</v>
      </c>
      <c r="P18" s="268">
        <f t="shared" si="3"/>
        <v>134</v>
      </c>
      <c r="Q18" s="241">
        <v>70</v>
      </c>
      <c r="R18" s="242">
        <v>64</v>
      </c>
      <c r="S18" s="243">
        <v>52</v>
      </c>
    </row>
    <row r="19" spans="2:19" ht="13.5" customHeight="1">
      <c r="B19" s="244"/>
      <c r="C19" s="245" t="s">
        <v>182</v>
      </c>
      <c r="D19" s="246">
        <f t="shared" si="1"/>
        <v>50</v>
      </c>
      <c r="E19" s="241">
        <v>20</v>
      </c>
      <c r="F19" s="242">
        <v>30</v>
      </c>
      <c r="G19" s="243">
        <v>18</v>
      </c>
      <c r="H19" s="244"/>
      <c r="I19" s="245" t="s">
        <v>183</v>
      </c>
      <c r="J19" s="246">
        <f t="shared" si="2"/>
        <v>44</v>
      </c>
      <c r="K19" s="241">
        <v>24</v>
      </c>
      <c r="L19" s="242">
        <v>20</v>
      </c>
      <c r="M19" s="243">
        <v>15</v>
      </c>
      <c r="N19" s="238"/>
      <c r="O19" s="269" t="s">
        <v>184</v>
      </c>
      <c r="P19" s="240">
        <f t="shared" si="3"/>
        <v>24</v>
      </c>
      <c r="Q19" s="241">
        <v>12</v>
      </c>
      <c r="R19" s="242">
        <v>12</v>
      </c>
      <c r="S19" s="243">
        <v>8</v>
      </c>
    </row>
    <row r="20" spans="2:19" ht="13.5" customHeight="1">
      <c r="B20" s="244"/>
      <c r="C20" s="245" t="s">
        <v>185</v>
      </c>
      <c r="D20" s="246">
        <f t="shared" si="1"/>
        <v>24</v>
      </c>
      <c r="E20" s="241">
        <v>13</v>
      </c>
      <c r="F20" s="242">
        <v>11</v>
      </c>
      <c r="G20" s="243">
        <v>10</v>
      </c>
      <c r="H20" s="244"/>
      <c r="I20" s="245" t="s">
        <v>186</v>
      </c>
      <c r="J20" s="246">
        <f t="shared" si="2"/>
        <v>919</v>
      </c>
      <c r="K20" s="241">
        <v>458</v>
      </c>
      <c r="L20" s="242">
        <v>461</v>
      </c>
      <c r="M20" s="243">
        <v>326</v>
      </c>
      <c r="N20" s="238"/>
      <c r="O20" s="269" t="s">
        <v>187</v>
      </c>
      <c r="P20" s="240">
        <f t="shared" si="3"/>
        <v>43</v>
      </c>
      <c r="Q20" s="241">
        <v>22</v>
      </c>
      <c r="R20" s="242">
        <v>21</v>
      </c>
      <c r="S20" s="243">
        <v>12</v>
      </c>
    </row>
    <row r="21" spans="2:19" ht="13.5" customHeight="1">
      <c r="B21" s="244"/>
      <c r="C21" s="245" t="s">
        <v>188</v>
      </c>
      <c r="D21" s="246">
        <f t="shared" si="1"/>
        <v>158</v>
      </c>
      <c r="E21" s="241">
        <v>78</v>
      </c>
      <c r="F21" s="242">
        <v>80</v>
      </c>
      <c r="G21" s="243">
        <v>53</v>
      </c>
      <c r="H21" s="244"/>
      <c r="I21" s="245" t="s">
        <v>189</v>
      </c>
      <c r="J21" s="246">
        <f t="shared" si="2"/>
        <v>106</v>
      </c>
      <c r="K21" s="241">
        <v>67</v>
      </c>
      <c r="L21" s="242">
        <v>39</v>
      </c>
      <c r="M21" s="243">
        <v>61</v>
      </c>
      <c r="N21" s="238"/>
      <c r="O21" s="269" t="s">
        <v>190</v>
      </c>
      <c r="P21" s="240">
        <f t="shared" si="3"/>
        <v>77</v>
      </c>
      <c r="Q21" s="241">
        <v>38</v>
      </c>
      <c r="R21" s="242">
        <v>39</v>
      </c>
      <c r="S21" s="243">
        <v>17</v>
      </c>
    </row>
    <row r="22" spans="2:19" ht="13.5" customHeight="1">
      <c r="B22" s="244"/>
      <c r="C22" s="245" t="s">
        <v>191</v>
      </c>
      <c r="D22" s="246">
        <f t="shared" si="1"/>
        <v>138</v>
      </c>
      <c r="E22" s="241">
        <v>69</v>
      </c>
      <c r="F22" s="242">
        <v>69</v>
      </c>
      <c r="G22" s="243">
        <v>41</v>
      </c>
      <c r="H22" s="244"/>
      <c r="I22" s="245" t="s">
        <v>192</v>
      </c>
      <c r="J22" s="246">
        <f t="shared" si="2"/>
        <v>13</v>
      </c>
      <c r="K22" s="241">
        <v>7</v>
      </c>
      <c r="L22" s="242">
        <v>6</v>
      </c>
      <c r="M22" s="243">
        <v>5</v>
      </c>
      <c r="N22" s="238"/>
      <c r="O22" s="269" t="s">
        <v>193</v>
      </c>
      <c r="P22" s="240">
        <f t="shared" si="3"/>
        <v>143</v>
      </c>
      <c r="Q22" s="241">
        <v>73</v>
      </c>
      <c r="R22" s="242">
        <v>70</v>
      </c>
      <c r="S22" s="243">
        <v>36</v>
      </c>
    </row>
    <row r="23" spans="2:19" ht="13.5" customHeight="1">
      <c r="B23" s="244"/>
      <c r="C23" s="245" t="s">
        <v>194</v>
      </c>
      <c r="D23" s="246">
        <f t="shared" si="1"/>
        <v>77</v>
      </c>
      <c r="E23" s="241">
        <v>35</v>
      </c>
      <c r="F23" s="242">
        <v>42</v>
      </c>
      <c r="G23" s="243">
        <v>31</v>
      </c>
      <c r="H23" s="238"/>
      <c r="I23" s="247" t="s">
        <v>195</v>
      </c>
      <c r="J23" s="240">
        <f t="shared" si="2"/>
        <v>593</v>
      </c>
      <c r="K23" s="241">
        <v>294</v>
      </c>
      <c r="L23" s="242">
        <v>299</v>
      </c>
      <c r="M23" s="243">
        <v>180</v>
      </c>
      <c r="N23" s="238"/>
      <c r="O23" s="269" t="s">
        <v>196</v>
      </c>
      <c r="P23" s="240">
        <f t="shared" si="3"/>
        <v>161</v>
      </c>
      <c r="Q23" s="241">
        <v>76</v>
      </c>
      <c r="R23" s="242">
        <v>85</v>
      </c>
      <c r="S23" s="243">
        <v>41</v>
      </c>
    </row>
    <row r="24" spans="2:19" ht="13.5" customHeight="1">
      <c r="B24" s="244"/>
      <c r="C24" s="245" t="s">
        <v>197</v>
      </c>
      <c r="D24" s="246">
        <f t="shared" si="1"/>
        <v>54</v>
      </c>
      <c r="E24" s="241">
        <v>29</v>
      </c>
      <c r="F24" s="242">
        <v>25</v>
      </c>
      <c r="G24" s="243">
        <v>22</v>
      </c>
      <c r="H24" s="238"/>
      <c r="I24" s="247" t="s">
        <v>198</v>
      </c>
      <c r="J24" s="240">
        <f t="shared" si="2"/>
        <v>391</v>
      </c>
      <c r="K24" s="241">
        <v>193</v>
      </c>
      <c r="L24" s="242">
        <v>198</v>
      </c>
      <c r="M24" s="243">
        <v>148</v>
      </c>
      <c r="N24" s="238"/>
      <c r="O24" s="269" t="s">
        <v>199</v>
      </c>
      <c r="P24" s="240">
        <f t="shared" si="3"/>
        <v>201</v>
      </c>
      <c r="Q24" s="241">
        <v>99</v>
      </c>
      <c r="R24" s="242">
        <v>102</v>
      </c>
      <c r="S24" s="243">
        <v>57</v>
      </c>
    </row>
    <row r="25" spans="2:19" ht="13.5" customHeight="1">
      <c r="B25" s="244"/>
      <c r="C25" s="245" t="s">
        <v>200</v>
      </c>
      <c r="D25" s="246">
        <f t="shared" si="1"/>
        <v>108</v>
      </c>
      <c r="E25" s="241">
        <v>55</v>
      </c>
      <c r="F25" s="242">
        <v>53</v>
      </c>
      <c r="G25" s="243">
        <v>44</v>
      </c>
      <c r="H25" s="238"/>
      <c r="I25" s="247" t="s">
        <v>201</v>
      </c>
      <c r="J25" s="240">
        <f t="shared" si="2"/>
        <v>179</v>
      </c>
      <c r="K25" s="241">
        <v>84</v>
      </c>
      <c r="L25" s="242">
        <v>95</v>
      </c>
      <c r="M25" s="243">
        <v>55</v>
      </c>
      <c r="N25" s="238"/>
      <c r="O25" s="269" t="s">
        <v>202</v>
      </c>
      <c r="P25" s="240">
        <f t="shared" si="3"/>
        <v>96</v>
      </c>
      <c r="Q25" s="241">
        <v>44</v>
      </c>
      <c r="R25" s="242">
        <v>52</v>
      </c>
      <c r="S25" s="243">
        <v>30</v>
      </c>
    </row>
    <row r="26" spans="2:19" ht="13.5" customHeight="1">
      <c r="B26" s="244"/>
      <c r="C26" s="245" t="s">
        <v>203</v>
      </c>
      <c r="D26" s="246">
        <f t="shared" si="1"/>
        <v>76</v>
      </c>
      <c r="E26" s="241">
        <v>37</v>
      </c>
      <c r="F26" s="242">
        <v>39</v>
      </c>
      <c r="G26" s="243">
        <v>29</v>
      </c>
      <c r="H26" s="238"/>
      <c r="I26" s="247" t="s">
        <v>204</v>
      </c>
      <c r="J26" s="240">
        <f t="shared" si="2"/>
        <v>109</v>
      </c>
      <c r="K26" s="241">
        <v>43</v>
      </c>
      <c r="L26" s="242">
        <v>66</v>
      </c>
      <c r="M26" s="243">
        <v>43</v>
      </c>
      <c r="N26" s="238"/>
      <c r="O26" s="269" t="s">
        <v>205</v>
      </c>
      <c r="P26" s="240">
        <f t="shared" si="3"/>
        <v>102</v>
      </c>
      <c r="Q26" s="241">
        <v>52</v>
      </c>
      <c r="R26" s="242">
        <v>50</v>
      </c>
      <c r="S26" s="243">
        <v>27</v>
      </c>
    </row>
    <row r="27" spans="2:19" ht="13.5" customHeight="1">
      <c r="B27" s="244"/>
      <c r="C27" s="245" t="s">
        <v>206</v>
      </c>
      <c r="D27" s="246">
        <f t="shared" si="1"/>
        <v>63</v>
      </c>
      <c r="E27" s="241">
        <v>26</v>
      </c>
      <c r="F27" s="242">
        <v>37</v>
      </c>
      <c r="G27" s="243">
        <v>19</v>
      </c>
      <c r="H27" s="238"/>
      <c r="I27" s="247" t="s">
        <v>207</v>
      </c>
      <c r="J27" s="240">
        <f t="shared" si="2"/>
        <v>141</v>
      </c>
      <c r="K27" s="241">
        <v>68</v>
      </c>
      <c r="L27" s="242">
        <v>73</v>
      </c>
      <c r="M27" s="243">
        <v>51</v>
      </c>
      <c r="N27" s="238"/>
      <c r="O27" s="269" t="s">
        <v>208</v>
      </c>
      <c r="P27" s="240">
        <f t="shared" si="3"/>
        <v>45</v>
      </c>
      <c r="Q27" s="241">
        <v>22</v>
      </c>
      <c r="R27" s="242">
        <v>23</v>
      </c>
      <c r="S27" s="243">
        <v>12</v>
      </c>
    </row>
    <row r="28" spans="2:19" ht="13.5" customHeight="1">
      <c r="B28" s="244"/>
      <c r="C28" s="245" t="s">
        <v>209</v>
      </c>
      <c r="D28" s="246">
        <f t="shared" si="1"/>
        <v>19</v>
      </c>
      <c r="E28" s="241">
        <v>11</v>
      </c>
      <c r="F28" s="242">
        <v>8</v>
      </c>
      <c r="G28" s="243">
        <v>7</v>
      </c>
      <c r="H28" s="238"/>
      <c r="I28" s="247" t="s">
        <v>210</v>
      </c>
      <c r="J28" s="240">
        <f t="shared" si="2"/>
        <v>105</v>
      </c>
      <c r="K28" s="241">
        <v>48</v>
      </c>
      <c r="L28" s="242">
        <v>57</v>
      </c>
      <c r="M28" s="243">
        <v>42</v>
      </c>
      <c r="N28" s="238"/>
      <c r="O28" s="269" t="s">
        <v>211</v>
      </c>
      <c r="P28" s="240">
        <f t="shared" si="3"/>
        <v>37</v>
      </c>
      <c r="Q28" s="241">
        <v>19</v>
      </c>
      <c r="R28" s="242">
        <v>18</v>
      </c>
      <c r="S28" s="243">
        <v>9</v>
      </c>
    </row>
    <row r="29" spans="2:19" ht="13.5" customHeight="1">
      <c r="B29" s="244"/>
      <c r="C29" s="245" t="s">
        <v>212</v>
      </c>
      <c r="D29" s="246">
        <f t="shared" si="1"/>
        <v>52</v>
      </c>
      <c r="E29" s="241">
        <v>22</v>
      </c>
      <c r="F29" s="242">
        <v>30</v>
      </c>
      <c r="G29" s="243">
        <v>18</v>
      </c>
      <c r="H29" s="238"/>
      <c r="I29" s="247" t="s">
        <v>213</v>
      </c>
      <c r="J29" s="240">
        <f t="shared" si="2"/>
        <v>190</v>
      </c>
      <c r="K29" s="241">
        <v>90</v>
      </c>
      <c r="L29" s="242">
        <v>100</v>
      </c>
      <c r="M29" s="243">
        <v>54</v>
      </c>
      <c r="N29" s="238"/>
      <c r="O29" s="269" t="s">
        <v>214</v>
      </c>
      <c r="P29" s="240">
        <f t="shared" si="3"/>
        <v>145</v>
      </c>
      <c r="Q29" s="241">
        <v>73</v>
      </c>
      <c r="R29" s="242">
        <v>72</v>
      </c>
      <c r="S29" s="243">
        <v>58</v>
      </c>
    </row>
    <row r="30" spans="2:19" ht="13.5" customHeight="1">
      <c r="B30" s="244"/>
      <c r="C30" s="245" t="s">
        <v>215</v>
      </c>
      <c r="D30" s="246">
        <f t="shared" si="1"/>
        <v>52</v>
      </c>
      <c r="E30" s="241">
        <v>24</v>
      </c>
      <c r="F30" s="242">
        <v>28</v>
      </c>
      <c r="G30" s="243">
        <v>22</v>
      </c>
      <c r="H30" s="238"/>
      <c r="I30" s="247" t="s">
        <v>216</v>
      </c>
      <c r="J30" s="240">
        <f t="shared" si="2"/>
        <v>79</v>
      </c>
      <c r="K30" s="241">
        <v>41</v>
      </c>
      <c r="L30" s="242">
        <v>38</v>
      </c>
      <c r="M30" s="243">
        <v>23</v>
      </c>
      <c r="N30" s="238"/>
      <c r="O30" s="269" t="s">
        <v>217</v>
      </c>
      <c r="P30" s="240">
        <f t="shared" si="3"/>
        <v>198</v>
      </c>
      <c r="Q30" s="241">
        <v>107</v>
      </c>
      <c r="R30" s="242">
        <v>91</v>
      </c>
      <c r="S30" s="243">
        <v>95</v>
      </c>
    </row>
    <row r="31" spans="2:19" ht="13.5" customHeight="1">
      <c r="B31" s="244"/>
      <c r="C31" s="245" t="s">
        <v>218</v>
      </c>
      <c r="D31" s="246">
        <f t="shared" si="1"/>
        <v>37</v>
      </c>
      <c r="E31" s="241">
        <v>17</v>
      </c>
      <c r="F31" s="242">
        <v>20</v>
      </c>
      <c r="G31" s="243">
        <v>20</v>
      </c>
      <c r="H31" s="238"/>
      <c r="I31" s="247" t="s">
        <v>219</v>
      </c>
      <c r="J31" s="240">
        <f t="shared" si="2"/>
        <v>262</v>
      </c>
      <c r="K31" s="241">
        <v>128</v>
      </c>
      <c r="L31" s="242">
        <v>134</v>
      </c>
      <c r="M31" s="243">
        <v>76</v>
      </c>
      <c r="N31" s="238"/>
      <c r="O31" s="269" t="s">
        <v>220</v>
      </c>
      <c r="P31" s="240">
        <f t="shared" si="3"/>
        <v>245</v>
      </c>
      <c r="Q31" s="241">
        <v>116</v>
      </c>
      <c r="R31" s="242">
        <v>129</v>
      </c>
      <c r="S31" s="243">
        <v>87</v>
      </c>
    </row>
    <row r="32" spans="2:19" ht="13.5" customHeight="1">
      <c r="B32" s="244"/>
      <c r="C32" s="245" t="s">
        <v>221</v>
      </c>
      <c r="D32" s="246">
        <f t="shared" si="1"/>
        <v>42</v>
      </c>
      <c r="E32" s="241">
        <v>19</v>
      </c>
      <c r="F32" s="242">
        <v>23</v>
      </c>
      <c r="G32" s="243">
        <v>22</v>
      </c>
      <c r="H32" s="238"/>
      <c r="I32" s="247" t="s">
        <v>222</v>
      </c>
      <c r="J32" s="240">
        <f t="shared" si="2"/>
        <v>96</v>
      </c>
      <c r="K32" s="241">
        <v>45</v>
      </c>
      <c r="L32" s="242">
        <v>51</v>
      </c>
      <c r="M32" s="243">
        <v>42</v>
      </c>
      <c r="N32" s="238"/>
      <c r="O32" s="269" t="s">
        <v>223</v>
      </c>
      <c r="P32" s="270">
        <f t="shared" si="3"/>
        <v>397</v>
      </c>
      <c r="Q32" s="241">
        <v>203</v>
      </c>
      <c r="R32" s="242">
        <v>194</v>
      </c>
      <c r="S32" s="243">
        <v>120</v>
      </c>
    </row>
    <row r="33" spans="2:19" ht="13.5" customHeight="1">
      <c r="B33" s="244"/>
      <c r="C33" s="245" t="s">
        <v>224</v>
      </c>
      <c r="D33" s="246">
        <f t="shared" si="1"/>
        <v>29</v>
      </c>
      <c r="E33" s="241">
        <v>17</v>
      </c>
      <c r="F33" s="242">
        <v>12</v>
      </c>
      <c r="G33" s="243">
        <v>13</v>
      </c>
      <c r="H33" s="238"/>
      <c r="I33" s="247" t="s">
        <v>225</v>
      </c>
      <c r="J33" s="240">
        <f t="shared" si="2"/>
        <v>255</v>
      </c>
      <c r="K33" s="241">
        <v>120</v>
      </c>
      <c r="L33" s="242">
        <v>135</v>
      </c>
      <c r="M33" s="243">
        <v>73</v>
      </c>
      <c r="N33" s="238"/>
      <c r="O33" s="269" t="s">
        <v>226</v>
      </c>
      <c r="P33" s="270">
        <f t="shared" si="3"/>
        <v>270</v>
      </c>
      <c r="Q33" s="241">
        <v>127</v>
      </c>
      <c r="R33" s="242">
        <v>143</v>
      </c>
      <c r="S33" s="243">
        <v>94</v>
      </c>
    </row>
    <row r="34" spans="2:19" ht="13.5" customHeight="1">
      <c r="B34" s="244"/>
      <c r="C34" s="245" t="s">
        <v>227</v>
      </c>
      <c r="D34" s="246">
        <f t="shared" si="1"/>
        <v>73</v>
      </c>
      <c r="E34" s="241">
        <v>31</v>
      </c>
      <c r="F34" s="242">
        <v>42</v>
      </c>
      <c r="G34" s="243">
        <v>28</v>
      </c>
      <c r="H34" s="238"/>
      <c r="I34" s="247" t="s">
        <v>228</v>
      </c>
      <c r="J34" s="240">
        <f t="shared" si="2"/>
        <v>389</v>
      </c>
      <c r="K34" s="241">
        <v>192</v>
      </c>
      <c r="L34" s="242">
        <v>197</v>
      </c>
      <c r="M34" s="243">
        <v>108</v>
      </c>
      <c r="N34" s="238"/>
      <c r="O34" s="269" t="s">
        <v>229</v>
      </c>
      <c r="P34" s="270">
        <f t="shared" si="3"/>
        <v>284</v>
      </c>
      <c r="Q34" s="241">
        <v>142</v>
      </c>
      <c r="R34" s="242">
        <v>142</v>
      </c>
      <c r="S34" s="243">
        <v>90</v>
      </c>
    </row>
    <row r="35" spans="2:19" ht="13.5" customHeight="1">
      <c r="B35" s="244"/>
      <c r="C35" s="245" t="s">
        <v>230</v>
      </c>
      <c r="D35" s="246">
        <f t="shared" si="1"/>
        <v>67</v>
      </c>
      <c r="E35" s="241">
        <v>32</v>
      </c>
      <c r="F35" s="242">
        <v>35</v>
      </c>
      <c r="G35" s="243">
        <v>28</v>
      </c>
      <c r="H35" s="238"/>
      <c r="I35" s="247" t="s">
        <v>231</v>
      </c>
      <c r="J35" s="240">
        <f t="shared" si="2"/>
        <v>10</v>
      </c>
      <c r="K35" s="241">
        <v>4</v>
      </c>
      <c r="L35" s="242">
        <v>6</v>
      </c>
      <c r="M35" s="243">
        <v>4</v>
      </c>
      <c r="N35" s="238"/>
      <c r="O35" s="269" t="s">
        <v>232</v>
      </c>
      <c r="P35" s="270">
        <f t="shared" si="3"/>
        <v>645</v>
      </c>
      <c r="Q35" s="241">
        <v>333</v>
      </c>
      <c r="R35" s="242">
        <v>312</v>
      </c>
      <c r="S35" s="243">
        <v>212</v>
      </c>
    </row>
    <row r="36" spans="2:19" ht="13.5" customHeight="1">
      <c r="B36" s="244"/>
      <c r="C36" s="245" t="s">
        <v>233</v>
      </c>
      <c r="D36" s="246">
        <f t="shared" si="1"/>
        <v>124</v>
      </c>
      <c r="E36" s="241">
        <v>60</v>
      </c>
      <c r="F36" s="242">
        <v>64</v>
      </c>
      <c r="G36" s="243">
        <v>41</v>
      </c>
      <c r="H36" s="271"/>
      <c r="I36" s="247" t="s">
        <v>234</v>
      </c>
      <c r="J36" s="240">
        <f t="shared" si="2"/>
        <v>61</v>
      </c>
      <c r="K36" s="241">
        <v>25</v>
      </c>
      <c r="L36" s="242">
        <v>36</v>
      </c>
      <c r="M36" s="243">
        <v>19</v>
      </c>
      <c r="N36" s="238"/>
      <c r="O36" s="269" t="s">
        <v>235</v>
      </c>
      <c r="P36" s="270">
        <f t="shared" si="3"/>
        <v>465</v>
      </c>
      <c r="Q36" s="241">
        <v>230</v>
      </c>
      <c r="R36" s="242">
        <v>235</v>
      </c>
      <c r="S36" s="243">
        <v>161</v>
      </c>
    </row>
    <row r="37" spans="2:19" ht="13.5" customHeight="1">
      <c r="B37" s="244"/>
      <c r="C37" s="245" t="s">
        <v>236</v>
      </c>
      <c r="D37" s="246">
        <f t="shared" si="1"/>
        <v>59</v>
      </c>
      <c r="E37" s="241">
        <v>28</v>
      </c>
      <c r="F37" s="242">
        <v>31</v>
      </c>
      <c r="G37" s="243">
        <v>21</v>
      </c>
      <c r="H37" s="271"/>
      <c r="I37" s="247" t="s">
        <v>237</v>
      </c>
      <c r="J37" s="240">
        <f t="shared" si="2"/>
        <v>150</v>
      </c>
      <c r="K37" s="241">
        <v>63</v>
      </c>
      <c r="L37" s="242">
        <v>87</v>
      </c>
      <c r="M37" s="243">
        <v>42</v>
      </c>
      <c r="N37" s="238"/>
      <c r="O37" s="269" t="s">
        <v>238</v>
      </c>
      <c r="P37" s="270">
        <f t="shared" si="3"/>
        <v>463</v>
      </c>
      <c r="Q37" s="241">
        <v>224</v>
      </c>
      <c r="R37" s="242">
        <v>239</v>
      </c>
      <c r="S37" s="243">
        <v>132</v>
      </c>
    </row>
    <row r="38" spans="2:19" ht="13.5" customHeight="1">
      <c r="B38" s="244"/>
      <c r="C38" s="245" t="s">
        <v>239</v>
      </c>
      <c r="D38" s="246">
        <f t="shared" si="1"/>
        <v>31</v>
      </c>
      <c r="E38" s="241">
        <v>13</v>
      </c>
      <c r="F38" s="242">
        <v>18</v>
      </c>
      <c r="G38" s="243">
        <v>17</v>
      </c>
      <c r="H38" s="271"/>
      <c r="I38" s="247" t="s">
        <v>240</v>
      </c>
      <c r="J38" s="240">
        <f t="shared" si="2"/>
        <v>43</v>
      </c>
      <c r="K38" s="241">
        <v>16</v>
      </c>
      <c r="L38" s="242">
        <v>27</v>
      </c>
      <c r="M38" s="243">
        <v>13</v>
      </c>
      <c r="N38" s="238"/>
      <c r="O38" s="269" t="s">
        <v>241</v>
      </c>
      <c r="P38" s="270">
        <f t="shared" si="3"/>
        <v>197</v>
      </c>
      <c r="Q38" s="241">
        <v>97</v>
      </c>
      <c r="R38" s="242">
        <v>100</v>
      </c>
      <c r="S38" s="243">
        <v>71</v>
      </c>
    </row>
    <row r="39" spans="2:19" ht="13.5" customHeight="1">
      <c r="B39" s="244"/>
      <c r="C39" s="245" t="s">
        <v>242</v>
      </c>
      <c r="D39" s="246">
        <f t="shared" si="1"/>
        <v>126</v>
      </c>
      <c r="E39" s="241">
        <v>59</v>
      </c>
      <c r="F39" s="242">
        <v>67</v>
      </c>
      <c r="G39" s="243">
        <v>46</v>
      </c>
      <c r="H39" s="271"/>
      <c r="I39" s="247" t="s">
        <v>243</v>
      </c>
      <c r="J39" s="240">
        <f t="shared" si="2"/>
        <v>528</v>
      </c>
      <c r="K39" s="241">
        <v>264</v>
      </c>
      <c r="L39" s="242">
        <v>264</v>
      </c>
      <c r="M39" s="243">
        <v>160</v>
      </c>
      <c r="N39" s="238"/>
      <c r="O39" s="269" t="s">
        <v>244</v>
      </c>
      <c r="P39" s="270">
        <f t="shared" si="3"/>
        <v>156</v>
      </c>
      <c r="Q39" s="241">
        <v>80</v>
      </c>
      <c r="R39" s="242">
        <v>76</v>
      </c>
      <c r="S39" s="243">
        <v>46</v>
      </c>
    </row>
    <row r="40" spans="2:19" ht="13.5" customHeight="1">
      <c r="B40" s="244"/>
      <c r="C40" s="245" t="s">
        <v>245</v>
      </c>
      <c r="D40" s="246">
        <f t="shared" si="1"/>
        <v>171</v>
      </c>
      <c r="E40" s="241">
        <v>91</v>
      </c>
      <c r="F40" s="242">
        <v>80</v>
      </c>
      <c r="G40" s="243">
        <v>62</v>
      </c>
      <c r="H40" s="271"/>
      <c r="I40" s="247" t="s">
        <v>246</v>
      </c>
      <c r="J40" s="240">
        <f t="shared" si="2"/>
        <v>83</v>
      </c>
      <c r="K40" s="241">
        <v>45</v>
      </c>
      <c r="L40" s="242">
        <v>38</v>
      </c>
      <c r="M40" s="243">
        <v>30</v>
      </c>
      <c r="N40" s="260"/>
      <c r="O40" s="272" t="s">
        <v>247</v>
      </c>
      <c r="P40" s="273">
        <f t="shared" si="3"/>
        <v>63</v>
      </c>
      <c r="Q40" s="241">
        <v>27</v>
      </c>
      <c r="R40" s="242">
        <v>36</v>
      </c>
      <c r="S40" s="243">
        <v>14</v>
      </c>
    </row>
    <row r="41" spans="2:19" ht="13.5" customHeight="1">
      <c r="B41" s="244"/>
      <c r="C41" s="245" t="s">
        <v>248</v>
      </c>
      <c r="D41" s="246">
        <f t="shared" si="1"/>
        <v>69</v>
      </c>
      <c r="E41" s="241">
        <v>33</v>
      </c>
      <c r="F41" s="242">
        <v>36</v>
      </c>
      <c r="G41" s="243">
        <v>24</v>
      </c>
      <c r="H41" s="271"/>
      <c r="I41" s="247" t="s">
        <v>249</v>
      </c>
      <c r="J41" s="240">
        <f t="shared" si="2"/>
        <v>137</v>
      </c>
      <c r="K41" s="241">
        <v>65</v>
      </c>
      <c r="L41" s="242">
        <v>72</v>
      </c>
      <c r="M41" s="243">
        <v>45</v>
      </c>
      <c r="N41" s="238"/>
      <c r="O41" s="274" t="s">
        <v>250</v>
      </c>
      <c r="P41" s="275">
        <f t="shared" si="3"/>
        <v>188</v>
      </c>
      <c r="Q41" s="241">
        <v>90</v>
      </c>
      <c r="R41" s="242">
        <v>98</v>
      </c>
      <c r="S41" s="243">
        <v>63</v>
      </c>
    </row>
    <row r="42" spans="2:19" ht="13.5" customHeight="1">
      <c r="B42" s="244"/>
      <c r="C42" s="245" t="s">
        <v>251</v>
      </c>
      <c r="D42" s="246">
        <f t="shared" si="1"/>
        <v>71</v>
      </c>
      <c r="E42" s="241">
        <v>29</v>
      </c>
      <c r="F42" s="242">
        <v>42</v>
      </c>
      <c r="G42" s="243">
        <v>27</v>
      </c>
      <c r="H42" s="271"/>
      <c r="I42" s="247" t="s">
        <v>252</v>
      </c>
      <c r="J42" s="240">
        <f>+K42+L42</f>
        <v>81</v>
      </c>
      <c r="K42" s="241">
        <v>34</v>
      </c>
      <c r="L42" s="242">
        <v>47</v>
      </c>
      <c r="M42" s="243">
        <v>47</v>
      </c>
      <c r="N42" s="238"/>
      <c r="O42" s="274" t="s">
        <v>253</v>
      </c>
      <c r="P42" s="275">
        <f t="shared" si="3"/>
        <v>706</v>
      </c>
      <c r="Q42" s="241">
        <v>349</v>
      </c>
      <c r="R42" s="242">
        <v>357</v>
      </c>
      <c r="S42" s="243">
        <v>234</v>
      </c>
    </row>
    <row r="43" spans="2:19" ht="13.5" customHeight="1">
      <c r="B43" s="244"/>
      <c r="C43" s="245" t="s">
        <v>254</v>
      </c>
      <c r="D43" s="246">
        <f t="shared" si="1"/>
        <v>387</v>
      </c>
      <c r="E43" s="241">
        <v>180</v>
      </c>
      <c r="F43" s="242">
        <v>207</v>
      </c>
      <c r="G43" s="243">
        <v>138</v>
      </c>
      <c r="H43" s="238"/>
      <c r="I43" s="247" t="s">
        <v>255</v>
      </c>
      <c r="J43" s="240">
        <f t="shared" ref="J43:J55" si="4">+K43+L43</f>
        <v>974</v>
      </c>
      <c r="K43" s="241">
        <v>475</v>
      </c>
      <c r="L43" s="242">
        <v>499</v>
      </c>
      <c r="M43" s="243">
        <v>336</v>
      </c>
      <c r="N43" s="238"/>
      <c r="O43" s="274" t="s">
        <v>256</v>
      </c>
      <c r="P43" s="275">
        <f t="shared" si="3"/>
        <v>398</v>
      </c>
      <c r="Q43" s="241">
        <v>193</v>
      </c>
      <c r="R43" s="242">
        <v>205</v>
      </c>
      <c r="S43" s="243">
        <v>140</v>
      </c>
    </row>
    <row r="44" spans="2:19" ht="13.5" customHeight="1">
      <c r="B44" s="244"/>
      <c r="C44" s="245" t="s">
        <v>257</v>
      </c>
      <c r="D44" s="246">
        <f t="shared" si="1"/>
        <v>300</v>
      </c>
      <c r="E44" s="241">
        <v>137</v>
      </c>
      <c r="F44" s="242">
        <v>163</v>
      </c>
      <c r="G44" s="243">
        <v>115</v>
      </c>
      <c r="H44" s="238"/>
      <c r="I44" s="247" t="s">
        <v>258</v>
      </c>
      <c r="J44" s="240">
        <f t="shared" si="4"/>
        <v>178</v>
      </c>
      <c r="K44" s="241">
        <v>89</v>
      </c>
      <c r="L44" s="242">
        <v>89</v>
      </c>
      <c r="M44" s="243">
        <v>50</v>
      </c>
      <c r="N44" s="271"/>
      <c r="O44" s="245" t="s">
        <v>259</v>
      </c>
      <c r="P44" s="275">
        <f t="shared" si="3"/>
        <v>107</v>
      </c>
      <c r="Q44" s="241">
        <v>51</v>
      </c>
      <c r="R44" s="242">
        <v>56</v>
      </c>
      <c r="S44" s="243">
        <v>33</v>
      </c>
    </row>
    <row r="45" spans="2:19" ht="13.5" customHeight="1">
      <c r="B45" s="244"/>
      <c r="C45" s="245" t="s">
        <v>260</v>
      </c>
      <c r="D45" s="246">
        <f t="shared" si="1"/>
        <v>56</v>
      </c>
      <c r="E45" s="241">
        <v>22</v>
      </c>
      <c r="F45" s="242">
        <v>34</v>
      </c>
      <c r="G45" s="243">
        <v>18</v>
      </c>
      <c r="H45" s="238"/>
      <c r="I45" s="247" t="s">
        <v>261</v>
      </c>
      <c r="J45" s="240">
        <f t="shared" si="4"/>
        <v>111</v>
      </c>
      <c r="K45" s="241">
        <v>56</v>
      </c>
      <c r="L45" s="242">
        <v>55</v>
      </c>
      <c r="M45" s="243">
        <v>31</v>
      </c>
      <c r="N45" s="271"/>
      <c r="O45" s="274" t="s">
        <v>262</v>
      </c>
      <c r="P45" s="275">
        <f t="shared" si="3"/>
        <v>236</v>
      </c>
      <c r="Q45" s="241">
        <v>117</v>
      </c>
      <c r="R45" s="242">
        <v>119</v>
      </c>
      <c r="S45" s="243">
        <v>70</v>
      </c>
    </row>
    <row r="46" spans="2:19" ht="13.5" customHeight="1">
      <c r="B46" s="244"/>
      <c r="C46" s="245" t="s">
        <v>263</v>
      </c>
      <c r="D46" s="246">
        <f t="shared" si="1"/>
        <v>529</v>
      </c>
      <c r="E46" s="241">
        <v>261</v>
      </c>
      <c r="F46" s="242">
        <v>268</v>
      </c>
      <c r="G46" s="243">
        <v>178</v>
      </c>
      <c r="H46" s="238"/>
      <c r="I46" s="247" t="s">
        <v>264</v>
      </c>
      <c r="J46" s="240">
        <f t="shared" si="4"/>
        <v>60</v>
      </c>
      <c r="K46" s="241">
        <v>30</v>
      </c>
      <c r="L46" s="242">
        <v>30</v>
      </c>
      <c r="M46" s="243">
        <v>13</v>
      </c>
      <c r="N46" s="271"/>
      <c r="O46" s="274" t="s">
        <v>265</v>
      </c>
      <c r="P46" s="275">
        <f t="shared" si="3"/>
        <v>162</v>
      </c>
      <c r="Q46" s="241">
        <v>83</v>
      </c>
      <c r="R46" s="242">
        <v>79</v>
      </c>
      <c r="S46" s="243">
        <v>65</v>
      </c>
    </row>
    <row r="47" spans="2:19" ht="13.5" customHeight="1">
      <c r="B47" s="244"/>
      <c r="C47" s="245" t="s">
        <v>266</v>
      </c>
      <c r="D47" s="246">
        <f t="shared" si="1"/>
        <v>146</v>
      </c>
      <c r="E47" s="241">
        <v>64</v>
      </c>
      <c r="F47" s="242">
        <v>82</v>
      </c>
      <c r="G47" s="243">
        <v>69</v>
      </c>
      <c r="H47" s="238"/>
      <c r="I47" s="247" t="s">
        <v>267</v>
      </c>
      <c r="J47" s="240">
        <f t="shared" si="4"/>
        <v>58</v>
      </c>
      <c r="K47" s="241">
        <v>32</v>
      </c>
      <c r="L47" s="242">
        <v>26</v>
      </c>
      <c r="M47" s="243">
        <v>12</v>
      </c>
      <c r="N47" s="271"/>
      <c r="O47" s="274" t="s">
        <v>268</v>
      </c>
      <c r="P47" s="275">
        <f t="shared" si="3"/>
        <v>117</v>
      </c>
      <c r="Q47" s="241">
        <v>65</v>
      </c>
      <c r="R47" s="242">
        <v>52</v>
      </c>
      <c r="S47" s="243">
        <v>36</v>
      </c>
    </row>
    <row r="48" spans="2:19" ht="13.5" customHeight="1">
      <c r="B48" s="238"/>
      <c r="C48" s="276" t="s">
        <v>269</v>
      </c>
      <c r="D48" s="277">
        <f t="shared" si="1"/>
        <v>253</v>
      </c>
      <c r="E48" s="278">
        <v>116</v>
      </c>
      <c r="F48" s="279">
        <v>137</v>
      </c>
      <c r="G48" s="280">
        <v>83</v>
      </c>
      <c r="H48" s="238"/>
      <c r="I48" s="247" t="s">
        <v>270</v>
      </c>
      <c r="J48" s="240">
        <f t="shared" si="4"/>
        <v>160</v>
      </c>
      <c r="K48" s="241">
        <v>72</v>
      </c>
      <c r="L48" s="242">
        <v>88</v>
      </c>
      <c r="M48" s="243">
        <v>40</v>
      </c>
      <c r="N48" s="271"/>
      <c r="O48" s="274" t="s">
        <v>271</v>
      </c>
      <c r="P48" s="275">
        <f t="shared" si="3"/>
        <v>183</v>
      </c>
      <c r="Q48" s="241">
        <v>98</v>
      </c>
      <c r="R48" s="242">
        <v>85</v>
      </c>
      <c r="S48" s="243">
        <v>51</v>
      </c>
    </row>
    <row r="49" spans="2:19" ht="13.5" customHeight="1">
      <c r="B49" s="244"/>
      <c r="C49" s="245" t="s">
        <v>272</v>
      </c>
      <c r="D49" s="246">
        <f t="shared" si="1"/>
        <v>165</v>
      </c>
      <c r="E49" s="241">
        <v>68</v>
      </c>
      <c r="F49" s="242">
        <v>97</v>
      </c>
      <c r="G49" s="243">
        <v>65</v>
      </c>
      <c r="H49" s="238"/>
      <c r="I49" s="247" t="s">
        <v>273</v>
      </c>
      <c r="J49" s="240">
        <f t="shared" si="4"/>
        <v>305</v>
      </c>
      <c r="K49" s="241">
        <v>147</v>
      </c>
      <c r="L49" s="242">
        <v>158</v>
      </c>
      <c r="M49" s="243">
        <v>86</v>
      </c>
      <c r="N49" s="271"/>
      <c r="O49" s="274" t="s">
        <v>274</v>
      </c>
      <c r="P49" s="275">
        <f t="shared" si="3"/>
        <v>104</v>
      </c>
      <c r="Q49" s="241">
        <v>52</v>
      </c>
      <c r="R49" s="242">
        <v>52</v>
      </c>
      <c r="S49" s="243">
        <v>40</v>
      </c>
    </row>
    <row r="50" spans="2:19" ht="13.5" customHeight="1">
      <c r="B50" s="244"/>
      <c r="C50" s="245" t="s">
        <v>275</v>
      </c>
      <c r="D50" s="246">
        <f t="shared" si="1"/>
        <v>86</v>
      </c>
      <c r="E50" s="241">
        <v>43</v>
      </c>
      <c r="F50" s="242">
        <v>43</v>
      </c>
      <c r="G50" s="243">
        <v>35</v>
      </c>
      <c r="H50" s="238"/>
      <c r="I50" s="247" t="s">
        <v>276</v>
      </c>
      <c r="J50" s="240">
        <f t="shared" si="4"/>
        <v>123</v>
      </c>
      <c r="K50" s="241">
        <v>57</v>
      </c>
      <c r="L50" s="242">
        <v>66</v>
      </c>
      <c r="M50" s="243">
        <v>34</v>
      </c>
      <c r="N50" s="271"/>
      <c r="O50" s="274" t="s">
        <v>277</v>
      </c>
      <c r="P50" s="275">
        <f t="shared" si="3"/>
        <v>104</v>
      </c>
      <c r="Q50" s="241">
        <v>51</v>
      </c>
      <c r="R50" s="242">
        <v>53</v>
      </c>
      <c r="S50" s="243">
        <v>35</v>
      </c>
    </row>
    <row r="51" spans="2:19" ht="13.5" customHeight="1">
      <c r="B51" s="244"/>
      <c r="C51" s="245" t="s">
        <v>278</v>
      </c>
      <c r="D51" s="246">
        <f t="shared" si="1"/>
        <v>68</v>
      </c>
      <c r="E51" s="241">
        <v>33</v>
      </c>
      <c r="F51" s="242">
        <v>35</v>
      </c>
      <c r="G51" s="243">
        <v>30</v>
      </c>
      <c r="H51" s="238"/>
      <c r="I51" s="247" t="s">
        <v>279</v>
      </c>
      <c r="J51" s="240">
        <f t="shared" si="4"/>
        <v>195</v>
      </c>
      <c r="K51" s="241">
        <v>92</v>
      </c>
      <c r="L51" s="242">
        <v>103</v>
      </c>
      <c r="M51" s="243">
        <v>57</v>
      </c>
      <c r="N51" s="238"/>
      <c r="O51" s="274" t="s">
        <v>280</v>
      </c>
      <c r="P51" s="275">
        <f t="shared" si="3"/>
        <v>183</v>
      </c>
      <c r="Q51" s="241">
        <v>87</v>
      </c>
      <c r="R51" s="242">
        <v>96</v>
      </c>
      <c r="S51" s="243">
        <v>55</v>
      </c>
    </row>
    <row r="52" spans="2:19" ht="13.5" customHeight="1">
      <c r="B52" s="244"/>
      <c r="C52" s="245" t="s">
        <v>281</v>
      </c>
      <c r="D52" s="246">
        <f t="shared" si="1"/>
        <v>73</v>
      </c>
      <c r="E52" s="241">
        <v>31</v>
      </c>
      <c r="F52" s="242">
        <v>42</v>
      </c>
      <c r="G52" s="243">
        <v>27</v>
      </c>
      <c r="H52" s="238"/>
      <c r="I52" s="247" t="s">
        <v>282</v>
      </c>
      <c r="J52" s="240">
        <f t="shared" si="4"/>
        <v>178</v>
      </c>
      <c r="K52" s="241">
        <v>91</v>
      </c>
      <c r="L52" s="242">
        <v>87</v>
      </c>
      <c r="M52" s="243">
        <v>56</v>
      </c>
      <c r="N52" s="238"/>
      <c r="O52" s="274" t="s">
        <v>283</v>
      </c>
      <c r="P52" s="275">
        <f t="shared" si="3"/>
        <v>55</v>
      </c>
      <c r="Q52" s="241">
        <v>21</v>
      </c>
      <c r="R52" s="242">
        <v>34</v>
      </c>
      <c r="S52" s="243">
        <v>16</v>
      </c>
    </row>
    <row r="53" spans="2:19" ht="13.5" customHeight="1">
      <c r="B53" s="244"/>
      <c r="C53" s="245" t="s">
        <v>284</v>
      </c>
      <c r="D53" s="246">
        <f t="shared" si="1"/>
        <v>82</v>
      </c>
      <c r="E53" s="241">
        <v>39</v>
      </c>
      <c r="F53" s="242">
        <v>43</v>
      </c>
      <c r="G53" s="243">
        <v>33</v>
      </c>
      <c r="H53" s="238"/>
      <c r="I53" s="247" t="s">
        <v>285</v>
      </c>
      <c r="J53" s="240">
        <f t="shared" si="4"/>
        <v>89</v>
      </c>
      <c r="K53" s="241">
        <v>44</v>
      </c>
      <c r="L53" s="242">
        <v>45</v>
      </c>
      <c r="M53" s="243">
        <v>28</v>
      </c>
      <c r="N53" s="238"/>
      <c r="O53" s="274" t="s">
        <v>286</v>
      </c>
      <c r="P53" s="275">
        <f t="shared" si="3"/>
        <v>22</v>
      </c>
      <c r="Q53" s="241">
        <v>8</v>
      </c>
      <c r="R53" s="242">
        <v>14</v>
      </c>
      <c r="S53" s="243">
        <v>6</v>
      </c>
    </row>
    <row r="54" spans="2:19" ht="13.5" customHeight="1">
      <c r="B54" s="226"/>
      <c r="C54" s="245" t="s">
        <v>287</v>
      </c>
      <c r="D54" s="246">
        <f t="shared" si="1"/>
        <v>40</v>
      </c>
      <c r="E54" s="241">
        <v>18</v>
      </c>
      <c r="F54" s="242">
        <v>22</v>
      </c>
      <c r="G54" s="243">
        <v>15</v>
      </c>
      <c r="H54" s="271"/>
      <c r="I54" s="247" t="s">
        <v>288</v>
      </c>
      <c r="J54" s="240">
        <f t="shared" si="4"/>
        <v>16</v>
      </c>
      <c r="K54" s="241">
        <v>7</v>
      </c>
      <c r="L54" s="242">
        <v>9</v>
      </c>
      <c r="M54" s="243">
        <v>8</v>
      </c>
      <c r="N54" s="238"/>
      <c r="O54" s="274" t="s">
        <v>289</v>
      </c>
      <c r="P54" s="275">
        <f t="shared" si="3"/>
        <v>299</v>
      </c>
      <c r="Q54" s="241">
        <v>158</v>
      </c>
      <c r="R54" s="242">
        <v>141</v>
      </c>
      <c r="S54" s="243">
        <v>94</v>
      </c>
    </row>
    <row r="55" spans="2:19" ht="13.5" customHeight="1">
      <c r="B55" s="226"/>
      <c r="C55" s="245" t="s">
        <v>290</v>
      </c>
      <c r="D55" s="246">
        <f t="shared" si="1"/>
        <v>67</v>
      </c>
      <c r="E55" s="241">
        <v>26</v>
      </c>
      <c r="F55" s="242">
        <v>41</v>
      </c>
      <c r="G55" s="243">
        <v>31</v>
      </c>
      <c r="H55" s="271"/>
      <c r="I55" s="239" t="s">
        <v>291</v>
      </c>
      <c r="J55" s="240">
        <f t="shared" si="4"/>
        <v>366</v>
      </c>
      <c r="K55" s="241">
        <v>174</v>
      </c>
      <c r="L55" s="242">
        <v>192</v>
      </c>
      <c r="M55" s="243">
        <v>114</v>
      </c>
      <c r="N55" s="238"/>
      <c r="O55" s="274" t="s">
        <v>292</v>
      </c>
      <c r="P55" s="275">
        <f t="shared" si="3"/>
        <v>198</v>
      </c>
      <c r="Q55" s="241">
        <v>91</v>
      </c>
      <c r="R55" s="242">
        <v>107</v>
      </c>
      <c r="S55" s="243">
        <v>73</v>
      </c>
    </row>
    <row r="56" spans="2:19" ht="13.5" customHeight="1">
      <c r="B56" s="226"/>
      <c r="C56" s="245" t="s">
        <v>293</v>
      </c>
      <c r="D56" s="246">
        <f t="shared" si="1"/>
        <v>147</v>
      </c>
      <c r="E56" s="241">
        <v>72</v>
      </c>
      <c r="F56" s="242">
        <v>75</v>
      </c>
      <c r="G56" s="243">
        <v>44</v>
      </c>
      <c r="H56" s="271"/>
      <c r="I56" s="239" t="s">
        <v>294</v>
      </c>
      <c r="J56" s="240">
        <f>+K56+L56</f>
        <v>682</v>
      </c>
      <c r="K56" s="241">
        <v>330</v>
      </c>
      <c r="L56" s="242">
        <v>352</v>
      </c>
      <c r="M56" s="243">
        <v>197</v>
      </c>
      <c r="N56" s="238"/>
      <c r="O56" s="245" t="s">
        <v>295</v>
      </c>
      <c r="P56" s="281">
        <f t="shared" si="3"/>
        <v>813</v>
      </c>
      <c r="Q56" s="241">
        <v>403</v>
      </c>
      <c r="R56" s="242">
        <v>410</v>
      </c>
      <c r="S56" s="243">
        <v>231</v>
      </c>
    </row>
    <row r="57" spans="2:19" ht="13.5" customHeight="1">
      <c r="B57" s="282"/>
      <c r="C57" s="283" t="s">
        <v>296</v>
      </c>
      <c r="D57" s="284">
        <f t="shared" si="1"/>
        <v>81</v>
      </c>
      <c r="E57" s="285">
        <v>43</v>
      </c>
      <c r="F57" s="286">
        <v>38</v>
      </c>
      <c r="G57" s="287">
        <v>30</v>
      </c>
      <c r="H57" s="288"/>
      <c r="I57" s="289" t="s">
        <v>297</v>
      </c>
      <c r="J57" s="290">
        <f>+K57+L57</f>
        <v>40</v>
      </c>
      <c r="K57" s="291">
        <v>19</v>
      </c>
      <c r="L57" s="292">
        <v>21</v>
      </c>
      <c r="M57" s="293">
        <v>14</v>
      </c>
      <c r="N57" s="294"/>
      <c r="O57" s="283" t="s">
        <v>298</v>
      </c>
      <c r="P57" s="295">
        <f t="shared" si="3"/>
        <v>600</v>
      </c>
      <c r="Q57" s="291">
        <v>304</v>
      </c>
      <c r="R57" s="292">
        <v>296</v>
      </c>
      <c r="S57" s="293">
        <v>214</v>
      </c>
    </row>
    <row r="58" spans="2:19">
      <c r="P58" s="298"/>
      <c r="Q58" s="298"/>
      <c r="R58" s="298"/>
      <c r="S58" s="298"/>
    </row>
  </sheetData>
  <mergeCells count="6">
    <mergeCell ref="P3:S3"/>
    <mergeCell ref="B3:C4"/>
    <mergeCell ref="D3:G3"/>
    <mergeCell ref="H3:I4"/>
    <mergeCell ref="J3:M3"/>
    <mergeCell ref="N3:O4"/>
  </mergeCells>
  <phoneticPr fontId="1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&amp;R2.人      口</oddHeader>
    <oddFooter>&amp;C-14-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showGridLines="0" zoomScaleNormal="100" zoomScaleSheetLayoutView="100" workbookViewId="0">
      <selection activeCell="E1" sqref="E1"/>
    </sheetView>
  </sheetViews>
  <sheetFormatPr defaultRowHeight="10.5"/>
  <cols>
    <col min="1" max="1" width="3.625" style="225" customWidth="1"/>
    <col min="2" max="2" width="1.625" style="225" customWidth="1"/>
    <col min="3" max="3" width="6.625" style="225" customWidth="1"/>
    <col min="4" max="7" width="5.125" style="296" customWidth="1"/>
    <col min="8" max="8" width="1.625" style="297" customWidth="1"/>
    <col min="9" max="9" width="6.625" style="225" customWidth="1"/>
    <col min="10" max="13" width="5.125" style="296" customWidth="1"/>
    <col min="14" max="14" width="1.625" style="225" customWidth="1"/>
    <col min="15" max="15" width="6.625" style="225" customWidth="1"/>
    <col min="16" max="19" width="5.125" style="225" customWidth="1"/>
    <col min="20" max="256" width="9" style="225"/>
    <col min="257" max="257" width="3.625" style="225" customWidth="1"/>
    <col min="258" max="258" width="1.625" style="225" customWidth="1"/>
    <col min="259" max="259" width="6.625" style="225" customWidth="1"/>
    <col min="260" max="263" width="5.125" style="225" customWidth="1"/>
    <col min="264" max="264" width="1.625" style="225" customWidth="1"/>
    <col min="265" max="265" width="6.625" style="225" customWidth="1"/>
    <col min="266" max="269" width="5.125" style="225" customWidth="1"/>
    <col min="270" max="270" width="1.625" style="225" customWidth="1"/>
    <col min="271" max="271" width="6.625" style="225" customWidth="1"/>
    <col min="272" max="275" width="5.125" style="225" customWidth="1"/>
    <col min="276" max="512" width="9" style="225"/>
    <col min="513" max="513" width="3.625" style="225" customWidth="1"/>
    <col min="514" max="514" width="1.625" style="225" customWidth="1"/>
    <col min="515" max="515" width="6.625" style="225" customWidth="1"/>
    <col min="516" max="519" width="5.125" style="225" customWidth="1"/>
    <col min="520" max="520" width="1.625" style="225" customWidth="1"/>
    <col min="521" max="521" width="6.625" style="225" customWidth="1"/>
    <col min="522" max="525" width="5.125" style="225" customWidth="1"/>
    <col min="526" max="526" width="1.625" style="225" customWidth="1"/>
    <col min="527" max="527" width="6.625" style="225" customWidth="1"/>
    <col min="528" max="531" width="5.125" style="225" customWidth="1"/>
    <col min="532" max="768" width="9" style="225"/>
    <col min="769" max="769" width="3.625" style="225" customWidth="1"/>
    <col min="770" max="770" width="1.625" style="225" customWidth="1"/>
    <col min="771" max="771" width="6.625" style="225" customWidth="1"/>
    <col min="772" max="775" width="5.125" style="225" customWidth="1"/>
    <col min="776" max="776" width="1.625" style="225" customWidth="1"/>
    <col min="777" max="777" width="6.625" style="225" customWidth="1"/>
    <col min="778" max="781" width="5.125" style="225" customWidth="1"/>
    <col min="782" max="782" width="1.625" style="225" customWidth="1"/>
    <col min="783" max="783" width="6.625" style="225" customWidth="1"/>
    <col min="784" max="787" width="5.125" style="225" customWidth="1"/>
    <col min="788" max="1024" width="9" style="225"/>
    <col min="1025" max="1025" width="3.625" style="225" customWidth="1"/>
    <col min="1026" max="1026" width="1.625" style="225" customWidth="1"/>
    <col min="1027" max="1027" width="6.625" style="225" customWidth="1"/>
    <col min="1028" max="1031" width="5.125" style="225" customWidth="1"/>
    <col min="1032" max="1032" width="1.625" style="225" customWidth="1"/>
    <col min="1033" max="1033" width="6.625" style="225" customWidth="1"/>
    <col min="1034" max="1037" width="5.125" style="225" customWidth="1"/>
    <col min="1038" max="1038" width="1.625" style="225" customWidth="1"/>
    <col min="1039" max="1039" width="6.625" style="225" customWidth="1"/>
    <col min="1040" max="1043" width="5.125" style="225" customWidth="1"/>
    <col min="1044" max="1280" width="9" style="225"/>
    <col min="1281" max="1281" width="3.625" style="225" customWidth="1"/>
    <col min="1282" max="1282" width="1.625" style="225" customWidth="1"/>
    <col min="1283" max="1283" width="6.625" style="225" customWidth="1"/>
    <col min="1284" max="1287" width="5.125" style="225" customWidth="1"/>
    <col min="1288" max="1288" width="1.625" style="225" customWidth="1"/>
    <col min="1289" max="1289" width="6.625" style="225" customWidth="1"/>
    <col min="1290" max="1293" width="5.125" style="225" customWidth="1"/>
    <col min="1294" max="1294" width="1.625" style="225" customWidth="1"/>
    <col min="1295" max="1295" width="6.625" style="225" customWidth="1"/>
    <col min="1296" max="1299" width="5.125" style="225" customWidth="1"/>
    <col min="1300" max="1536" width="9" style="225"/>
    <col min="1537" max="1537" width="3.625" style="225" customWidth="1"/>
    <col min="1538" max="1538" width="1.625" style="225" customWidth="1"/>
    <col min="1539" max="1539" width="6.625" style="225" customWidth="1"/>
    <col min="1540" max="1543" width="5.125" style="225" customWidth="1"/>
    <col min="1544" max="1544" width="1.625" style="225" customWidth="1"/>
    <col min="1545" max="1545" width="6.625" style="225" customWidth="1"/>
    <col min="1546" max="1549" width="5.125" style="225" customWidth="1"/>
    <col min="1550" max="1550" width="1.625" style="225" customWidth="1"/>
    <col min="1551" max="1551" width="6.625" style="225" customWidth="1"/>
    <col min="1552" max="1555" width="5.125" style="225" customWidth="1"/>
    <col min="1556" max="1792" width="9" style="225"/>
    <col min="1793" max="1793" width="3.625" style="225" customWidth="1"/>
    <col min="1794" max="1794" width="1.625" style="225" customWidth="1"/>
    <col min="1795" max="1795" width="6.625" style="225" customWidth="1"/>
    <col min="1796" max="1799" width="5.125" style="225" customWidth="1"/>
    <col min="1800" max="1800" width="1.625" style="225" customWidth="1"/>
    <col min="1801" max="1801" width="6.625" style="225" customWidth="1"/>
    <col min="1802" max="1805" width="5.125" style="225" customWidth="1"/>
    <col min="1806" max="1806" width="1.625" style="225" customWidth="1"/>
    <col min="1807" max="1807" width="6.625" style="225" customWidth="1"/>
    <col min="1808" max="1811" width="5.125" style="225" customWidth="1"/>
    <col min="1812" max="2048" width="9" style="225"/>
    <col min="2049" max="2049" width="3.625" style="225" customWidth="1"/>
    <col min="2050" max="2050" width="1.625" style="225" customWidth="1"/>
    <col min="2051" max="2051" width="6.625" style="225" customWidth="1"/>
    <col min="2052" max="2055" width="5.125" style="225" customWidth="1"/>
    <col min="2056" max="2056" width="1.625" style="225" customWidth="1"/>
    <col min="2057" max="2057" width="6.625" style="225" customWidth="1"/>
    <col min="2058" max="2061" width="5.125" style="225" customWidth="1"/>
    <col min="2062" max="2062" width="1.625" style="225" customWidth="1"/>
    <col min="2063" max="2063" width="6.625" style="225" customWidth="1"/>
    <col min="2064" max="2067" width="5.125" style="225" customWidth="1"/>
    <col min="2068" max="2304" width="9" style="225"/>
    <col min="2305" max="2305" width="3.625" style="225" customWidth="1"/>
    <col min="2306" max="2306" width="1.625" style="225" customWidth="1"/>
    <col min="2307" max="2307" width="6.625" style="225" customWidth="1"/>
    <col min="2308" max="2311" width="5.125" style="225" customWidth="1"/>
    <col min="2312" max="2312" width="1.625" style="225" customWidth="1"/>
    <col min="2313" max="2313" width="6.625" style="225" customWidth="1"/>
    <col min="2314" max="2317" width="5.125" style="225" customWidth="1"/>
    <col min="2318" max="2318" width="1.625" style="225" customWidth="1"/>
    <col min="2319" max="2319" width="6.625" style="225" customWidth="1"/>
    <col min="2320" max="2323" width="5.125" style="225" customWidth="1"/>
    <col min="2324" max="2560" width="9" style="225"/>
    <col min="2561" max="2561" width="3.625" style="225" customWidth="1"/>
    <col min="2562" max="2562" width="1.625" style="225" customWidth="1"/>
    <col min="2563" max="2563" width="6.625" style="225" customWidth="1"/>
    <col min="2564" max="2567" width="5.125" style="225" customWidth="1"/>
    <col min="2568" max="2568" width="1.625" style="225" customWidth="1"/>
    <col min="2569" max="2569" width="6.625" style="225" customWidth="1"/>
    <col min="2570" max="2573" width="5.125" style="225" customWidth="1"/>
    <col min="2574" max="2574" width="1.625" style="225" customWidth="1"/>
    <col min="2575" max="2575" width="6.625" style="225" customWidth="1"/>
    <col min="2576" max="2579" width="5.125" style="225" customWidth="1"/>
    <col min="2580" max="2816" width="9" style="225"/>
    <col min="2817" max="2817" width="3.625" style="225" customWidth="1"/>
    <col min="2818" max="2818" width="1.625" style="225" customWidth="1"/>
    <col min="2819" max="2819" width="6.625" style="225" customWidth="1"/>
    <col min="2820" max="2823" width="5.125" style="225" customWidth="1"/>
    <col min="2824" max="2824" width="1.625" style="225" customWidth="1"/>
    <col min="2825" max="2825" width="6.625" style="225" customWidth="1"/>
    <col min="2826" max="2829" width="5.125" style="225" customWidth="1"/>
    <col min="2830" max="2830" width="1.625" style="225" customWidth="1"/>
    <col min="2831" max="2831" width="6.625" style="225" customWidth="1"/>
    <col min="2832" max="2835" width="5.125" style="225" customWidth="1"/>
    <col min="2836" max="3072" width="9" style="225"/>
    <col min="3073" max="3073" width="3.625" style="225" customWidth="1"/>
    <col min="3074" max="3074" width="1.625" style="225" customWidth="1"/>
    <col min="3075" max="3075" width="6.625" style="225" customWidth="1"/>
    <col min="3076" max="3079" width="5.125" style="225" customWidth="1"/>
    <col min="3080" max="3080" width="1.625" style="225" customWidth="1"/>
    <col min="3081" max="3081" width="6.625" style="225" customWidth="1"/>
    <col min="3082" max="3085" width="5.125" style="225" customWidth="1"/>
    <col min="3086" max="3086" width="1.625" style="225" customWidth="1"/>
    <col min="3087" max="3087" width="6.625" style="225" customWidth="1"/>
    <col min="3088" max="3091" width="5.125" style="225" customWidth="1"/>
    <col min="3092" max="3328" width="9" style="225"/>
    <col min="3329" max="3329" width="3.625" style="225" customWidth="1"/>
    <col min="3330" max="3330" width="1.625" style="225" customWidth="1"/>
    <col min="3331" max="3331" width="6.625" style="225" customWidth="1"/>
    <col min="3332" max="3335" width="5.125" style="225" customWidth="1"/>
    <col min="3336" max="3336" width="1.625" style="225" customWidth="1"/>
    <col min="3337" max="3337" width="6.625" style="225" customWidth="1"/>
    <col min="3338" max="3341" width="5.125" style="225" customWidth="1"/>
    <col min="3342" max="3342" width="1.625" style="225" customWidth="1"/>
    <col min="3343" max="3343" width="6.625" style="225" customWidth="1"/>
    <col min="3344" max="3347" width="5.125" style="225" customWidth="1"/>
    <col min="3348" max="3584" width="9" style="225"/>
    <col min="3585" max="3585" width="3.625" style="225" customWidth="1"/>
    <col min="3586" max="3586" width="1.625" style="225" customWidth="1"/>
    <col min="3587" max="3587" width="6.625" style="225" customWidth="1"/>
    <col min="3588" max="3591" width="5.125" style="225" customWidth="1"/>
    <col min="3592" max="3592" width="1.625" style="225" customWidth="1"/>
    <col min="3593" max="3593" width="6.625" style="225" customWidth="1"/>
    <col min="3594" max="3597" width="5.125" style="225" customWidth="1"/>
    <col min="3598" max="3598" width="1.625" style="225" customWidth="1"/>
    <col min="3599" max="3599" width="6.625" style="225" customWidth="1"/>
    <col min="3600" max="3603" width="5.125" style="225" customWidth="1"/>
    <col min="3604" max="3840" width="9" style="225"/>
    <col min="3841" max="3841" width="3.625" style="225" customWidth="1"/>
    <col min="3842" max="3842" width="1.625" style="225" customWidth="1"/>
    <col min="3843" max="3843" width="6.625" style="225" customWidth="1"/>
    <col min="3844" max="3847" width="5.125" style="225" customWidth="1"/>
    <col min="3848" max="3848" width="1.625" style="225" customWidth="1"/>
    <col min="3849" max="3849" width="6.625" style="225" customWidth="1"/>
    <col min="3850" max="3853" width="5.125" style="225" customWidth="1"/>
    <col min="3854" max="3854" width="1.625" style="225" customWidth="1"/>
    <col min="3855" max="3855" width="6.625" style="225" customWidth="1"/>
    <col min="3856" max="3859" width="5.125" style="225" customWidth="1"/>
    <col min="3860" max="4096" width="9" style="225"/>
    <col min="4097" max="4097" width="3.625" style="225" customWidth="1"/>
    <col min="4098" max="4098" width="1.625" style="225" customWidth="1"/>
    <col min="4099" max="4099" width="6.625" style="225" customWidth="1"/>
    <col min="4100" max="4103" width="5.125" style="225" customWidth="1"/>
    <col min="4104" max="4104" width="1.625" style="225" customWidth="1"/>
    <col min="4105" max="4105" width="6.625" style="225" customWidth="1"/>
    <col min="4106" max="4109" width="5.125" style="225" customWidth="1"/>
    <col min="4110" max="4110" width="1.625" style="225" customWidth="1"/>
    <col min="4111" max="4111" width="6.625" style="225" customWidth="1"/>
    <col min="4112" max="4115" width="5.125" style="225" customWidth="1"/>
    <col min="4116" max="4352" width="9" style="225"/>
    <col min="4353" max="4353" width="3.625" style="225" customWidth="1"/>
    <col min="4354" max="4354" width="1.625" style="225" customWidth="1"/>
    <col min="4355" max="4355" width="6.625" style="225" customWidth="1"/>
    <col min="4356" max="4359" width="5.125" style="225" customWidth="1"/>
    <col min="4360" max="4360" width="1.625" style="225" customWidth="1"/>
    <col min="4361" max="4361" width="6.625" style="225" customWidth="1"/>
    <col min="4362" max="4365" width="5.125" style="225" customWidth="1"/>
    <col min="4366" max="4366" width="1.625" style="225" customWidth="1"/>
    <col min="4367" max="4367" width="6.625" style="225" customWidth="1"/>
    <col min="4368" max="4371" width="5.125" style="225" customWidth="1"/>
    <col min="4372" max="4608" width="9" style="225"/>
    <col min="4609" max="4609" width="3.625" style="225" customWidth="1"/>
    <col min="4610" max="4610" width="1.625" style="225" customWidth="1"/>
    <col min="4611" max="4611" width="6.625" style="225" customWidth="1"/>
    <col min="4612" max="4615" width="5.125" style="225" customWidth="1"/>
    <col min="4616" max="4616" width="1.625" style="225" customWidth="1"/>
    <col min="4617" max="4617" width="6.625" style="225" customWidth="1"/>
    <col min="4618" max="4621" width="5.125" style="225" customWidth="1"/>
    <col min="4622" max="4622" width="1.625" style="225" customWidth="1"/>
    <col min="4623" max="4623" width="6.625" style="225" customWidth="1"/>
    <col min="4624" max="4627" width="5.125" style="225" customWidth="1"/>
    <col min="4628" max="4864" width="9" style="225"/>
    <col min="4865" max="4865" width="3.625" style="225" customWidth="1"/>
    <col min="4866" max="4866" width="1.625" style="225" customWidth="1"/>
    <col min="4867" max="4867" width="6.625" style="225" customWidth="1"/>
    <col min="4868" max="4871" width="5.125" style="225" customWidth="1"/>
    <col min="4872" max="4872" width="1.625" style="225" customWidth="1"/>
    <col min="4873" max="4873" width="6.625" style="225" customWidth="1"/>
    <col min="4874" max="4877" width="5.125" style="225" customWidth="1"/>
    <col min="4878" max="4878" width="1.625" style="225" customWidth="1"/>
    <col min="4879" max="4879" width="6.625" style="225" customWidth="1"/>
    <col min="4880" max="4883" width="5.125" style="225" customWidth="1"/>
    <col min="4884" max="5120" width="9" style="225"/>
    <col min="5121" max="5121" width="3.625" style="225" customWidth="1"/>
    <col min="5122" max="5122" width="1.625" style="225" customWidth="1"/>
    <col min="5123" max="5123" width="6.625" style="225" customWidth="1"/>
    <col min="5124" max="5127" width="5.125" style="225" customWidth="1"/>
    <col min="5128" max="5128" width="1.625" style="225" customWidth="1"/>
    <col min="5129" max="5129" width="6.625" style="225" customWidth="1"/>
    <col min="5130" max="5133" width="5.125" style="225" customWidth="1"/>
    <col min="5134" max="5134" width="1.625" style="225" customWidth="1"/>
    <col min="5135" max="5135" width="6.625" style="225" customWidth="1"/>
    <col min="5136" max="5139" width="5.125" style="225" customWidth="1"/>
    <col min="5140" max="5376" width="9" style="225"/>
    <col min="5377" max="5377" width="3.625" style="225" customWidth="1"/>
    <col min="5378" max="5378" width="1.625" style="225" customWidth="1"/>
    <col min="5379" max="5379" width="6.625" style="225" customWidth="1"/>
    <col min="5380" max="5383" width="5.125" style="225" customWidth="1"/>
    <col min="5384" max="5384" width="1.625" style="225" customWidth="1"/>
    <col min="5385" max="5385" width="6.625" style="225" customWidth="1"/>
    <col min="5386" max="5389" width="5.125" style="225" customWidth="1"/>
    <col min="5390" max="5390" width="1.625" style="225" customWidth="1"/>
    <col min="5391" max="5391" width="6.625" style="225" customWidth="1"/>
    <col min="5392" max="5395" width="5.125" style="225" customWidth="1"/>
    <col min="5396" max="5632" width="9" style="225"/>
    <col min="5633" max="5633" width="3.625" style="225" customWidth="1"/>
    <col min="5634" max="5634" width="1.625" style="225" customWidth="1"/>
    <col min="5635" max="5635" width="6.625" style="225" customWidth="1"/>
    <col min="5636" max="5639" width="5.125" style="225" customWidth="1"/>
    <col min="5640" max="5640" width="1.625" style="225" customWidth="1"/>
    <col min="5641" max="5641" width="6.625" style="225" customWidth="1"/>
    <col min="5642" max="5645" width="5.125" style="225" customWidth="1"/>
    <col min="5646" max="5646" width="1.625" style="225" customWidth="1"/>
    <col min="5647" max="5647" width="6.625" style="225" customWidth="1"/>
    <col min="5648" max="5651" width="5.125" style="225" customWidth="1"/>
    <col min="5652" max="5888" width="9" style="225"/>
    <col min="5889" max="5889" width="3.625" style="225" customWidth="1"/>
    <col min="5890" max="5890" width="1.625" style="225" customWidth="1"/>
    <col min="5891" max="5891" width="6.625" style="225" customWidth="1"/>
    <col min="5892" max="5895" width="5.125" style="225" customWidth="1"/>
    <col min="5896" max="5896" width="1.625" style="225" customWidth="1"/>
    <col min="5897" max="5897" width="6.625" style="225" customWidth="1"/>
    <col min="5898" max="5901" width="5.125" style="225" customWidth="1"/>
    <col min="5902" max="5902" width="1.625" style="225" customWidth="1"/>
    <col min="5903" max="5903" width="6.625" style="225" customWidth="1"/>
    <col min="5904" max="5907" width="5.125" style="225" customWidth="1"/>
    <col min="5908" max="6144" width="9" style="225"/>
    <col min="6145" max="6145" width="3.625" style="225" customWidth="1"/>
    <col min="6146" max="6146" width="1.625" style="225" customWidth="1"/>
    <col min="6147" max="6147" width="6.625" style="225" customWidth="1"/>
    <col min="6148" max="6151" width="5.125" style="225" customWidth="1"/>
    <col min="6152" max="6152" width="1.625" style="225" customWidth="1"/>
    <col min="6153" max="6153" width="6.625" style="225" customWidth="1"/>
    <col min="6154" max="6157" width="5.125" style="225" customWidth="1"/>
    <col min="6158" max="6158" width="1.625" style="225" customWidth="1"/>
    <col min="6159" max="6159" width="6.625" style="225" customWidth="1"/>
    <col min="6160" max="6163" width="5.125" style="225" customWidth="1"/>
    <col min="6164" max="6400" width="9" style="225"/>
    <col min="6401" max="6401" width="3.625" style="225" customWidth="1"/>
    <col min="6402" max="6402" width="1.625" style="225" customWidth="1"/>
    <col min="6403" max="6403" width="6.625" style="225" customWidth="1"/>
    <col min="6404" max="6407" width="5.125" style="225" customWidth="1"/>
    <col min="6408" max="6408" width="1.625" style="225" customWidth="1"/>
    <col min="6409" max="6409" width="6.625" style="225" customWidth="1"/>
    <col min="6410" max="6413" width="5.125" style="225" customWidth="1"/>
    <col min="6414" max="6414" width="1.625" style="225" customWidth="1"/>
    <col min="6415" max="6415" width="6.625" style="225" customWidth="1"/>
    <col min="6416" max="6419" width="5.125" style="225" customWidth="1"/>
    <col min="6420" max="6656" width="9" style="225"/>
    <col min="6657" max="6657" width="3.625" style="225" customWidth="1"/>
    <col min="6658" max="6658" width="1.625" style="225" customWidth="1"/>
    <col min="6659" max="6659" width="6.625" style="225" customWidth="1"/>
    <col min="6660" max="6663" width="5.125" style="225" customWidth="1"/>
    <col min="6664" max="6664" width="1.625" style="225" customWidth="1"/>
    <col min="6665" max="6665" width="6.625" style="225" customWidth="1"/>
    <col min="6666" max="6669" width="5.125" style="225" customWidth="1"/>
    <col min="6670" max="6670" width="1.625" style="225" customWidth="1"/>
    <col min="6671" max="6671" width="6.625" style="225" customWidth="1"/>
    <col min="6672" max="6675" width="5.125" style="225" customWidth="1"/>
    <col min="6676" max="6912" width="9" style="225"/>
    <col min="6913" max="6913" width="3.625" style="225" customWidth="1"/>
    <col min="6914" max="6914" width="1.625" style="225" customWidth="1"/>
    <col min="6915" max="6915" width="6.625" style="225" customWidth="1"/>
    <col min="6916" max="6919" width="5.125" style="225" customWidth="1"/>
    <col min="6920" max="6920" width="1.625" style="225" customWidth="1"/>
    <col min="6921" max="6921" width="6.625" style="225" customWidth="1"/>
    <col min="6922" max="6925" width="5.125" style="225" customWidth="1"/>
    <col min="6926" max="6926" width="1.625" style="225" customWidth="1"/>
    <col min="6927" max="6927" width="6.625" style="225" customWidth="1"/>
    <col min="6928" max="6931" width="5.125" style="225" customWidth="1"/>
    <col min="6932" max="7168" width="9" style="225"/>
    <col min="7169" max="7169" width="3.625" style="225" customWidth="1"/>
    <col min="7170" max="7170" width="1.625" style="225" customWidth="1"/>
    <col min="7171" max="7171" width="6.625" style="225" customWidth="1"/>
    <col min="7172" max="7175" width="5.125" style="225" customWidth="1"/>
    <col min="7176" max="7176" width="1.625" style="225" customWidth="1"/>
    <col min="7177" max="7177" width="6.625" style="225" customWidth="1"/>
    <col min="7178" max="7181" width="5.125" style="225" customWidth="1"/>
    <col min="7182" max="7182" width="1.625" style="225" customWidth="1"/>
    <col min="7183" max="7183" width="6.625" style="225" customWidth="1"/>
    <col min="7184" max="7187" width="5.125" style="225" customWidth="1"/>
    <col min="7188" max="7424" width="9" style="225"/>
    <col min="7425" max="7425" width="3.625" style="225" customWidth="1"/>
    <col min="7426" max="7426" width="1.625" style="225" customWidth="1"/>
    <col min="7427" max="7427" width="6.625" style="225" customWidth="1"/>
    <col min="7428" max="7431" width="5.125" style="225" customWidth="1"/>
    <col min="7432" max="7432" width="1.625" style="225" customWidth="1"/>
    <col min="7433" max="7433" width="6.625" style="225" customWidth="1"/>
    <col min="7434" max="7437" width="5.125" style="225" customWidth="1"/>
    <col min="7438" max="7438" width="1.625" style="225" customWidth="1"/>
    <col min="7439" max="7439" width="6.625" style="225" customWidth="1"/>
    <col min="7440" max="7443" width="5.125" style="225" customWidth="1"/>
    <col min="7444" max="7680" width="9" style="225"/>
    <col min="7681" max="7681" width="3.625" style="225" customWidth="1"/>
    <col min="7682" max="7682" width="1.625" style="225" customWidth="1"/>
    <col min="7683" max="7683" width="6.625" style="225" customWidth="1"/>
    <col min="7684" max="7687" width="5.125" style="225" customWidth="1"/>
    <col min="7688" max="7688" width="1.625" style="225" customWidth="1"/>
    <col min="7689" max="7689" width="6.625" style="225" customWidth="1"/>
    <col min="7690" max="7693" width="5.125" style="225" customWidth="1"/>
    <col min="7694" max="7694" width="1.625" style="225" customWidth="1"/>
    <col min="7695" max="7695" width="6.625" style="225" customWidth="1"/>
    <col min="7696" max="7699" width="5.125" style="225" customWidth="1"/>
    <col min="7700" max="7936" width="9" style="225"/>
    <col min="7937" max="7937" width="3.625" style="225" customWidth="1"/>
    <col min="7938" max="7938" width="1.625" style="225" customWidth="1"/>
    <col min="7939" max="7939" width="6.625" style="225" customWidth="1"/>
    <col min="7940" max="7943" width="5.125" style="225" customWidth="1"/>
    <col min="7944" max="7944" width="1.625" style="225" customWidth="1"/>
    <col min="7945" max="7945" width="6.625" style="225" customWidth="1"/>
    <col min="7946" max="7949" width="5.125" style="225" customWidth="1"/>
    <col min="7950" max="7950" width="1.625" style="225" customWidth="1"/>
    <col min="7951" max="7951" width="6.625" style="225" customWidth="1"/>
    <col min="7952" max="7955" width="5.125" style="225" customWidth="1"/>
    <col min="7956" max="8192" width="9" style="225"/>
    <col min="8193" max="8193" width="3.625" style="225" customWidth="1"/>
    <col min="8194" max="8194" width="1.625" style="225" customWidth="1"/>
    <col min="8195" max="8195" width="6.625" style="225" customWidth="1"/>
    <col min="8196" max="8199" width="5.125" style="225" customWidth="1"/>
    <col min="8200" max="8200" width="1.625" style="225" customWidth="1"/>
    <col min="8201" max="8201" width="6.625" style="225" customWidth="1"/>
    <col min="8202" max="8205" width="5.125" style="225" customWidth="1"/>
    <col min="8206" max="8206" width="1.625" style="225" customWidth="1"/>
    <col min="8207" max="8207" width="6.625" style="225" customWidth="1"/>
    <col min="8208" max="8211" width="5.125" style="225" customWidth="1"/>
    <col min="8212" max="8448" width="9" style="225"/>
    <col min="8449" max="8449" width="3.625" style="225" customWidth="1"/>
    <col min="8450" max="8450" width="1.625" style="225" customWidth="1"/>
    <col min="8451" max="8451" width="6.625" style="225" customWidth="1"/>
    <col min="8452" max="8455" width="5.125" style="225" customWidth="1"/>
    <col min="8456" max="8456" width="1.625" style="225" customWidth="1"/>
    <col min="8457" max="8457" width="6.625" style="225" customWidth="1"/>
    <col min="8458" max="8461" width="5.125" style="225" customWidth="1"/>
    <col min="8462" max="8462" width="1.625" style="225" customWidth="1"/>
    <col min="8463" max="8463" width="6.625" style="225" customWidth="1"/>
    <col min="8464" max="8467" width="5.125" style="225" customWidth="1"/>
    <col min="8468" max="8704" width="9" style="225"/>
    <col min="8705" max="8705" width="3.625" style="225" customWidth="1"/>
    <col min="8706" max="8706" width="1.625" style="225" customWidth="1"/>
    <col min="8707" max="8707" width="6.625" style="225" customWidth="1"/>
    <col min="8708" max="8711" width="5.125" style="225" customWidth="1"/>
    <col min="8712" max="8712" width="1.625" style="225" customWidth="1"/>
    <col min="8713" max="8713" width="6.625" style="225" customWidth="1"/>
    <col min="8714" max="8717" width="5.125" style="225" customWidth="1"/>
    <col min="8718" max="8718" width="1.625" style="225" customWidth="1"/>
    <col min="8719" max="8719" width="6.625" style="225" customWidth="1"/>
    <col min="8720" max="8723" width="5.125" style="225" customWidth="1"/>
    <col min="8724" max="8960" width="9" style="225"/>
    <col min="8961" max="8961" width="3.625" style="225" customWidth="1"/>
    <col min="8962" max="8962" width="1.625" style="225" customWidth="1"/>
    <col min="8963" max="8963" width="6.625" style="225" customWidth="1"/>
    <col min="8964" max="8967" width="5.125" style="225" customWidth="1"/>
    <col min="8968" max="8968" width="1.625" style="225" customWidth="1"/>
    <col min="8969" max="8969" width="6.625" style="225" customWidth="1"/>
    <col min="8970" max="8973" width="5.125" style="225" customWidth="1"/>
    <col min="8974" max="8974" width="1.625" style="225" customWidth="1"/>
    <col min="8975" max="8975" width="6.625" style="225" customWidth="1"/>
    <col min="8976" max="8979" width="5.125" style="225" customWidth="1"/>
    <col min="8980" max="9216" width="9" style="225"/>
    <col min="9217" max="9217" width="3.625" style="225" customWidth="1"/>
    <col min="9218" max="9218" width="1.625" style="225" customWidth="1"/>
    <col min="9219" max="9219" width="6.625" style="225" customWidth="1"/>
    <col min="9220" max="9223" width="5.125" style="225" customWidth="1"/>
    <col min="9224" max="9224" width="1.625" style="225" customWidth="1"/>
    <col min="9225" max="9225" width="6.625" style="225" customWidth="1"/>
    <col min="9226" max="9229" width="5.125" style="225" customWidth="1"/>
    <col min="9230" max="9230" width="1.625" style="225" customWidth="1"/>
    <col min="9231" max="9231" width="6.625" style="225" customWidth="1"/>
    <col min="9232" max="9235" width="5.125" style="225" customWidth="1"/>
    <col min="9236" max="9472" width="9" style="225"/>
    <col min="9473" max="9473" width="3.625" style="225" customWidth="1"/>
    <col min="9474" max="9474" width="1.625" style="225" customWidth="1"/>
    <col min="9475" max="9475" width="6.625" style="225" customWidth="1"/>
    <col min="9476" max="9479" width="5.125" style="225" customWidth="1"/>
    <col min="9480" max="9480" width="1.625" style="225" customWidth="1"/>
    <col min="9481" max="9481" width="6.625" style="225" customWidth="1"/>
    <col min="9482" max="9485" width="5.125" style="225" customWidth="1"/>
    <col min="9486" max="9486" width="1.625" style="225" customWidth="1"/>
    <col min="9487" max="9487" width="6.625" style="225" customWidth="1"/>
    <col min="9488" max="9491" width="5.125" style="225" customWidth="1"/>
    <col min="9492" max="9728" width="9" style="225"/>
    <col min="9729" max="9729" width="3.625" style="225" customWidth="1"/>
    <col min="9730" max="9730" width="1.625" style="225" customWidth="1"/>
    <col min="9731" max="9731" width="6.625" style="225" customWidth="1"/>
    <col min="9732" max="9735" width="5.125" style="225" customWidth="1"/>
    <col min="9736" max="9736" width="1.625" style="225" customWidth="1"/>
    <col min="9737" max="9737" width="6.625" style="225" customWidth="1"/>
    <col min="9738" max="9741" width="5.125" style="225" customWidth="1"/>
    <col min="9742" max="9742" width="1.625" style="225" customWidth="1"/>
    <col min="9743" max="9743" width="6.625" style="225" customWidth="1"/>
    <col min="9744" max="9747" width="5.125" style="225" customWidth="1"/>
    <col min="9748" max="9984" width="9" style="225"/>
    <col min="9985" max="9985" width="3.625" style="225" customWidth="1"/>
    <col min="9986" max="9986" width="1.625" style="225" customWidth="1"/>
    <col min="9987" max="9987" width="6.625" style="225" customWidth="1"/>
    <col min="9988" max="9991" width="5.125" style="225" customWidth="1"/>
    <col min="9992" max="9992" width="1.625" style="225" customWidth="1"/>
    <col min="9993" max="9993" width="6.625" style="225" customWidth="1"/>
    <col min="9994" max="9997" width="5.125" style="225" customWidth="1"/>
    <col min="9998" max="9998" width="1.625" style="225" customWidth="1"/>
    <col min="9999" max="9999" width="6.625" style="225" customWidth="1"/>
    <col min="10000" max="10003" width="5.125" style="225" customWidth="1"/>
    <col min="10004" max="10240" width="9" style="225"/>
    <col min="10241" max="10241" width="3.625" style="225" customWidth="1"/>
    <col min="10242" max="10242" width="1.625" style="225" customWidth="1"/>
    <col min="10243" max="10243" width="6.625" style="225" customWidth="1"/>
    <col min="10244" max="10247" width="5.125" style="225" customWidth="1"/>
    <col min="10248" max="10248" width="1.625" style="225" customWidth="1"/>
    <col min="10249" max="10249" width="6.625" style="225" customWidth="1"/>
    <col min="10250" max="10253" width="5.125" style="225" customWidth="1"/>
    <col min="10254" max="10254" width="1.625" style="225" customWidth="1"/>
    <col min="10255" max="10255" width="6.625" style="225" customWidth="1"/>
    <col min="10256" max="10259" width="5.125" style="225" customWidth="1"/>
    <col min="10260" max="10496" width="9" style="225"/>
    <col min="10497" max="10497" width="3.625" style="225" customWidth="1"/>
    <col min="10498" max="10498" width="1.625" style="225" customWidth="1"/>
    <col min="10499" max="10499" width="6.625" style="225" customWidth="1"/>
    <col min="10500" max="10503" width="5.125" style="225" customWidth="1"/>
    <col min="10504" max="10504" width="1.625" style="225" customWidth="1"/>
    <col min="10505" max="10505" width="6.625" style="225" customWidth="1"/>
    <col min="10506" max="10509" width="5.125" style="225" customWidth="1"/>
    <col min="10510" max="10510" width="1.625" style="225" customWidth="1"/>
    <col min="10511" max="10511" width="6.625" style="225" customWidth="1"/>
    <col min="10512" max="10515" width="5.125" style="225" customWidth="1"/>
    <col min="10516" max="10752" width="9" style="225"/>
    <col min="10753" max="10753" width="3.625" style="225" customWidth="1"/>
    <col min="10754" max="10754" width="1.625" style="225" customWidth="1"/>
    <col min="10755" max="10755" width="6.625" style="225" customWidth="1"/>
    <col min="10756" max="10759" width="5.125" style="225" customWidth="1"/>
    <col min="10760" max="10760" width="1.625" style="225" customWidth="1"/>
    <col min="10761" max="10761" width="6.625" style="225" customWidth="1"/>
    <col min="10762" max="10765" width="5.125" style="225" customWidth="1"/>
    <col min="10766" max="10766" width="1.625" style="225" customWidth="1"/>
    <col min="10767" max="10767" width="6.625" style="225" customWidth="1"/>
    <col min="10768" max="10771" width="5.125" style="225" customWidth="1"/>
    <col min="10772" max="11008" width="9" style="225"/>
    <col min="11009" max="11009" width="3.625" style="225" customWidth="1"/>
    <col min="11010" max="11010" width="1.625" style="225" customWidth="1"/>
    <col min="11011" max="11011" width="6.625" style="225" customWidth="1"/>
    <col min="11012" max="11015" width="5.125" style="225" customWidth="1"/>
    <col min="11016" max="11016" width="1.625" style="225" customWidth="1"/>
    <col min="11017" max="11017" width="6.625" style="225" customWidth="1"/>
    <col min="11018" max="11021" width="5.125" style="225" customWidth="1"/>
    <col min="11022" max="11022" width="1.625" style="225" customWidth="1"/>
    <col min="11023" max="11023" width="6.625" style="225" customWidth="1"/>
    <col min="11024" max="11027" width="5.125" style="225" customWidth="1"/>
    <col min="11028" max="11264" width="9" style="225"/>
    <col min="11265" max="11265" width="3.625" style="225" customWidth="1"/>
    <col min="11266" max="11266" width="1.625" style="225" customWidth="1"/>
    <col min="11267" max="11267" width="6.625" style="225" customWidth="1"/>
    <col min="11268" max="11271" width="5.125" style="225" customWidth="1"/>
    <col min="11272" max="11272" width="1.625" style="225" customWidth="1"/>
    <col min="11273" max="11273" width="6.625" style="225" customWidth="1"/>
    <col min="11274" max="11277" width="5.125" style="225" customWidth="1"/>
    <col min="11278" max="11278" width="1.625" style="225" customWidth="1"/>
    <col min="11279" max="11279" width="6.625" style="225" customWidth="1"/>
    <col min="11280" max="11283" width="5.125" style="225" customWidth="1"/>
    <col min="11284" max="11520" width="9" style="225"/>
    <col min="11521" max="11521" width="3.625" style="225" customWidth="1"/>
    <col min="11522" max="11522" width="1.625" style="225" customWidth="1"/>
    <col min="11523" max="11523" width="6.625" style="225" customWidth="1"/>
    <col min="11524" max="11527" width="5.125" style="225" customWidth="1"/>
    <col min="11528" max="11528" width="1.625" style="225" customWidth="1"/>
    <col min="11529" max="11529" width="6.625" style="225" customWidth="1"/>
    <col min="11530" max="11533" width="5.125" style="225" customWidth="1"/>
    <col min="11534" max="11534" width="1.625" style="225" customWidth="1"/>
    <col min="11535" max="11535" width="6.625" style="225" customWidth="1"/>
    <col min="11536" max="11539" width="5.125" style="225" customWidth="1"/>
    <col min="11540" max="11776" width="9" style="225"/>
    <col min="11777" max="11777" width="3.625" style="225" customWidth="1"/>
    <col min="11778" max="11778" width="1.625" style="225" customWidth="1"/>
    <col min="11779" max="11779" width="6.625" style="225" customWidth="1"/>
    <col min="11780" max="11783" width="5.125" style="225" customWidth="1"/>
    <col min="11784" max="11784" width="1.625" style="225" customWidth="1"/>
    <col min="11785" max="11785" width="6.625" style="225" customWidth="1"/>
    <col min="11786" max="11789" width="5.125" style="225" customWidth="1"/>
    <col min="11790" max="11790" width="1.625" style="225" customWidth="1"/>
    <col min="11791" max="11791" width="6.625" style="225" customWidth="1"/>
    <col min="11792" max="11795" width="5.125" style="225" customWidth="1"/>
    <col min="11796" max="12032" width="9" style="225"/>
    <col min="12033" max="12033" width="3.625" style="225" customWidth="1"/>
    <col min="12034" max="12034" width="1.625" style="225" customWidth="1"/>
    <col min="12035" max="12035" width="6.625" style="225" customWidth="1"/>
    <col min="12036" max="12039" width="5.125" style="225" customWidth="1"/>
    <col min="12040" max="12040" width="1.625" style="225" customWidth="1"/>
    <col min="12041" max="12041" width="6.625" style="225" customWidth="1"/>
    <col min="12042" max="12045" width="5.125" style="225" customWidth="1"/>
    <col min="12046" max="12046" width="1.625" style="225" customWidth="1"/>
    <col min="12047" max="12047" width="6.625" style="225" customWidth="1"/>
    <col min="12048" max="12051" width="5.125" style="225" customWidth="1"/>
    <col min="12052" max="12288" width="9" style="225"/>
    <col min="12289" max="12289" width="3.625" style="225" customWidth="1"/>
    <col min="12290" max="12290" width="1.625" style="225" customWidth="1"/>
    <col min="12291" max="12291" width="6.625" style="225" customWidth="1"/>
    <col min="12292" max="12295" width="5.125" style="225" customWidth="1"/>
    <col min="12296" max="12296" width="1.625" style="225" customWidth="1"/>
    <col min="12297" max="12297" width="6.625" style="225" customWidth="1"/>
    <col min="12298" max="12301" width="5.125" style="225" customWidth="1"/>
    <col min="12302" max="12302" width="1.625" style="225" customWidth="1"/>
    <col min="12303" max="12303" width="6.625" style="225" customWidth="1"/>
    <col min="12304" max="12307" width="5.125" style="225" customWidth="1"/>
    <col min="12308" max="12544" width="9" style="225"/>
    <col min="12545" max="12545" width="3.625" style="225" customWidth="1"/>
    <col min="12546" max="12546" width="1.625" style="225" customWidth="1"/>
    <col min="12547" max="12547" width="6.625" style="225" customWidth="1"/>
    <col min="12548" max="12551" width="5.125" style="225" customWidth="1"/>
    <col min="12552" max="12552" width="1.625" style="225" customWidth="1"/>
    <col min="12553" max="12553" width="6.625" style="225" customWidth="1"/>
    <col min="12554" max="12557" width="5.125" style="225" customWidth="1"/>
    <col min="12558" max="12558" width="1.625" style="225" customWidth="1"/>
    <col min="12559" max="12559" width="6.625" style="225" customWidth="1"/>
    <col min="12560" max="12563" width="5.125" style="225" customWidth="1"/>
    <col min="12564" max="12800" width="9" style="225"/>
    <col min="12801" max="12801" width="3.625" style="225" customWidth="1"/>
    <col min="12802" max="12802" width="1.625" style="225" customWidth="1"/>
    <col min="12803" max="12803" width="6.625" style="225" customWidth="1"/>
    <col min="12804" max="12807" width="5.125" style="225" customWidth="1"/>
    <col min="12808" max="12808" width="1.625" style="225" customWidth="1"/>
    <col min="12809" max="12809" width="6.625" style="225" customWidth="1"/>
    <col min="12810" max="12813" width="5.125" style="225" customWidth="1"/>
    <col min="12814" max="12814" width="1.625" style="225" customWidth="1"/>
    <col min="12815" max="12815" width="6.625" style="225" customWidth="1"/>
    <col min="12816" max="12819" width="5.125" style="225" customWidth="1"/>
    <col min="12820" max="13056" width="9" style="225"/>
    <col min="13057" max="13057" width="3.625" style="225" customWidth="1"/>
    <col min="13058" max="13058" width="1.625" style="225" customWidth="1"/>
    <col min="13059" max="13059" width="6.625" style="225" customWidth="1"/>
    <col min="13060" max="13063" width="5.125" style="225" customWidth="1"/>
    <col min="13064" max="13064" width="1.625" style="225" customWidth="1"/>
    <col min="13065" max="13065" width="6.625" style="225" customWidth="1"/>
    <col min="13066" max="13069" width="5.125" style="225" customWidth="1"/>
    <col min="13070" max="13070" width="1.625" style="225" customWidth="1"/>
    <col min="13071" max="13071" width="6.625" style="225" customWidth="1"/>
    <col min="13072" max="13075" width="5.125" style="225" customWidth="1"/>
    <col min="13076" max="13312" width="9" style="225"/>
    <col min="13313" max="13313" width="3.625" style="225" customWidth="1"/>
    <col min="13314" max="13314" width="1.625" style="225" customWidth="1"/>
    <col min="13315" max="13315" width="6.625" style="225" customWidth="1"/>
    <col min="13316" max="13319" width="5.125" style="225" customWidth="1"/>
    <col min="13320" max="13320" width="1.625" style="225" customWidth="1"/>
    <col min="13321" max="13321" width="6.625" style="225" customWidth="1"/>
    <col min="13322" max="13325" width="5.125" style="225" customWidth="1"/>
    <col min="13326" max="13326" width="1.625" style="225" customWidth="1"/>
    <col min="13327" max="13327" width="6.625" style="225" customWidth="1"/>
    <col min="13328" max="13331" width="5.125" style="225" customWidth="1"/>
    <col min="13332" max="13568" width="9" style="225"/>
    <col min="13569" max="13569" width="3.625" style="225" customWidth="1"/>
    <col min="13570" max="13570" width="1.625" style="225" customWidth="1"/>
    <col min="13571" max="13571" width="6.625" style="225" customWidth="1"/>
    <col min="13572" max="13575" width="5.125" style="225" customWidth="1"/>
    <col min="13576" max="13576" width="1.625" style="225" customWidth="1"/>
    <col min="13577" max="13577" width="6.625" style="225" customWidth="1"/>
    <col min="13578" max="13581" width="5.125" style="225" customWidth="1"/>
    <col min="13582" max="13582" width="1.625" style="225" customWidth="1"/>
    <col min="13583" max="13583" width="6.625" style="225" customWidth="1"/>
    <col min="13584" max="13587" width="5.125" style="225" customWidth="1"/>
    <col min="13588" max="13824" width="9" style="225"/>
    <col min="13825" max="13825" width="3.625" style="225" customWidth="1"/>
    <col min="13826" max="13826" width="1.625" style="225" customWidth="1"/>
    <col min="13827" max="13827" width="6.625" style="225" customWidth="1"/>
    <col min="13828" max="13831" width="5.125" style="225" customWidth="1"/>
    <col min="13832" max="13832" width="1.625" style="225" customWidth="1"/>
    <col min="13833" max="13833" width="6.625" style="225" customWidth="1"/>
    <col min="13834" max="13837" width="5.125" style="225" customWidth="1"/>
    <col min="13838" max="13838" width="1.625" style="225" customWidth="1"/>
    <col min="13839" max="13839" width="6.625" style="225" customWidth="1"/>
    <col min="13840" max="13843" width="5.125" style="225" customWidth="1"/>
    <col min="13844" max="14080" width="9" style="225"/>
    <col min="14081" max="14081" width="3.625" style="225" customWidth="1"/>
    <col min="14082" max="14082" width="1.625" style="225" customWidth="1"/>
    <col min="14083" max="14083" width="6.625" style="225" customWidth="1"/>
    <col min="14084" max="14087" width="5.125" style="225" customWidth="1"/>
    <col min="14088" max="14088" width="1.625" style="225" customWidth="1"/>
    <col min="14089" max="14089" width="6.625" style="225" customWidth="1"/>
    <col min="14090" max="14093" width="5.125" style="225" customWidth="1"/>
    <col min="14094" max="14094" width="1.625" style="225" customWidth="1"/>
    <col min="14095" max="14095" width="6.625" style="225" customWidth="1"/>
    <col min="14096" max="14099" width="5.125" style="225" customWidth="1"/>
    <col min="14100" max="14336" width="9" style="225"/>
    <col min="14337" max="14337" width="3.625" style="225" customWidth="1"/>
    <col min="14338" max="14338" width="1.625" style="225" customWidth="1"/>
    <col min="14339" max="14339" width="6.625" style="225" customWidth="1"/>
    <col min="14340" max="14343" width="5.125" style="225" customWidth="1"/>
    <col min="14344" max="14344" width="1.625" style="225" customWidth="1"/>
    <col min="14345" max="14345" width="6.625" style="225" customWidth="1"/>
    <col min="14346" max="14349" width="5.125" style="225" customWidth="1"/>
    <col min="14350" max="14350" width="1.625" style="225" customWidth="1"/>
    <col min="14351" max="14351" width="6.625" style="225" customWidth="1"/>
    <col min="14352" max="14355" width="5.125" style="225" customWidth="1"/>
    <col min="14356" max="14592" width="9" style="225"/>
    <col min="14593" max="14593" width="3.625" style="225" customWidth="1"/>
    <col min="14594" max="14594" width="1.625" style="225" customWidth="1"/>
    <col min="14595" max="14595" width="6.625" style="225" customWidth="1"/>
    <col min="14596" max="14599" width="5.125" style="225" customWidth="1"/>
    <col min="14600" max="14600" width="1.625" style="225" customWidth="1"/>
    <col min="14601" max="14601" width="6.625" style="225" customWidth="1"/>
    <col min="14602" max="14605" width="5.125" style="225" customWidth="1"/>
    <col min="14606" max="14606" width="1.625" style="225" customWidth="1"/>
    <col min="14607" max="14607" width="6.625" style="225" customWidth="1"/>
    <col min="14608" max="14611" width="5.125" style="225" customWidth="1"/>
    <col min="14612" max="14848" width="9" style="225"/>
    <col min="14849" max="14849" width="3.625" style="225" customWidth="1"/>
    <col min="14850" max="14850" width="1.625" style="225" customWidth="1"/>
    <col min="14851" max="14851" width="6.625" style="225" customWidth="1"/>
    <col min="14852" max="14855" width="5.125" style="225" customWidth="1"/>
    <col min="14856" max="14856" width="1.625" style="225" customWidth="1"/>
    <col min="14857" max="14857" width="6.625" style="225" customWidth="1"/>
    <col min="14858" max="14861" width="5.125" style="225" customWidth="1"/>
    <col min="14862" max="14862" width="1.625" style="225" customWidth="1"/>
    <col min="14863" max="14863" width="6.625" style="225" customWidth="1"/>
    <col min="14864" max="14867" width="5.125" style="225" customWidth="1"/>
    <col min="14868" max="15104" width="9" style="225"/>
    <col min="15105" max="15105" width="3.625" style="225" customWidth="1"/>
    <col min="15106" max="15106" width="1.625" style="225" customWidth="1"/>
    <col min="15107" max="15107" width="6.625" style="225" customWidth="1"/>
    <col min="15108" max="15111" width="5.125" style="225" customWidth="1"/>
    <col min="15112" max="15112" width="1.625" style="225" customWidth="1"/>
    <col min="15113" max="15113" width="6.625" style="225" customWidth="1"/>
    <col min="15114" max="15117" width="5.125" style="225" customWidth="1"/>
    <col min="15118" max="15118" width="1.625" style="225" customWidth="1"/>
    <col min="15119" max="15119" width="6.625" style="225" customWidth="1"/>
    <col min="15120" max="15123" width="5.125" style="225" customWidth="1"/>
    <col min="15124" max="15360" width="9" style="225"/>
    <col min="15361" max="15361" width="3.625" style="225" customWidth="1"/>
    <col min="15362" max="15362" width="1.625" style="225" customWidth="1"/>
    <col min="15363" max="15363" width="6.625" style="225" customWidth="1"/>
    <col min="15364" max="15367" width="5.125" style="225" customWidth="1"/>
    <col min="15368" max="15368" width="1.625" style="225" customWidth="1"/>
    <col min="15369" max="15369" width="6.625" style="225" customWidth="1"/>
    <col min="15370" max="15373" width="5.125" style="225" customWidth="1"/>
    <col min="15374" max="15374" width="1.625" style="225" customWidth="1"/>
    <col min="15375" max="15375" width="6.625" style="225" customWidth="1"/>
    <col min="15376" max="15379" width="5.125" style="225" customWidth="1"/>
    <col min="15380" max="15616" width="9" style="225"/>
    <col min="15617" max="15617" width="3.625" style="225" customWidth="1"/>
    <col min="15618" max="15618" width="1.625" style="225" customWidth="1"/>
    <col min="15619" max="15619" width="6.625" style="225" customWidth="1"/>
    <col min="15620" max="15623" width="5.125" style="225" customWidth="1"/>
    <col min="15624" max="15624" width="1.625" style="225" customWidth="1"/>
    <col min="15625" max="15625" width="6.625" style="225" customWidth="1"/>
    <col min="15626" max="15629" width="5.125" style="225" customWidth="1"/>
    <col min="15630" max="15630" width="1.625" style="225" customWidth="1"/>
    <col min="15631" max="15631" width="6.625" style="225" customWidth="1"/>
    <col min="15632" max="15635" width="5.125" style="225" customWidth="1"/>
    <col min="15636" max="15872" width="9" style="225"/>
    <col min="15873" max="15873" width="3.625" style="225" customWidth="1"/>
    <col min="15874" max="15874" width="1.625" style="225" customWidth="1"/>
    <col min="15875" max="15875" width="6.625" style="225" customWidth="1"/>
    <col min="15876" max="15879" width="5.125" style="225" customWidth="1"/>
    <col min="15880" max="15880" width="1.625" style="225" customWidth="1"/>
    <col min="15881" max="15881" width="6.625" style="225" customWidth="1"/>
    <col min="15882" max="15885" width="5.125" style="225" customWidth="1"/>
    <col min="15886" max="15886" width="1.625" style="225" customWidth="1"/>
    <col min="15887" max="15887" width="6.625" style="225" customWidth="1"/>
    <col min="15888" max="15891" width="5.125" style="225" customWidth="1"/>
    <col min="15892" max="16128" width="9" style="225"/>
    <col min="16129" max="16129" width="3.625" style="225" customWidth="1"/>
    <col min="16130" max="16130" width="1.625" style="225" customWidth="1"/>
    <col min="16131" max="16131" width="6.625" style="225" customWidth="1"/>
    <col min="16132" max="16135" width="5.125" style="225" customWidth="1"/>
    <col min="16136" max="16136" width="1.625" style="225" customWidth="1"/>
    <col min="16137" max="16137" width="6.625" style="225" customWidth="1"/>
    <col min="16138" max="16141" width="5.125" style="225" customWidth="1"/>
    <col min="16142" max="16142" width="1.625" style="225" customWidth="1"/>
    <col min="16143" max="16143" width="6.625" style="225" customWidth="1"/>
    <col min="16144" max="16147" width="5.125" style="225" customWidth="1"/>
    <col min="16148" max="16384" width="9" style="225"/>
  </cols>
  <sheetData>
    <row r="1" spans="1:19" s="2" customFormat="1" ht="30" customHeight="1">
      <c r="A1" s="1" t="s">
        <v>135</v>
      </c>
      <c r="D1" s="197"/>
      <c r="E1" s="197"/>
      <c r="F1" s="197"/>
      <c r="G1" s="197"/>
      <c r="H1" s="3"/>
      <c r="J1" s="197"/>
      <c r="K1" s="197"/>
      <c r="L1" s="197"/>
      <c r="M1" s="197"/>
    </row>
    <row r="2" spans="1:19" s="2" customFormat="1" ht="18" customHeight="1">
      <c r="B2" s="198" t="str">
        <f>'B-4-1'!B2</f>
        <v>平成28年4月1日現在</v>
      </c>
      <c r="D2" s="197"/>
      <c r="E2" s="197"/>
      <c r="F2" s="197"/>
      <c r="G2" s="197"/>
      <c r="H2" s="3"/>
      <c r="J2" s="197"/>
      <c r="K2" s="197"/>
      <c r="L2" s="197"/>
      <c r="M2" s="197"/>
    </row>
    <row r="3" spans="1:19" ht="13.5" customHeight="1">
      <c r="B3" s="787" t="s">
        <v>137</v>
      </c>
      <c r="C3" s="788"/>
      <c r="D3" s="784" t="s">
        <v>138</v>
      </c>
      <c r="E3" s="785"/>
      <c r="F3" s="785"/>
      <c r="G3" s="786"/>
      <c r="H3" s="787" t="s">
        <v>137</v>
      </c>
      <c r="I3" s="788"/>
      <c r="J3" s="784" t="s">
        <v>138</v>
      </c>
      <c r="K3" s="785"/>
      <c r="L3" s="785"/>
      <c r="M3" s="786"/>
      <c r="N3" s="787" t="s">
        <v>137</v>
      </c>
      <c r="O3" s="788"/>
      <c r="P3" s="784" t="s">
        <v>138</v>
      </c>
      <c r="Q3" s="785"/>
      <c r="R3" s="785"/>
      <c r="S3" s="786"/>
    </row>
    <row r="4" spans="1:19" ht="13.5" customHeight="1">
      <c r="B4" s="789"/>
      <c r="C4" s="790"/>
      <c r="D4" s="200" t="s">
        <v>139</v>
      </c>
      <c r="E4" s="200" t="s">
        <v>4</v>
      </c>
      <c r="F4" s="201" t="s">
        <v>5</v>
      </c>
      <c r="G4" s="203" t="s">
        <v>140</v>
      </c>
      <c r="H4" s="789"/>
      <c r="I4" s="790"/>
      <c r="J4" s="200" t="s">
        <v>139</v>
      </c>
      <c r="K4" s="200" t="s">
        <v>4</v>
      </c>
      <c r="L4" s="201" t="s">
        <v>5</v>
      </c>
      <c r="M4" s="203" t="s">
        <v>140</v>
      </c>
      <c r="N4" s="789"/>
      <c r="O4" s="790"/>
      <c r="P4" s="200" t="s">
        <v>139</v>
      </c>
      <c r="Q4" s="200" t="s">
        <v>4</v>
      </c>
      <c r="R4" s="201" t="s">
        <v>5</v>
      </c>
      <c r="S4" s="203" t="s">
        <v>140</v>
      </c>
    </row>
    <row r="5" spans="1:19" ht="13.5" customHeight="1">
      <c r="B5" s="299"/>
      <c r="C5" s="218" t="s">
        <v>299</v>
      </c>
      <c r="D5" s="300">
        <f>+E5+F5</f>
        <v>501</v>
      </c>
      <c r="E5" s="263">
        <v>261</v>
      </c>
      <c r="F5" s="264">
        <v>240</v>
      </c>
      <c r="G5" s="265">
        <v>179</v>
      </c>
      <c r="H5" s="238"/>
      <c r="I5" s="274" t="s">
        <v>300</v>
      </c>
      <c r="J5" s="301">
        <f t="shared" ref="J5:J56" si="0">+K5+L5</f>
        <v>19</v>
      </c>
      <c r="K5" s="241">
        <v>11</v>
      </c>
      <c r="L5" s="242">
        <v>8</v>
      </c>
      <c r="M5" s="243">
        <v>13</v>
      </c>
      <c r="N5" s="271"/>
      <c r="O5" s="274" t="s">
        <v>301</v>
      </c>
      <c r="P5" s="301">
        <f t="shared" ref="P5:P46" si="1">+Q5+R5</f>
        <v>186</v>
      </c>
      <c r="Q5" s="241">
        <v>102</v>
      </c>
      <c r="R5" s="242">
        <v>84</v>
      </c>
      <c r="S5" s="243">
        <v>74</v>
      </c>
    </row>
    <row r="6" spans="1:19" ht="13.5" customHeight="1">
      <c r="B6" s="260"/>
      <c r="C6" s="227" t="s">
        <v>302</v>
      </c>
      <c r="D6" s="302">
        <f t="shared" ref="D6:D57" si="2">+E6+F6</f>
        <v>165</v>
      </c>
      <c r="E6" s="241">
        <v>77</v>
      </c>
      <c r="F6" s="242">
        <v>88</v>
      </c>
      <c r="G6" s="243">
        <v>53</v>
      </c>
      <c r="H6" s="238"/>
      <c r="I6" s="274" t="s">
        <v>303</v>
      </c>
      <c r="J6" s="301">
        <f t="shared" si="0"/>
        <v>394</v>
      </c>
      <c r="K6" s="241">
        <v>196</v>
      </c>
      <c r="L6" s="242">
        <v>198</v>
      </c>
      <c r="M6" s="243">
        <v>122</v>
      </c>
      <c r="N6" s="271"/>
      <c r="O6" s="274" t="s">
        <v>304</v>
      </c>
      <c r="P6" s="301">
        <f t="shared" si="1"/>
        <v>150</v>
      </c>
      <c r="Q6" s="241">
        <v>75</v>
      </c>
      <c r="R6" s="242">
        <v>75</v>
      </c>
      <c r="S6" s="243">
        <v>43</v>
      </c>
    </row>
    <row r="7" spans="1:19" ht="13.5" customHeight="1">
      <c r="B7" s="238"/>
      <c r="C7" s="245" t="s">
        <v>305</v>
      </c>
      <c r="D7" s="281">
        <f>+E7+F7</f>
        <v>340</v>
      </c>
      <c r="E7" s="241">
        <v>163</v>
      </c>
      <c r="F7" s="242">
        <v>177</v>
      </c>
      <c r="G7" s="243">
        <v>112</v>
      </c>
      <c r="H7" s="238"/>
      <c r="I7" s="274" t="s">
        <v>306</v>
      </c>
      <c r="J7" s="301">
        <f t="shared" si="0"/>
        <v>154</v>
      </c>
      <c r="K7" s="241">
        <v>75</v>
      </c>
      <c r="L7" s="242">
        <v>79</v>
      </c>
      <c r="M7" s="243">
        <v>64</v>
      </c>
      <c r="N7" s="271"/>
      <c r="O7" s="274" t="s">
        <v>307</v>
      </c>
      <c r="P7" s="301">
        <f t="shared" si="1"/>
        <v>149</v>
      </c>
      <c r="Q7" s="241">
        <v>69</v>
      </c>
      <c r="R7" s="242">
        <v>80</v>
      </c>
      <c r="S7" s="243">
        <v>57</v>
      </c>
    </row>
    <row r="8" spans="1:19" ht="13.5" customHeight="1">
      <c r="B8" s="238"/>
      <c r="C8" s="245" t="s">
        <v>308</v>
      </c>
      <c r="D8" s="281">
        <f t="shared" si="2"/>
        <v>83</v>
      </c>
      <c r="E8" s="241">
        <v>32</v>
      </c>
      <c r="F8" s="242">
        <v>51</v>
      </c>
      <c r="G8" s="243">
        <v>44</v>
      </c>
      <c r="H8" s="238"/>
      <c r="I8" s="274" t="s">
        <v>309</v>
      </c>
      <c r="J8" s="301">
        <f t="shared" si="0"/>
        <v>305</v>
      </c>
      <c r="K8" s="241">
        <v>151</v>
      </c>
      <c r="L8" s="242">
        <v>154</v>
      </c>
      <c r="M8" s="243">
        <v>114</v>
      </c>
      <c r="N8" s="238"/>
      <c r="O8" s="274" t="s">
        <v>310</v>
      </c>
      <c r="P8" s="301">
        <f t="shared" si="1"/>
        <v>127</v>
      </c>
      <c r="Q8" s="241">
        <v>68</v>
      </c>
      <c r="R8" s="242">
        <v>59</v>
      </c>
      <c r="S8" s="243">
        <v>41</v>
      </c>
    </row>
    <row r="9" spans="1:19" ht="13.5" customHeight="1">
      <c r="B9" s="303"/>
      <c r="C9" s="227" t="s">
        <v>311</v>
      </c>
      <c r="D9" s="302">
        <f t="shared" si="2"/>
        <v>194</v>
      </c>
      <c r="E9" s="241">
        <v>95</v>
      </c>
      <c r="F9" s="242">
        <v>99</v>
      </c>
      <c r="G9" s="243">
        <v>71</v>
      </c>
      <c r="H9" s="238"/>
      <c r="I9" s="274" t="s">
        <v>312</v>
      </c>
      <c r="J9" s="301">
        <f t="shared" si="0"/>
        <v>463</v>
      </c>
      <c r="K9" s="241">
        <v>223</v>
      </c>
      <c r="L9" s="242">
        <v>240</v>
      </c>
      <c r="M9" s="243">
        <v>158</v>
      </c>
      <c r="N9" s="238"/>
      <c r="O9" s="274" t="s">
        <v>313</v>
      </c>
      <c r="P9" s="301">
        <f t="shared" si="1"/>
        <v>330</v>
      </c>
      <c r="Q9" s="241">
        <v>163</v>
      </c>
      <c r="R9" s="242">
        <v>167</v>
      </c>
      <c r="S9" s="243">
        <v>112</v>
      </c>
    </row>
    <row r="10" spans="1:19" ht="13.5" customHeight="1">
      <c r="B10" s="271"/>
      <c r="C10" s="245" t="s">
        <v>314</v>
      </c>
      <c r="D10" s="281">
        <f t="shared" si="2"/>
        <v>143</v>
      </c>
      <c r="E10" s="241">
        <v>78</v>
      </c>
      <c r="F10" s="242">
        <v>65</v>
      </c>
      <c r="G10" s="243">
        <v>53</v>
      </c>
      <c r="H10" s="238"/>
      <c r="I10" s="274" t="s">
        <v>315</v>
      </c>
      <c r="J10" s="301">
        <f t="shared" si="0"/>
        <v>138</v>
      </c>
      <c r="K10" s="241">
        <v>66</v>
      </c>
      <c r="L10" s="242">
        <v>72</v>
      </c>
      <c r="M10" s="243">
        <v>55</v>
      </c>
      <c r="N10" s="238"/>
      <c r="O10" s="274" t="s">
        <v>316</v>
      </c>
      <c r="P10" s="301">
        <f t="shared" si="1"/>
        <v>53</v>
      </c>
      <c r="Q10" s="241">
        <v>25</v>
      </c>
      <c r="R10" s="242">
        <v>28</v>
      </c>
      <c r="S10" s="243">
        <v>16</v>
      </c>
    </row>
    <row r="11" spans="1:19" ht="13.5" customHeight="1">
      <c r="B11" s="271"/>
      <c r="C11" s="245" t="s">
        <v>317</v>
      </c>
      <c r="D11" s="281">
        <f t="shared" si="2"/>
        <v>112</v>
      </c>
      <c r="E11" s="241">
        <v>59</v>
      </c>
      <c r="F11" s="242">
        <v>53</v>
      </c>
      <c r="G11" s="243">
        <v>36</v>
      </c>
      <c r="H11" s="238"/>
      <c r="I11" s="274" t="s">
        <v>318</v>
      </c>
      <c r="J11" s="301">
        <f t="shared" si="0"/>
        <v>79</v>
      </c>
      <c r="K11" s="241">
        <v>36</v>
      </c>
      <c r="L11" s="242">
        <v>43</v>
      </c>
      <c r="M11" s="243">
        <v>25</v>
      </c>
      <c r="N11" s="238"/>
      <c r="O11" s="274" t="s">
        <v>319</v>
      </c>
      <c r="P11" s="301">
        <f t="shared" si="1"/>
        <v>214</v>
      </c>
      <c r="Q11" s="241">
        <v>101</v>
      </c>
      <c r="R11" s="242">
        <v>113</v>
      </c>
      <c r="S11" s="243">
        <v>64</v>
      </c>
    </row>
    <row r="12" spans="1:19" ht="13.5" customHeight="1">
      <c r="B12" s="271"/>
      <c r="C12" s="304" t="s">
        <v>320</v>
      </c>
      <c r="D12" s="281">
        <f t="shared" si="2"/>
        <v>306</v>
      </c>
      <c r="E12" s="241">
        <v>145</v>
      </c>
      <c r="F12" s="242">
        <v>161</v>
      </c>
      <c r="G12" s="243">
        <v>103</v>
      </c>
      <c r="H12" s="271"/>
      <c r="I12" s="274" t="s">
        <v>321</v>
      </c>
      <c r="J12" s="301">
        <f t="shared" si="0"/>
        <v>108</v>
      </c>
      <c r="K12" s="241">
        <v>52</v>
      </c>
      <c r="L12" s="242">
        <v>56</v>
      </c>
      <c r="M12" s="243">
        <v>32</v>
      </c>
      <c r="N12" s="238"/>
      <c r="O12" s="274" t="s">
        <v>322</v>
      </c>
      <c r="P12" s="301">
        <f t="shared" si="1"/>
        <v>75</v>
      </c>
      <c r="Q12" s="241">
        <v>38</v>
      </c>
      <c r="R12" s="242">
        <v>37</v>
      </c>
      <c r="S12" s="243">
        <v>19</v>
      </c>
    </row>
    <row r="13" spans="1:19" ht="13.5" customHeight="1">
      <c r="B13" s="271"/>
      <c r="C13" s="304" t="s">
        <v>323</v>
      </c>
      <c r="D13" s="281">
        <f t="shared" si="2"/>
        <v>180</v>
      </c>
      <c r="E13" s="241">
        <v>84</v>
      </c>
      <c r="F13" s="242">
        <v>96</v>
      </c>
      <c r="G13" s="243">
        <v>72</v>
      </c>
      <c r="H13" s="271"/>
      <c r="I13" s="274" t="s">
        <v>324</v>
      </c>
      <c r="J13" s="301">
        <f t="shared" si="0"/>
        <v>92</v>
      </c>
      <c r="K13" s="241">
        <v>42</v>
      </c>
      <c r="L13" s="242">
        <v>50</v>
      </c>
      <c r="M13" s="243">
        <v>34</v>
      </c>
      <c r="N13" s="238"/>
      <c r="O13" s="274" t="s">
        <v>325</v>
      </c>
      <c r="P13" s="301">
        <f t="shared" si="1"/>
        <v>324</v>
      </c>
      <c r="Q13" s="241">
        <v>153</v>
      </c>
      <c r="R13" s="242">
        <v>171</v>
      </c>
      <c r="S13" s="243">
        <v>103</v>
      </c>
    </row>
    <row r="14" spans="1:19" ht="13.5" customHeight="1">
      <c r="B14" s="238"/>
      <c r="C14" s="304" t="s">
        <v>326</v>
      </c>
      <c r="D14" s="281">
        <f t="shared" si="2"/>
        <v>150</v>
      </c>
      <c r="E14" s="241">
        <v>71</v>
      </c>
      <c r="F14" s="242">
        <v>79</v>
      </c>
      <c r="G14" s="243">
        <v>48</v>
      </c>
      <c r="H14" s="271"/>
      <c r="I14" s="274" t="s">
        <v>327</v>
      </c>
      <c r="J14" s="301">
        <f t="shared" si="0"/>
        <v>90</v>
      </c>
      <c r="K14" s="241">
        <v>46</v>
      </c>
      <c r="L14" s="242">
        <v>44</v>
      </c>
      <c r="M14" s="243">
        <v>28</v>
      </c>
      <c r="N14" s="238"/>
      <c r="O14" s="274" t="s">
        <v>328</v>
      </c>
      <c r="P14" s="301">
        <f t="shared" si="1"/>
        <v>456</v>
      </c>
      <c r="Q14" s="241">
        <v>217</v>
      </c>
      <c r="R14" s="242">
        <v>239</v>
      </c>
      <c r="S14" s="243">
        <v>143</v>
      </c>
    </row>
    <row r="15" spans="1:19" ht="13.5" customHeight="1">
      <c r="B15" s="238"/>
      <c r="C15" s="304" t="s">
        <v>329</v>
      </c>
      <c r="D15" s="281">
        <f t="shared" si="2"/>
        <v>89</v>
      </c>
      <c r="E15" s="241">
        <v>44</v>
      </c>
      <c r="F15" s="242">
        <v>45</v>
      </c>
      <c r="G15" s="243">
        <v>34</v>
      </c>
      <c r="H15" s="271"/>
      <c r="I15" s="274" t="s">
        <v>330</v>
      </c>
      <c r="J15" s="301">
        <f t="shared" si="0"/>
        <v>38</v>
      </c>
      <c r="K15" s="241">
        <v>16</v>
      </c>
      <c r="L15" s="242">
        <v>22</v>
      </c>
      <c r="M15" s="243">
        <v>12</v>
      </c>
      <c r="N15" s="238"/>
      <c r="O15" s="274" t="s">
        <v>331</v>
      </c>
      <c r="P15" s="301">
        <f t="shared" si="1"/>
        <v>102</v>
      </c>
      <c r="Q15" s="241">
        <v>50</v>
      </c>
      <c r="R15" s="242">
        <v>52</v>
      </c>
      <c r="S15" s="243">
        <v>36</v>
      </c>
    </row>
    <row r="16" spans="1:19" ht="13.5" customHeight="1">
      <c r="B16" s="238"/>
      <c r="C16" s="304" t="s">
        <v>332</v>
      </c>
      <c r="D16" s="281">
        <f t="shared" si="2"/>
        <v>156</v>
      </c>
      <c r="E16" s="241">
        <v>74</v>
      </c>
      <c r="F16" s="242">
        <v>82</v>
      </c>
      <c r="G16" s="243">
        <v>43</v>
      </c>
      <c r="H16" s="271"/>
      <c r="I16" s="274" t="s">
        <v>333</v>
      </c>
      <c r="J16" s="301">
        <f t="shared" si="0"/>
        <v>38</v>
      </c>
      <c r="K16" s="241">
        <v>21</v>
      </c>
      <c r="L16" s="242">
        <v>17</v>
      </c>
      <c r="M16" s="243">
        <v>17</v>
      </c>
      <c r="N16" s="238"/>
      <c r="O16" s="274" t="s">
        <v>334</v>
      </c>
      <c r="P16" s="301">
        <f t="shared" si="1"/>
        <v>219</v>
      </c>
      <c r="Q16" s="241">
        <v>105</v>
      </c>
      <c r="R16" s="242">
        <v>114</v>
      </c>
      <c r="S16" s="243">
        <v>67</v>
      </c>
    </row>
    <row r="17" spans="2:19" ht="13.5" customHeight="1">
      <c r="B17" s="238"/>
      <c r="C17" s="304" t="s">
        <v>335</v>
      </c>
      <c r="D17" s="281">
        <f t="shared" si="2"/>
        <v>148</v>
      </c>
      <c r="E17" s="241">
        <v>76</v>
      </c>
      <c r="F17" s="242">
        <v>72</v>
      </c>
      <c r="G17" s="243">
        <v>43</v>
      </c>
      <c r="H17" s="238"/>
      <c r="I17" s="245" t="s">
        <v>336</v>
      </c>
      <c r="J17" s="305">
        <f t="shared" si="0"/>
        <v>45</v>
      </c>
      <c r="K17" s="241">
        <v>21</v>
      </c>
      <c r="L17" s="242">
        <v>24</v>
      </c>
      <c r="M17" s="243">
        <v>20</v>
      </c>
      <c r="N17" s="238"/>
      <c r="O17" s="274" t="s">
        <v>337</v>
      </c>
      <c r="P17" s="301">
        <f t="shared" si="1"/>
        <v>173</v>
      </c>
      <c r="Q17" s="241">
        <v>87</v>
      </c>
      <c r="R17" s="242">
        <v>86</v>
      </c>
      <c r="S17" s="243">
        <v>173</v>
      </c>
    </row>
    <row r="18" spans="2:19" ht="13.5" customHeight="1">
      <c r="B18" s="238"/>
      <c r="C18" s="245" t="s">
        <v>338</v>
      </c>
      <c r="D18" s="302">
        <f t="shared" si="2"/>
        <v>100</v>
      </c>
      <c r="E18" s="241">
        <v>54</v>
      </c>
      <c r="F18" s="242">
        <v>46</v>
      </c>
      <c r="G18" s="243">
        <v>33</v>
      </c>
      <c r="H18" s="238"/>
      <c r="I18" s="245" t="s">
        <v>339</v>
      </c>
      <c r="J18" s="305">
        <f t="shared" si="0"/>
        <v>45</v>
      </c>
      <c r="K18" s="241">
        <v>24</v>
      </c>
      <c r="L18" s="242">
        <v>21</v>
      </c>
      <c r="M18" s="243">
        <v>15</v>
      </c>
      <c r="N18" s="238"/>
      <c r="O18" s="274" t="s">
        <v>340</v>
      </c>
      <c r="P18" s="301">
        <f t="shared" si="1"/>
        <v>49</v>
      </c>
      <c r="Q18" s="241">
        <v>24</v>
      </c>
      <c r="R18" s="242">
        <v>25</v>
      </c>
      <c r="S18" s="243">
        <v>18</v>
      </c>
    </row>
    <row r="19" spans="2:19" ht="13.5" customHeight="1">
      <c r="B19" s="238"/>
      <c r="C19" s="274" t="s">
        <v>341</v>
      </c>
      <c r="D19" s="275">
        <f t="shared" si="2"/>
        <v>175</v>
      </c>
      <c r="E19" s="241">
        <v>82</v>
      </c>
      <c r="F19" s="242">
        <v>93</v>
      </c>
      <c r="G19" s="243">
        <v>46</v>
      </c>
      <c r="H19" s="238"/>
      <c r="I19" s="245" t="s">
        <v>342</v>
      </c>
      <c r="J19" s="305">
        <f t="shared" si="0"/>
        <v>79</v>
      </c>
      <c r="K19" s="241">
        <v>33</v>
      </c>
      <c r="L19" s="242">
        <v>46</v>
      </c>
      <c r="M19" s="243">
        <v>30</v>
      </c>
      <c r="N19" s="238"/>
      <c r="O19" s="274" t="s">
        <v>343</v>
      </c>
      <c r="P19" s="301">
        <f t="shared" si="1"/>
        <v>86</v>
      </c>
      <c r="Q19" s="241">
        <v>43</v>
      </c>
      <c r="R19" s="242">
        <v>43</v>
      </c>
      <c r="S19" s="243">
        <v>22</v>
      </c>
    </row>
    <row r="20" spans="2:19" ht="13.5" customHeight="1">
      <c r="B20" s="238"/>
      <c r="C20" s="274" t="s">
        <v>344</v>
      </c>
      <c r="D20" s="275">
        <f t="shared" si="2"/>
        <v>136</v>
      </c>
      <c r="E20" s="241">
        <v>68</v>
      </c>
      <c r="F20" s="242">
        <v>68</v>
      </c>
      <c r="G20" s="243">
        <v>41</v>
      </c>
      <c r="H20" s="238"/>
      <c r="I20" s="245" t="s">
        <v>345</v>
      </c>
      <c r="J20" s="305">
        <f t="shared" si="0"/>
        <v>92</v>
      </c>
      <c r="K20" s="241">
        <v>44</v>
      </c>
      <c r="L20" s="242">
        <v>48</v>
      </c>
      <c r="M20" s="243">
        <v>33</v>
      </c>
      <c r="N20" s="238"/>
      <c r="O20" s="274" t="s">
        <v>346</v>
      </c>
      <c r="P20" s="270">
        <f t="shared" si="1"/>
        <v>38</v>
      </c>
      <c r="Q20" s="241">
        <v>22</v>
      </c>
      <c r="R20" s="242">
        <v>16</v>
      </c>
      <c r="S20" s="243">
        <v>15</v>
      </c>
    </row>
    <row r="21" spans="2:19" ht="13.5" customHeight="1">
      <c r="B21" s="238"/>
      <c r="C21" s="274" t="s">
        <v>347</v>
      </c>
      <c r="D21" s="275">
        <f t="shared" si="2"/>
        <v>112</v>
      </c>
      <c r="E21" s="241">
        <v>56</v>
      </c>
      <c r="F21" s="242">
        <v>56</v>
      </c>
      <c r="G21" s="243">
        <v>31</v>
      </c>
      <c r="H21" s="238"/>
      <c r="I21" s="245" t="s">
        <v>348</v>
      </c>
      <c r="J21" s="305">
        <f t="shared" si="0"/>
        <v>37</v>
      </c>
      <c r="K21" s="241">
        <v>17</v>
      </c>
      <c r="L21" s="242">
        <v>20</v>
      </c>
      <c r="M21" s="243">
        <v>14</v>
      </c>
      <c r="N21" s="238"/>
      <c r="O21" s="274" t="s">
        <v>349</v>
      </c>
      <c r="P21" s="306">
        <f t="shared" si="1"/>
        <v>228</v>
      </c>
      <c r="Q21" s="241">
        <v>110</v>
      </c>
      <c r="R21" s="242">
        <v>118</v>
      </c>
      <c r="S21" s="243">
        <v>55</v>
      </c>
    </row>
    <row r="22" spans="2:19" ht="13.5" customHeight="1">
      <c r="B22" s="238"/>
      <c r="C22" s="274" t="s">
        <v>350</v>
      </c>
      <c r="D22" s="275">
        <f t="shared" si="2"/>
        <v>145</v>
      </c>
      <c r="E22" s="241">
        <v>73</v>
      </c>
      <c r="F22" s="242">
        <v>72</v>
      </c>
      <c r="G22" s="243">
        <v>43</v>
      </c>
      <c r="H22" s="238"/>
      <c r="I22" s="245" t="s">
        <v>351</v>
      </c>
      <c r="J22" s="305">
        <f t="shared" si="0"/>
        <v>145</v>
      </c>
      <c r="K22" s="241">
        <v>67</v>
      </c>
      <c r="L22" s="242">
        <v>78</v>
      </c>
      <c r="M22" s="243">
        <v>54</v>
      </c>
      <c r="N22" s="271"/>
      <c r="O22" s="245" t="s">
        <v>352</v>
      </c>
      <c r="P22" s="246">
        <f t="shared" si="1"/>
        <v>44</v>
      </c>
      <c r="Q22" s="241">
        <v>23</v>
      </c>
      <c r="R22" s="242">
        <v>21</v>
      </c>
      <c r="S22" s="243">
        <v>11</v>
      </c>
    </row>
    <row r="23" spans="2:19" ht="13.5" customHeight="1">
      <c r="B23" s="238"/>
      <c r="C23" s="274" t="s">
        <v>353</v>
      </c>
      <c r="D23" s="275">
        <f t="shared" si="2"/>
        <v>172</v>
      </c>
      <c r="E23" s="241">
        <v>79</v>
      </c>
      <c r="F23" s="242">
        <v>93</v>
      </c>
      <c r="G23" s="243">
        <v>52</v>
      </c>
      <c r="H23" s="238"/>
      <c r="I23" s="245" t="s">
        <v>354</v>
      </c>
      <c r="J23" s="305">
        <f t="shared" si="0"/>
        <v>90</v>
      </c>
      <c r="K23" s="241">
        <v>51</v>
      </c>
      <c r="L23" s="242">
        <v>39</v>
      </c>
      <c r="M23" s="243">
        <v>27</v>
      </c>
      <c r="N23" s="271"/>
      <c r="O23" s="245" t="s">
        <v>355</v>
      </c>
      <c r="P23" s="246">
        <f t="shared" si="1"/>
        <v>96</v>
      </c>
      <c r="Q23" s="241">
        <v>45</v>
      </c>
      <c r="R23" s="242">
        <v>51</v>
      </c>
      <c r="S23" s="243">
        <v>24</v>
      </c>
    </row>
    <row r="24" spans="2:19" ht="13.5" customHeight="1">
      <c r="B24" s="238"/>
      <c r="C24" s="274" t="s">
        <v>356</v>
      </c>
      <c r="D24" s="275">
        <f t="shared" si="2"/>
        <v>200</v>
      </c>
      <c r="E24" s="241">
        <v>97</v>
      </c>
      <c r="F24" s="242">
        <v>103</v>
      </c>
      <c r="G24" s="243">
        <v>53</v>
      </c>
      <c r="H24" s="238"/>
      <c r="I24" s="304" t="s">
        <v>357</v>
      </c>
      <c r="J24" s="305">
        <f t="shared" si="0"/>
        <v>99</v>
      </c>
      <c r="K24" s="241">
        <v>42</v>
      </c>
      <c r="L24" s="242">
        <v>57</v>
      </c>
      <c r="M24" s="243">
        <v>32</v>
      </c>
      <c r="N24" s="271"/>
      <c r="O24" s="245" t="s">
        <v>358</v>
      </c>
      <c r="P24" s="246">
        <f t="shared" si="1"/>
        <v>17</v>
      </c>
      <c r="Q24" s="241">
        <v>10</v>
      </c>
      <c r="R24" s="242">
        <v>7</v>
      </c>
      <c r="S24" s="243">
        <v>5</v>
      </c>
    </row>
    <row r="25" spans="2:19" ht="13.5" customHeight="1">
      <c r="B25" s="238"/>
      <c r="C25" s="274" t="s">
        <v>359</v>
      </c>
      <c r="D25" s="275">
        <f t="shared" si="2"/>
        <v>162</v>
      </c>
      <c r="E25" s="241">
        <v>74</v>
      </c>
      <c r="F25" s="242">
        <v>88</v>
      </c>
      <c r="G25" s="243">
        <v>44</v>
      </c>
      <c r="H25" s="238"/>
      <c r="I25" s="304" t="s">
        <v>360</v>
      </c>
      <c r="J25" s="305">
        <f t="shared" si="0"/>
        <v>21</v>
      </c>
      <c r="K25" s="241">
        <v>8</v>
      </c>
      <c r="L25" s="242">
        <v>13</v>
      </c>
      <c r="M25" s="243">
        <v>11</v>
      </c>
      <c r="N25" s="271"/>
      <c r="O25" s="245" t="s">
        <v>361</v>
      </c>
      <c r="P25" s="246">
        <f t="shared" si="1"/>
        <v>38</v>
      </c>
      <c r="Q25" s="241">
        <v>17</v>
      </c>
      <c r="R25" s="242">
        <v>21</v>
      </c>
      <c r="S25" s="243">
        <v>8</v>
      </c>
    </row>
    <row r="26" spans="2:19" ht="13.5" customHeight="1">
      <c r="B26" s="238"/>
      <c r="C26" s="274" t="s">
        <v>362</v>
      </c>
      <c r="D26" s="275">
        <f t="shared" si="2"/>
        <v>242</v>
      </c>
      <c r="E26" s="241">
        <v>128</v>
      </c>
      <c r="F26" s="242">
        <v>114</v>
      </c>
      <c r="G26" s="243">
        <v>71</v>
      </c>
      <c r="H26" s="238"/>
      <c r="I26" s="304" t="s">
        <v>363</v>
      </c>
      <c r="J26" s="305">
        <f t="shared" si="0"/>
        <v>159</v>
      </c>
      <c r="K26" s="241">
        <v>71</v>
      </c>
      <c r="L26" s="242">
        <v>88</v>
      </c>
      <c r="M26" s="243">
        <v>58</v>
      </c>
      <c r="N26" s="271"/>
      <c r="O26" s="245" t="s">
        <v>364</v>
      </c>
      <c r="P26" s="246">
        <f t="shared" si="1"/>
        <v>47</v>
      </c>
      <c r="Q26" s="241">
        <v>18</v>
      </c>
      <c r="R26" s="242">
        <v>29</v>
      </c>
      <c r="S26" s="243">
        <v>14</v>
      </c>
    </row>
    <row r="27" spans="2:19" ht="13.5" customHeight="1">
      <c r="B27" s="238"/>
      <c r="C27" s="274" t="s">
        <v>365</v>
      </c>
      <c r="D27" s="275">
        <f t="shared" si="2"/>
        <v>15</v>
      </c>
      <c r="E27" s="241">
        <v>5</v>
      </c>
      <c r="F27" s="242">
        <v>10</v>
      </c>
      <c r="G27" s="243">
        <v>8</v>
      </c>
      <c r="H27" s="238"/>
      <c r="I27" s="304" t="s">
        <v>366</v>
      </c>
      <c r="J27" s="305">
        <f t="shared" si="0"/>
        <v>115</v>
      </c>
      <c r="K27" s="241">
        <v>60</v>
      </c>
      <c r="L27" s="242">
        <v>55</v>
      </c>
      <c r="M27" s="243">
        <v>38</v>
      </c>
      <c r="N27" s="238"/>
      <c r="O27" s="245" t="s">
        <v>367</v>
      </c>
      <c r="P27" s="246">
        <f t="shared" si="1"/>
        <v>31</v>
      </c>
      <c r="Q27" s="241">
        <v>14</v>
      </c>
      <c r="R27" s="242">
        <v>17</v>
      </c>
      <c r="S27" s="243">
        <v>10</v>
      </c>
    </row>
    <row r="28" spans="2:19" ht="13.5" customHeight="1">
      <c r="B28" s="260"/>
      <c r="C28" s="274" t="s">
        <v>368</v>
      </c>
      <c r="D28" s="307">
        <f t="shared" si="2"/>
        <v>10</v>
      </c>
      <c r="E28" s="241">
        <v>4</v>
      </c>
      <c r="F28" s="242">
        <v>6</v>
      </c>
      <c r="G28" s="243">
        <v>8</v>
      </c>
      <c r="H28" s="238"/>
      <c r="I28" s="304" t="s">
        <v>369</v>
      </c>
      <c r="J28" s="305">
        <f t="shared" si="0"/>
        <v>95</v>
      </c>
      <c r="K28" s="241">
        <v>49</v>
      </c>
      <c r="L28" s="242">
        <v>46</v>
      </c>
      <c r="M28" s="243">
        <v>33</v>
      </c>
      <c r="N28" s="238"/>
      <c r="O28" s="245" t="s">
        <v>370</v>
      </c>
      <c r="P28" s="246">
        <f t="shared" si="1"/>
        <v>384</v>
      </c>
      <c r="Q28" s="241">
        <v>186</v>
      </c>
      <c r="R28" s="242">
        <v>198</v>
      </c>
      <c r="S28" s="243">
        <v>110</v>
      </c>
    </row>
    <row r="29" spans="2:19" ht="13.5" customHeight="1">
      <c r="B29" s="238"/>
      <c r="C29" s="274" t="s">
        <v>371</v>
      </c>
      <c r="D29" s="275">
        <f t="shared" si="2"/>
        <v>19</v>
      </c>
      <c r="E29" s="241">
        <v>8</v>
      </c>
      <c r="F29" s="242">
        <v>11</v>
      </c>
      <c r="G29" s="243">
        <v>15</v>
      </c>
      <c r="H29" s="238"/>
      <c r="I29" s="304" t="s">
        <v>372</v>
      </c>
      <c r="J29" s="305">
        <f t="shared" si="0"/>
        <v>178</v>
      </c>
      <c r="K29" s="241">
        <v>85</v>
      </c>
      <c r="L29" s="242">
        <v>93</v>
      </c>
      <c r="M29" s="243">
        <v>65</v>
      </c>
      <c r="N29" s="238"/>
      <c r="O29" s="304" t="s">
        <v>373</v>
      </c>
      <c r="P29" s="246">
        <f t="shared" si="1"/>
        <v>57</v>
      </c>
      <c r="Q29" s="241">
        <v>30</v>
      </c>
      <c r="R29" s="242">
        <v>27</v>
      </c>
      <c r="S29" s="243">
        <v>15</v>
      </c>
    </row>
    <row r="30" spans="2:19" ht="13.5" customHeight="1">
      <c r="B30" s="238"/>
      <c r="C30" s="274" t="s">
        <v>374</v>
      </c>
      <c r="D30" s="275">
        <f t="shared" si="2"/>
        <v>19</v>
      </c>
      <c r="E30" s="241">
        <v>8</v>
      </c>
      <c r="F30" s="242">
        <v>11</v>
      </c>
      <c r="G30" s="243">
        <v>13</v>
      </c>
      <c r="H30" s="238"/>
      <c r="I30" s="304" t="s">
        <v>375</v>
      </c>
      <c r="J30" s="305">
        <f t="shared" si="0"/>
        <v>118</v>
      </c>
      <c r="K30" s="241">
        <v>53</v>
      </c>
      <c r="L30" s="242">
        <v>65</v>
      </c>
      <c r="M30" s="243">
        <v>37</v>
      </c>
      <c r="N30" s="238"/>
      <c r="O30" s="304" t="s">
        <v>376</v>
      </c>
      <c r="P30" s="246">
        <f t="shared" si="1"/>
        <v>250</v>
      </c>
      <c r="Q30" s="241">
        <v>119</v>
      </c>
      <c r="R30" s="242">
        <v>131</v>
      </c>
      <c r="S30" s="243">
        <v>82</v>
      </c>
    </row>
    <row r="31" spans="2:19" ht="13.5" customHeight="1">
      <c r="B31" s="238"/>
      <c r="C31" s="274" t="s">
        <v>377</v>
      </c>
      <c r="D31" s="275">
        <f t="shared" si="2"/>
        <v>123</v>
      </c>
      <c r="E31" s="241">
        <v>52</v>
      </c>
      <c r="F31" s="242">
        <v>71</v>
      </c>
      <c r="G31" s="243">
        <v>40</v>
      </c>
      <c r="H31" s="238"/>
      <c r="I31" s="304" t="s">
        <v>378</v>
      </c>
      <c r="J31" s="305">
        <f t="shared" si="0"/>
        <v>208</v>
      </c>
      <c r="K31" s="241">
        <v>100</v>
      </c>
      <c r="L31" s="242">
        <v>108</v>
      </c>
      <c r="M31" s="243">
        <v>64</v>
      </c>
      <c r="N31" s="238"/>
      <c r="O31" s="304" t="s">
        <v>379</v>
      </c>
      <c r="P31" s="246">
        <f t="shared" si="1"/>
        <v>553</v>
      </c>
      <c r="Q31" s="241">
        <v>282</v>
      </c>
      <c r="R31" s="242">
        <v>271</v>
      </c>
      <c r="S31" s="243">
        <v>212</v>
      </c>
    </row>
    <row r="32" spans="2:19" ht="13.5" customHeight="1">
      <c r="B32" s="238"/>
      <c r="C32" s="274" t="s">
        <v>380</v>
      </c>
      <c r="D32" s="275">
        <f t="shared" si="2"/>
        <v>203</v>
      </c>
      <c r="E32" s="241">
        <v>96</v>
      </c>
      <c r="F32" s="242">
        <v>107</v>
      </c>
      <c r="G32" s="243">
        <v>71</v>
      </c>
      <c r="H32" s="238"/>
      <c r="I32" s="245" t="s">
        <v>381</v>
      </c>
      <c r="J32" s="305">
        <f t="shared" si="0"/>
        <v>33</v>
      </c>
      <c r="K32" s="241">
        <v>14</v>
      </c>
      <c r="L32" s="242">
        <v>19</v>
      </c>
      <c r="M32" s="243">
        <v>14</v>
      </c>
      <c r="N32" s="238"/>
      <c r="O32" s="304" t="s">
        <v>382</v>
      </c>
      <c r="P32" s="246">
        <f t="shared" si="1"/>
        <v>221</v>
      </c>
      <c r="Q32" s="241">
        <v>102</v>
      </c>
      <c r="R32" s="242">
        <v>119</v>
      </c>
      <c r="S32" s="243">
        <v>75</v>
      </c>
    </row>
    <row r="33" spans="2:19" ht="13.5" customHeight="1">
      <c r="B33" s="238"/>
      <c r="C33" s="274" t="s">
        <v>383</v>
      </c>
      <c r="D33" s="275">
        <f t="shared" si="2"/>
        <v>359</v>
      </c>
      <c r="E33" s="241">
        <v>167</v>
      </c>
      <c r="F33" s="242">
        <v>192</v>
      </c>
      <c r="G33" s="243">
        <v>123</v>
      </c>
      <c r="H33" s="238"/>
      <c r="I33" s="274" t="s">
        <v>384</v>
      </c>
      <c r="J33" s="301">
        <f t="shared" si="0"/>
        <v>148</v>
      </c>
      <c r="K33" s="241">
        <v>76</v>
      </c>
      <c r="L33" s="242">
        <v>72</v>
      </c>
      <c r="M33" s="243">
        <v>49</v>
      </c>
      <c r="N33" s="238"/>
      <c r="O33" s="304" t="s">
        <v>385</v>
      </c>
      <c r="P33" s="246">
        <f t="shared" si="1"/>
        <v>117</v>
      </c>
      <c r="Q33" s="241">
        <v>57</v>
      </c>
      <c r="R33" s="242">
        <v>60</v>
      </c>
      <c r="S33" s="243">
        <v>43</v>
      </c>
    </row>
    <row r="34" spans="2:19" ht="13.5" customHeight="1">
      <c r="B34" s="238"/>
      <c r="C34" s="274" t="s">
        <v>386</v>
      </c>
      <c r="D34" s="275">
        <f t="shared" si="2"/>
        <v>887</v>
      </c>
      <c r="E34" s="241">
        <v>431</v>
      </c>
      <c r="F34" s="242">
        <v>456</v>
      </c>
      <c r="G34" s="243">
        <v>277</v>
      </c>
      <c r="H34" s="238"/>
      <c r="I34" s="274" t="s">
        <v>387</v>
      </c>
      <c r="J34" s="301">
        <f t="shared" si="0"/>
        <v>106</v>
      </c>
      <c r="K34" s="241">
        <v>55</v>
      </c>
      <c r="L34" s="242">
        <v>51</v>
      </c>
      <c r="M34" s="243">
        <v>43</v>
      </c>
      <c r="N34" s="238"/>
      <c r="O34" s="304" t="s">
        <v>388</v>
      </c>
      <c r="P34" s="246">
        <f t="shared" si="1"/>
        <v>226</v>
      </c>
      <c r="Q34" s="241">
        <v>98</v>
      </c>
      <c r="R34" s="242">
        <v>128</v>
      </c>
      <c r="S34" s="243">
        <v>100</v>
      </c>
    </row>
    <row r="35" spans="2:19" ht="13.5" customHeight="1">
      <c r="B35" s="238"/>
      <c r="C35" s="274" t="s">
        <v>389</v>
      </c>
      <c r="D35" s="275">
        <f t="shared" si="2"/>
        <v>308</v>
      </c>
      <c r="E35" s="241">
        <v>157</v>
      </c>
      <c r="F35" s="242">
        <v>151</v>
      </c>
      <c r="G35" s="243">
        <v>97</v>
      </c>
      <c r="H35" s="238"/>
      <c r="I35" s="274" t="s">
        <v>390</v>
      </c>
      <c r="J35" s="301">
        <f t="shared" si="0"/>
        <v>89</v>
      </c>
      <c r="K35" s="241">
        <v>48</v>
      </c>
      <c r="L35" s="242">
        <v>41</v>
      </c>
      <c r="M35" s="243">
        <v>38</v>
      </c>
      <c r="N35" s="238"/>
      <c r="O35" s="304" t="s">
        <v>391</v>
      </c>
      <c r="P35" s="246">
        <f t="shared" si="1"/>
        <v>204</v>
      </c>
      <c r="Q35" s="241">
        <v>101</v>
      </c>
      <c r="R35" s="242">
        <v>103</v>
      </c>
      <c r="S35" s="243">
        <v>65</v>
      </c>
    </row>
    <row r="36" spans="2:19" ht="13.5" customHeight="1">
      <c r="B36" s="238"/>
      <c r="C36" s="274" t="s">
        <v>392</v>
      </c>
      <c r="D36" s="275">
        <f t="shared" si="2"/>
        <v>179</v>
      </c>
      <c r="E36" s="241">
        <v>94</v>
      </c>
      <c r="F36" s="242">
        <v>85</v>
      </c>
      <c r="G36" s="243">
        <v>56</v>
      </c>
      <c r="H36" s="238"/>
      <c r="I36" s="274" t="s">
        <v>393</v>
      </c>
      <c r="J36" s="301">
        <f t="shared" si="0"/>
        <v>54</v>
      </c>
      <c r="K36" s="241">
        <v>24</v>
      </c>
      <c r="L36" s="242">
        <v>30</v>
      </c>
      <c r="M36" s="243">
        <v>23</v>
      </c>
      <c r="N36" s="238"/>
      <c r="O36" s="304" t="s">
        <v>394</v>
      </c>
      <c r="P36" s="246">
        <f t="shared" si="1"/>
        <v>119</v>
      </c>
      <c r="Q36" s="241">
        <v>30</v>
      </c>
      <c r="R36" s="242">
        <v>89</v>
      </c>
      <c r="S36" s="243">
        <v>88</v>
      </c>
    </row>
    <row r="37" spans="2:19" ht="13.5" customHeight="1">
      <c r="B37" s="238"/>
      <c r="C37" s="274" t="s">
        <v>395</v>
      </c>
      <c r="D37" s="275">
        <f t="shared" si="2"/>
        <v>512</v>
      </c>
      <c r="E37" s="241">
        <v>244</v>
      </c>
      <c r="F37" s="242">
        <v>268</v>
      </c>
      <c r="G37" s="243">
        <v>147</v>
      </c>
      <c r="H37" s="238"/>
      <c r="I37" s="274" t="s">
        <v>396</v>
      </c>
      <c r="J37" s="301">
        <f t="shared" si="0"/>
        <v>59</v>
      </c>
      <c r="K37" s="241">
        <v>27</v>
      </c>
      <c r="L37" s="242">
        <v>32</v>
      </c>
      <c r="M37" s="243">
        <v>22</v>
      </c>
      <c r="N37" s="238"/>
      <c r="O37" s="245" t="s">
        <v>397</v>
      </c>
      <c r="P37" s="246">
        <f t="shared" si="1"/>
        <v>53</v>
      </c>
      <c r="Q37" s="241">
        <v>26</v>
      </c>
      <c r="R37" s="242">
        <v>27</v>
      </c>
      <c r="S37" s="243">
        <v>21</v>
      </c>
    </row>
    <row r="38" spans="2:19" ht="13.5" customHeight="1">
      <c r="B38" s="238"/>
      <c r="C38" s="274" t="s">
        <v>398</v>
      </c>
      <c r="D38" s="275">
        <f t="shared" si="2"/>
        <v>191</v>
      </c>
      <c r="E38" s="241">
        <v>92</v>
      </c>
      <c r="F38" s="242">
        <v>99</v>
      </c>
      <c r="G38" s="243">
        <v>53</v>
      </c>
      <c r="H38" s="238"/>
      <c r="I38" s="274" t="s">
        <v>399</v>
      </c>
      <c r="J38" s="301">
        <f t="shared" si="0"/>
        <v>46</v>
      </c>
      <c r="K38" s="241">
        <v>21</v>
      </c>
      <c r="L38" s="242">
        <v>25</v>
      </c>
      <c r="M38" s="243">
        <v>14</v>
      </c>
      <c r="N38" s="238"/>
      <c r="O38" s="274" t="s">
        <v>400</v>
      </c>
      <c r="P38" s="306">
        <f t="shared" si="1"/>
        <v>184</v>
      </c>
      <c r="Q38" s="241">
        <v>86</v>
      </c>
      <c r="R38" s="242">
        <v>98</v>
      </c>
      <c r="S38" s="243">
        <v>55</v>
      </c>
    </row>
    <row r="39" spans="2:19" ht="13.5" customHeight="1">
      <c r="B39" s="238"/>
      <c r="C39" s="274" t="s">
        <v>401</v>
      </c>
      <c r="D39" s="275">
        <f t="shared" si="2"/>
        <v>137</v>
      </c>
      <c r="E39" s="241">
        <v>66</v>
      </c>
      <c r="F39" s="242">
        <v>71</v>
      </c>
      <c r="G39" s="243">
        <v>33</v>
      </c>
      <c r="H39" s="238"/>
      <c r="I39" s="274" t="s">
        <v>402</v>
      </c>
      <c r="J39" s="301">
        <f t="shared" si="0"/>
        <v>36</v>
      </c>
      <c r="K39" s="241">
        <v>17</v>
      </c>
      <c r="L39" s="242">
        <v>19</v>
      </c>
      <c r="M39" s="243">
        <v>12</v>
      </c>
      <c r="N39" s="238"/>
      <c r="O39" s="274" t="s">
        <v>403</v>
      </c>
      <c r="P39" s="306">
        <f t="shared" si="1"/>
        <v>78</v>
      </c>
      <c r="Q39" s="241">
        <v>39</v>
      </c>
      <c r="R39" s="242">
        <v>39</v>
      </c>
      <c r="S39" s="243">
        <v>21</v>
      </c>
    </row>
    <row r="40" spans="2:19" ht="13.5" customHeight="1">
      <c r="B40" s="238"/>
      <c r="C40" s="274" t="s">
        <v>404</v>
      </c>
      <c r="D40" s="275">
        <f t="shared" si="2"/>
        <v>128</v>
      </c>
      <c r="E40" s="241">
        <v>72</v>
      </c>
      <c r="F40" s="242">
        <v>56</v>
      </c>
      <c r="G40" s="243">
        <v>53</v>
      </c>
      <c r="H40" s="238"/>
      <c r="I40" s="274" t="s">
        <v>405</v>
      </c>
      <c r="J40" s="301">
        <f t="shared" si="0"/>
        <v>69</v>
      </c>
      <c r="K40" s="241">
        <v>32</v>
      </c>
      <c r="L40" s="242">
        <v>37</v>
      </c>
      <c r="M40" s="243">
        <v>27</v>
      </c>
      <c r="N40" s="238"/>
      <c r="O40" s="274" t="s">
        <v>406</v>
      </c>
      <c r="P40" s="306">
        <f t="shared" si="1"/>
        <v>72</v>
      </c>
      <c r="Q40" s="241">
        <v>35</v>
      </c>
      <c r="R40" s="242">
        <v>37</v>
      </c>
      <c r="S40" s="243">
        <v>23</v>
      </c>
    </row>
    <row r="41" spans="2:19" ht="13.5" customHeight="1">
      <c r="B41" s="238"/>
      <c r="C41" s="274" t="s">
        <v>407</v>
      </c>
      <c r="D41" s="275">
        <f t="shared" si="2"/>
        <v>27</v>
      </c>
      <c r="E41" s="241">
        <v>14</v>
      </c>
      <c r="F41" s="242">
        <v>13</v>
      </c>
      <c r="G41" s="243">
        <v>6</v>
      </c>
      <c r="H41" s="238"/>
      <c r="I41" s="274" t="s">
        <v>408</v>
      </c>
      <c r="J41" s="301">
        <f t="shared" si="0"/>
        <v>74</v>
      </c>
      <c r="K41" s="241">
        <v>33</v>
      </c>
      <c r="L41" s="242">
        <v>41</v>
      </c>
      <c r="M41" s="243">
        <v>32</v>
      </c>
      <c r="N41" s="238"/>
      <c r="O41" s="274" t="s">
        <v>409</v>
      </c>
      <c r="P41" s="306">
        <f t="shared" si="1"/>
        <v>65</v>
      </c>
      <c r="Q41" s="241">
        <v>36</v>
      </c>
      <c r="R41" s="242">
        <v>29</v>
      </c>
      <c r="S41" s="243">
        <v>18</v>
      </c>
    </row>
    <row r="42" spans="2:19" ht="13.5" customHeight="1">
      <c r="B42" s="238"/>
      <c r="C42" s="274" t="s">
        <v>410</v>
      </c>
      <c r="D42" s="275">
        <f t="shared" si="2"/>
        <v>107</v>
      </c>
      <c r="E42" s="241">
        <v>49</v>
      </c>
      <c r="F42" s="242">
        <v>58</v>
      </c>
      <c r="G42" s="243">
        <v>28</v>
      </c>
      <c r="H42" s="238"/>
      <c r="I42" s="274" t="s">
        <v>411</v>
      </c>
      <c r="J42" s="301">
        <f t="shared" si="0"/>
        <v>143</v>
      </c>
      <c r="K42" s="241">
        <v>61</v>
      </c>
      <c r="L42" s="242">
        <v>82</v>
      </c>
      <c r="M42" s="243">
        <v>51</v>
      </c>
      <c r="N42" s="238"/>
      <c r="O42" s="274" t="s">
        <v>412</v>
      </c>
      <c r="P42" s="306">
        <f t="shared" si="1"/>
        <v>45</v>
      </c>
      <c r="Q42" s="241">
        <v>24</v>
      </c>
      <c r="R42" s="242">
        <v>21</v>
      </c>
      <c r="S42" s="243">
        <v>14</v>
      </c>
    </row>
    <row r="43" spans="2:19" ht="13.5" customHeight="1">
      <c r="B43" s="238"/>
      <c r="C43" s="274" t="s">
        <v>413</v>
      </c>
      <c r="D43" s="275">
        <f t="shared" si="2"/>
        <v>190</v>
      </c>
      <c r="E43" s="241">
        <v>96</v>
      </c>
      <c r="F43" s="242">
        <v>94</v>
      </c>
      <c r="G43" s="243">
        <v>60</v>
      </c>
      <c r="H43" s="238"/>
      <c r="I43" s="274" t="s">
        <v>414</v>
      </c>
      <c r="J43" s="301">
        <f t="shared" si="0"/>
        <v>92</v>
      </c>
      <c r="K43" s="241">
        <v>41</v>
      </c>
      <c r="L43" s="242">
        <v>51</v>
      </c>
      <c r="M43" s="243">
        <v>35</v>
      </c>
      <c r="N43" s="238"/>
      <c r="O43" s="274" t="s">
        <v>415</v>
      </c>
      <c r="P43" s="306">
        <f t="shared" si="1"/>
        <v>45</v>
      </c>
      <c r="Q43" s="241">
        <v>18</v>
      </c>
      <c r="R43" s="242">
        <v>27</v>
      </c>
      <c r="S43" s="243">
        <v>23</v>
      </c>
    </row>
    <row r="44" spans="2:19" ht="13.5" customHeight="1">
      <c r="B44" s="238"/>
      <c r="C44" s="274" t="s">
        <v>416</v>
      </c>
      <c r="D44" s="275">
        <f t="shared" si="2"/>
        <v>211</v>
      </c>
      <c r="E44" s="241">
        <v>103</v>
      </c>
      <c r="F44" s="242">
        <v>108</v>
      </c>
      <c r="G44" s="243">
        <v>57</v>
      </c>
      <c r="H44" s="238"/>
      <c r="I44" s="274" t="s">
        <v>417</v>
      </c>
      <c r="J44" s="301">
        <f t="shared" si="0"/>
        <v>63</v>
      </c>
      <c r="K44" s="241">
        <v>30</v>
      </c>
      <c r="L44" s="242">
        <v>33</v>
      </c>
      <c r="M44" s="243">
        <v>21</v>
      </c>
      <c r="N44" s="238"/>
      <c r="O44" s="274" t="s">
        <v>418</v>
      </c>
      <c r="P44" s="306">
        <f t="shared" si="1"/>
        <v>130</v>
      </c>
      <c r="Q44" s="241">
        <v>63</v>
      </c>
      <c r="R44" s="242">
        <v>67</v>
      </c>
      <c r="S44" s="243">
        <v>43</v>
      </c>
    </row>
    <row r="45" spans="2:19" ht="13.5" customHeight="1">
      <c r="B45" s="238"/>
      <c r="C45" s="274" t="s">
        <v>419</v>
      </c>
      <c r="D45" s="275">
        <f t="shared" si="2"/>
        <v>20</v>
      </c>
      <c r="E45" s="241">
        <v>10</v>
      </c>
      <c r="F45" s="242">
        <v>10</v>
      </c>
      <c r="G45" s="243">
        <v>7</v>
      </c>
      <c r="H45" s="238"/>
      <c r="I45" s="274" t="s">
        <v>420</v>
      </c>
      <c r="J45" s="301">
        <f t="shared" si="0"/>
        <v>76</v>
      </c>
      <c r="K45" s="241">
        <v>32</v>
      </c>
      <c r="L45" s="242">
        <v>44</v>
      </c>
      <c r="M45" s="243">
        <v>40</v>
      </c>
      <c r="N45" s="238"/>
      <c r="O45" s="274" t="s">
        <v>421</v>
      </c>
      <c r="P45" s="306">
        <f t="shared" si="1"/>
        <v>147</v>
      </c>
      <c r="Q45" s="241">
        <v>71</v>
      </c>
      <c r="R45" s="242">
        <v>76</v>
      </c>
      <c r="S45" s="243">
        <v>55</v>
      </c>
    </row>
    <row r="46" spans="2:19" ht="13.5" customHeight="1">
      <c r="B46" s="238"/>
      <c r="C46" s="274" t="s">
        <v>422</v>
      </c>
      <c r="D46" s="275">
        <f t="shared" si="2"/>
        <v>106</v>
      </c>
      <c r="E46" s="241">
        <v>51</v>
      </c>
      <c r="F46" s="242">
        <v>55</v>
      </c>
      <c r="G46" s="243">
        <v>29</v>
      </c>
      <c r="H46" s="250"/>
      <c r="I46" s="308" t="s">
        <v>423</v>
      </c>
      <c r="J46" s="309">
        <f t="shared" si="0"/>
        <v>104</v>
      </c>
      <c r="K46" s="235">
        <v>37</v>
      </c>
      <c r="L46" s="236">
        <v>67</v>
      </c>
      <c r="M46" s="237">
        <v>47</v>
      </c>
      <c r="N46" s="250"/>
      <c r="O46" s="308" t="s">
        <v>424</v>
      </c>
      <c r="P46" s="310">
        <f t="shared" si="1"/>
        <v>3</v>
      </c>
      <c r="Q46" s="311">
        <v>2</v>
      </c>
      <c r="R46" s="312">
        <v>1</v>
      </c>
      <c r="S46" s="313">
        <v>2</v>
      </c>
    </row>
    <row r="47" spans="2:19" ht="13.5" customHeight="1">
      <c r="B47" s="238"/>
      <c r="C47" s="274" t="s">
        <v>425</v>
      </c>
      <c r="D47" s="275">
        <f t="shared" si="2"/>
        <v>219</v>
      </c>
      <c r="E47" s="235">
        <v>95</v>
      </c>
      <c r="F47" s="236">
        <v>124</v>
      </c>
      <c r="G47" s="237">
        <v>62</v>
      </c>
      <c r="H47" s="238"/>
      <c r="I47" s="274" t="s">
        <v>426</v>
      </c>
      <c r="J47" s="301">
        <f t="shared" si="0"/>
        <v>425</v>
      </c>
      <c r="K47" s="241">
        <v>208</v>
      </c>
      <c r="L47" s="242">
        <v>217</v>
      </c>
      <c r="M47" s="243">
        <v>140</v>
      </c>
      <c r="N47" s="211" t="s">
        <v>15</v>
      </c>
      <c r="O47" s="314"/>
      <c r="P47" s="216">
        <f>SUM(P48:P57)+'B-4-3'!D58+'B-4-3'!J58</f>
        <v>25190</v>
      </c>
      <c r="Q47" s="213">
        <f>SUM(Q48:Q57)+'B-4-3'!E58+'B-4-3'!K58</f>
        <v>12258</v>
      </c>
      <c r="R47" s="215">
        <f>SUM(R48:R57)+'B-4-3'!F58+'B-4-3'!L58</f>
        <v>12932</v>
      </c>
      <c r="S47" s="216">
        <f>SUM(S48:S57)+'B-4-3'!G58+'B-4-3'!M58</f>
        <v>8486</v>
      </c>
    </row>
    <row r="48" spans="2:19" ht="13.5" customHeight="1">
      <c r="B48" s="238"/>
      <c r="C48" s="274" t="s">
        <v>427</v>
      </c>
      <c r="D48" s="275">
        <f t="shared" si="2"/>
        <v>152</v>
      </c>
      <c r="E48" s="241">
        <v>76</v>
      </c>
      <c r="F48" s="242">
        <v>76</v>
      </c>
      <c r="G48" s="243">
        <v>45</v>
      </c>
      <c r="H48" s="238"/>
      <c r="I48" s="274" t="s">
        <v>428</v>
      </c>
      <c r="J48" s="301">
        <f t="shared" si="0"/>
        <v>492</v>
      </c>
      <c r="K48" s="241">
        <v>249</v>
      </c>
      <c r="L48" s="242">
        <v>243</v>
      </c>
      <c r="M48" s="243">
        <v>171</v>
      </c>
      <c r="N48" s="226"/>
      <c r="O48" s="272" t="s">
        <v>429</v>
      </c>
      <c r="P48" s="307">
        <f t="shared" ref="P48:P56" si="3">+Q48+R48</f>
        <v>311</v>
      </c>
      <c r="Q48" s="229">
        <v>153</v>
      </c>
      <c r="R48" s="230">
        <v>158</v>
      </c>
      <c r="S48" s="231">
        <v>149</v>
      </c>
    </row>
    <row r="49" spans="2:19" ht="13.5" customHeight="1">
      <c r="B49" s="238"/>
      <c r="C49" s="274" t="s">
        <v>430</v>
      </c>
      <c r="D49" s="275">
        <f t="shared" si="2"/>
        <v>117</v>
      </c>
      <c r="E49" s="241">
        <v>59</v>
      </c>
      <c r="F49" s="242">
        <v>58</v>
      </c>
      <c r="G49" s="243">
        <v>39</v>
      </c>
      <c r="H49" s="238"/>
      <c r="I49" s="274" t="s">
        <v>431</v>
      </c>
      <c r="J49" s="301">
        <f t="shared" si="0"/>
        <v>95</v>
      </c>
      <c r="K49" s="241">
        <v>46</v>
      </c>
      <c r="L49" s="242">
        <v>49</v>
      </c>
      <c r="M49" s="243">
        <v>26</v>
      </c>
      <c r="N49" s="260"/>
      <c r="O49" s="274" t="s">
        <v>432</v>
      </c>
      <c r="P49" s="275">
        <f t="shared" si="3"/>
        <v>215</v>
      </c>
      <c r="Q49" s="241">
        <v>100</v>
      </c>
      <c r="R49" s="242">
        <v>115</v>
      </c>
      <c r="S49" s="243">
        <v>79</v>
      </c>
    </row>
    <row r="50" spans="2:19" ht="13.5" customHeight="1">
      <c r="B50" s="238"/>
      <c r="C50" s="274" t="s">
        <v>433</v>
      </c>
      <c r="D50" s="275">
        <f t="shared" si="2"/>
        <v>127</v>
      </c>
      <c r="E50" s="241">
        <v>64</v>
      </c>
      <c r="F50" s="242">
        <v>63</v>
      </c>
      <c r="G50" s="243">
        <v>34</v>
      </c>
      <c r="H50" s="238"/>
      <c r="I50" s="274" t="s">
        <v>434</v>
      </c>
      <c r="J50" s="301">
        <f t="shared" si="0"/>
        <v>233</v>
      </c>
      <c r="K50" s="241">
        <v>114</v>
      </c>
      <c r="L50" s="242">
        <v>119</v>
      </c>
      <c r="M50" s="243">
        <v>84</v>
      </c>
      <c r="N50" s="238"/>
      <c r="O50" s="274" t="s">
        <v>435</v>
      </c>
      <c r="P50" s="275">
        <f t="shared" si="3"/>
        <v>339</v>
      </c>
      <c r="Q50" s="241">
        <v>161</v>
      </c>
      <c r="R50" s="242">
        <v>178</v>
      </c>
      <c r="S50" s="243">
        <v>112</v>
      </c>
    </row>
    <row r="51" spans="2:19" ht="13.5" customHeight="1">
      <c r="B51" s="271"/>
      <c r="C51" s="274" t="s">
        <v>436</v>
      </c>
      <c r="D51" s="275">
        <f t="shared" si="2"/>
        <v>189</v>
      </c>
      <c r="E51" s="241">
        <v>92</v>
      </c>
      <c r="F51" s="242">
        <v>97</v>
      </c>
      <c r="G51" s="243">
        <v>46</v>
      </c>
      <c r="H51" s="238"/>
      <c r="I51" s="274" t="s">
        <v>437</v>
      </c>
      <c r="J51" s="301">
        <f t="shared" si="0"/>
        <v>112</v>
      </c>
      <c r="K51" s="241">
        <v>62</v>
      </c>
      <c r="L51" s="242">
        <v>50</v>
      </c>
      <c r="M51" s="243">
        <v>42</v>
      </c>
      <c r="N51" s="238"/>
      <c r="O51" s="274" t="s">
        <v>438</v>
      </c>
      <c r="P51" s="275">
        <f t="shared" si="3"/>
        <v>341</v>
      </c>
      <c r="Q51" s="241">
        <v>160</v>
      </c>
      <c r="R51" s="242">
        <v>181</v>
      </c>
      <c r="S51" s="243">
        <v>125</v>
      </c>
    </row>
    <row r="52" spans="2:19" ht="13.5" customHeight="1">
      <c r="B52" s="271"/>
      <c r="C52" s="274" t="s">
        <v>439</v>
      </c>
      <c r="D52" s="275">
        <f t="shared" si="2"/>
        <v>121</v>
      </c>
      <c r="E52" s="241">
        <v>61</v>
      </c>
      <c r="F52" s="242">
        <v>60</v>
      </c>
      <c r="G52" s="243">
        <v>33</v>
      </c>
      <c r="H52" s="238"/>
      <c r="I52" s="274" t="s">
        <v>440</v>
      </c>
      <c r="J52" s="301">
        <f t="shared" si="0"/>
        <v>354</v>
      </c>
      <c r="K52" s="241">
        <v>175</v>
      </c>
      <c r="L52" s="242">
        <v>179</v>
      </c>
      <c r="M52" s="243">
        <v>121</v>
      </c>
      <c r="N52" s="238"/>
      <c r="O52" s="274" t="s">
        <v>441</v>
      </c>
      <c r="P52" s="275">
        <f t="shared" si="3"/>
        <v>283</v>
      </c>
      <c r="Q52" s="241">
        <v>127</v>
      </c>
      <c r="R52" s="242">
        <v>156</v>
      </c>
      <c r="S52" s="243">
        <v>111</v>
      </c>
    </row>
    <row r="53" spans="2:19" ht="13.5" customHeight="1">
      <c r="B53" s="271"/>
      <c r="C53" s="274" t="s">
        <v>442</v>
      </c>
      <c r="D53" s="275">
        <f t="shared" si="2"/>
        <v>106</v>
      </c>
      <c r="E53" s="241">
        <v>47</v>
      </c>
      <c r="F53" s="242">
        <v>59</v>
      </c>
      <c r="G53" s="243">
        <v>37</v>
      </c>
      <c r="H53" s="238"/>
      <c r="I53" s="274" t="s">
        <v>443</v>
      </c>
      <c r="J53" s="301">
        <f t="shared" si="0"/>
        <v>187</v>
      </c>
      <c r="K53" s="241">
        <v>85</v>
      </c>
      <c r="L53" s="242">
        <v>102</v>
      </c>
      <c r="M53" s="243">
        <v>49</v>
      </c>
      <c r="N53" s="238"/>
      <c r="O53" s="274" t="s">
        <v>444</v>
      </c>
      <c r="P53" s="275">
        <f t="shared" si="3"/>
        <v>329</v>
      </c>
      <c r="Q53" s="241">
        <v>153</v>
      </c>
      <c r="R53" s="242">
        <v>176</v>
      </c>
      <c r="S53" s="243">
        <v>112</v>
      </c>
    </row>
    <row r="54" spans="2:19" ht="13.5" customHeight="1">
      <c r="B54" s="271"/>
      <c r="C54" s="274" t="s">
        <v>445</v>
      </c>
      <c r="D54" s="275">
        <f t="shared" si="2"/>
        <v>182</v>
      </c>
      <c r="E54" s="241">
        <v>95</v>
      </c>
      <c r="F54" s="242">
        <v>87</v>
      </c>
      <c r="G54" s="243">
        <v>57</v>
      </c>
      <c r="H54" s="271"/>
      <c r="I54" s="274" t="s">
        <v>446</v>
      </c>
      <c r="J54" s="301">
        <f t="shared" si="0"/>
        <v>96</v>
      </c>
      <c r="K54" s="241">
        <v>46</v>
      </c>
      <c r="L54" s="242">
        <v>50</v>
      </c>
      <c r="M54" s="243">
        <v>32</v>
      </c>
      <c r="N54" s="238"/>
      <c r="O54" s="274" t="s">
        <v>447</v>
      </c>
      <c r="P54" s="275">
        <f t="shared" si="3"/>
        <v>770</v>
      </c>
      <c r="Q54" s="241">
        <v>356</v>
      </c>
      <c r="R54" s="242">
        <v>414</v>
      </c>
      <c r="S54" s="243">
        <v>299</v>
      </c>
    </row>
    <row r="55" spans="2:19" ht="13.5" customHeight="1">
      <c r="B55" s="271"/>
      <c r="C55" s="274" t="s">
        <v>448</v>
      </c>
      <c r="D55" s="275">
        <f t="shared" si="2"/>
        <v>271</v>
      </c>
      <c r="E55" s="241">
        <v>135</v>
      </c>
      <c r="F55" s="242">
        <v>136</v>
      </c>
      <c r="G55" s="243">
        <v>94</v>
      </c>
      <c r="H55" s="271"/>
      <c r="I55" s="274" t="s">
        <v>449</v>
      </c>
      <c r="J55" s="301">
        <f t="shared" si="0"/>
        <v>39</v>
      </c>
      <c r="K55" s="241">
        <v>22</v>
      </c>
      <c r="L55" s="242">
        <v>17</v>
      </c>
      <c r="M55" s="243">
        <v>14</v>
      </c>
      <c r="N55" s="238"/>
      <c r="O55" s="274" t="s">
        <v>450</v>
      </c>
      <c r="P55" s="275">
        <f t="shared" si="3"/>
        <v>674</v>
      </c>
      <c r="Q55" s="241">
        <v>323</v>
      </c>
      <c r="R55" s="242">
        <v>351</v>
      </c>
      <c r="S55" s="243">
        <v>245</v>
      </c>
    </row>
    <row r="56" spans="2:19" ht="13.5" customHeight="1">
      <c r="B56" s="315"/>
      <c r="C56" s="316" t="s">
        <v>451</v>
      </c>
      <c r="D56" s="317">
        <f t="shared" si="2"/>
        <v>94</v>
      </c>
      <c r="E56" s="235">
        <v>43</v>
      </c>
      <c r="F56" s="236">
        <v>51</v>
      </c>
      <c r="G56" s="237">
        <v>34</v>
      </c>
      <c r="H56" s="271"/>
      <c r="I56" s="274" t="s">
        <v>452</v>
      </c>
      <c r="J56" s="301">
        <f t="shared" si="0"/>
        <v>409</v>
      </c>
      <c r="K56" s="241">
        <v>206</v>
      </c>
      <c r="L56" s="242">
        <v>203</v>
      </c>
      <c r="M56" s="243">
        <v>138</v>
      </c>
      <c r="N56" s="238"/>
      <c r="O56" s="274" t="s">
        <v>453</v>
      </c>
      <c r="P56" s="306">
        <f t="shared" si="3"/>
        <v>486</v>
      </c>
      <c r="Q56" s="241">
        <v>255</v>
      </c>
      <c r="R56" s="242">
        <v>231</v>
      </c>
      <c r="S56" s="243">
        <v>232</v>
      </c>
    </row>
    <row r="57" spans="2:19" ht="13.5" customHeight="1">
      <c r="B57" s="294"/>
      <c r="C57" s="318" t="s">
        <v>454</v>
      </c>
      <c r="D57" s="319">
        <f t="shared" si="2"/>
        <v>89</v>
      </c>
      <c r="E57" s="285">
        <v>47</v>
      </c>
      <c r="F57" s="286">
        <v>42</v>
      </c>
      <c r="G57" s="287">
        <v>28</v>
      </c>
      <c r="H57" s="320"/>
      <c r="I57" s="318" t="s">
        <v>455</v>
      </c>
      <c r="J57" s="319">
        <f>+K57+L57</f>
        <v>402</v>
      </c>
      <c r="K57" s="285">
        <v>185</v>
      </c>
      <c r="L57" s="286">
        <v>217</v>
      </c>
      <c r="M57" s="287">
        <v>120</v>
      </c>
      <c r="N57" s="294"/>
      <c r="O57" s="318" t="s">
        <v>456</v>
      </c>
      <c r="P57" s="321">
        <f>+Q57+R57</f>
        <v>118</v>
      </c>
      <c r="Q57" s="285">
        <v>54</v>
      </c>
      <c r="R57" s="286">
        <v>64</v>
      </c>
      <c r="S57" s="287">
        <v>45</v>
      </c>
    </row>
    <row r="58" spans="2:19" ht="10.5" hidden="1" customHeight="1">
      <c r="D58" s="296">
        <f>SUM(D5:D57)</f>
        <v>9429</v>
      </c>
      <c r="E58" s="296">
        <f>SUM(E5:E57)</f>
        <v>4603</v>
      </c>
      <c r="F58" s="296">
        <f>SUM(F5:F57)</f>
        <v>4826</v>
      </c>
      <c r="G58" s="296">
        <f>SUM(G5:G57)</f>
        <v>2995</v>
      </c>
      <c r="H58" s="322"/>
      <c r="I58" s="323"/>
      <c r="J58" s="296">
        <f>SUM(J5:J57)</f>
        <v>7480</v>
      </c>
      <c r="K58" s="296">
        <f>SUM(K5:K57)</f>
        <v>3606</v>
      </c>
      <c r="L58" s="296">
        <f>SUM(L5:L57)</f>
        <v>3874</v>
      </c>
      <c r="M58" s="296">
        <f>SUM(M5:M57)</f>
        <v>2610</v>
      </c>
      <c r="P58" s="298">
        <f>SUM(P5:P46)</f>
        <v>6185</v>
      </c>
      <c r="Q58" s="298">
        <f>SUM(Q5:Q46)</f>
        <v>2984</v>
      </c>
      <c r="R58" s="298">
        <f>SUM(R5:R46)</f>
        <v>3201</v>
      </c>
      <c r="S58" s="298">
        <f>SUM(S5:S46)</f>
        <v>2195</v>
      </c>
    </row>
    <row r="59" spans="2:19" ht="10.5" customHeight="1">
      <c r="H59" s="322"/>
      <c r="I59" s="323"/>
      <c r="J59" s="324"/>
      <c r="K59" s="324"/>
      <c r="L59" s="324"/>
      <c r="M59" s="324"/>
    </row>
    <row r="60" spans="2:19" ht="10.5" customHeight="1">
      <c r="H60" s="322"/>
      <c r="I60" s="323"/>
      <c r="J60" s="324"/>
      <c r="K60" s="324"/>
      <c r="L60" s="324"/>
      <c r="M60" s="324"/>
    </row>
    <row r="61" spans="2:19" ht="10.5" customHeight="1">
      <c r="H61" s="322"/>
      <c r="I61" s="323"/>
      <c r="J61" s="324"/>
      <c r="K61" s="324"/>
      <c r="L61" s="324"/>
      <c r="M61" s="324"/>
    </row>
    <row r="62" spans="2:19" ht="10.5" customHeight="1">
      <c r="H62" s="322"/>
      <c r="I62" s="323"/>
      <c r="J62" s="324"/>
      <c r="K62" s="324"/>
      <c r="L62" s="324"/>
      <c r="M62" s="324"/>
    </row>
    <row r="63" spans="2:19" ht="10.5" customHeight="1">
      <c r="H63" s="322"/>
      <c r="I63" s="325"/>
      <c r="J63" s="234"/>
      <c r="K63" s="234"/>
      <c r="L63" s="234"/>
      <c r="M63" s="234"/>
    </row>
    <row r="64" spans="2:19" ht="10.5" customHeight="1">
      <c r="H64" s="322"/>
      <c r="I64" s="325"/>
      <c r="J64" s="234"/>
      <c r="K64" s="234"/>
      <c r="L64" s="234"/>
      <c r="M64" s="234"/>
    </row>
    <row r="65" spans="8:13" ht="10.5" customHeight="1">
      <c r="H65" s="322"/>
      <c r="I65" s="325"/>
      <c r="J65" s="234"/>
      <c r="K65" s="234"/>
      <c r="L65" s="234"/>
      <c r="M65" s="234"/>
    </row>
    <row r="66" spans="8:13" ht="10.5" customHeight="1">
      <c r="H66" s="325"/>
      <c r="I66" s="325"/>
      <c r="J66" s="234"/>
      <c r="K66" s="234"/>
      <c r="L66" s="234"/>
      <c r="M66" s="234"/>
    </row>
    <row r="67" spans="8:13" ht="10.5" customHeight="1">
      <c r="H67" s="325"/>
      <c r="I67" s="325"/>
      <c r="J67" s="234"/>
      <c r="K67" s="234"/>
      <c r="L67" s="234"/>
      <c r="M67" s="234"/>
    </row>
    <row r="68" spans="8:13" ht="10.5" customHeight="1">
      <c r="H68" s="325"/>
      <c r="I68" s="325"/>
      <c r="J68" s="234"/>
      <c r="K68" s="234"/>
      <c r="L68" s="234"/>
      <c r="M68" s="234"/>
    </row>
    <row r="69" spans="8:13" ht="10.5" customHeight="1">
      <c r="H69" s="325"/>
      <c r="I69" s="325"/>
      <c r="J69" s="234"/>
      <c r="K69" s="234"/>
      <c r="L69" s="234"/>
      <c r="M69" s="234"/>
    </row>
    <row r="70" spans="8:13" ht="10.5" customHeight="1">
      <c r="H70" s="325"/>
      <c r="I70" s="326"/>
      <c r="J70" s="234"/>
      <c r="K70" s="234"/>
      <c r="L70" s="234"/>
      <c r="M70" s="234"/>
    </row>
    <row r="71" spans="8:13" ht="10.5" customHeight="1">
      <c r="H71" s="322"/>
      <c r="I71" s="326"/>
      <c r="J71" s="234"/>
      <c r="K71" s="234"/>
      <c r="L71" s="234"/>
      <c r="M71" s="234"/>
    </row>
    <row r="72" spans="8:13" ht="10.5" customHeight="1">
      <c r="H72" s="322"/>
      <c r="I72" s="326"/>
      <c r="J72" s="234"/>
      <c r="K72" s="234"/>
      <c r="L72" s="234"/>
      <c r="M72" s="234"/>
    </row>
    <row r="73" spans="8:13" ht="10.5" customHeight="1">
      <c r="H73" s="322"/>
      <c r="I73" s="326"/>
      <c r="J73" s="234"/>
      <c r="K73" s="234"/>
      <c r="L73" s="234"/>
      <c r="M73" s="234"/>
    </row>
    <row r="74" spans="8:13" ht="10.5" customHeight="1">
      <c r="H74" s="322"/>
      <c r="I74" s="326"/>
      <c r="J74" s="234"/>
      <c r="K74" s="234"/>
      <c r="L74" s="234"/>
      <c r="M74" s="234"/>
    </row>
    <row r="75" spans="8:13" ht="10.5" customHeight="1">
      <c r="H75" s="322"/>
      <c r="I75" s="326"/>
      <c r="J75" s="234"/>
      <c r="K75" s="234"/>
      <c r="L75" s="234"/>
      <c r="M75" s="234"/>
    </row>
    <row r="76" spans="8:13" ht="10.5" customHeight="1">
      <c r="H76" s="322"/>
      <c r="I76" s="326"/>
      <c r="J76" s="234"/>
      <c r="K76" s="234"/>
      <c r="L76" s="234"/>
      <c r="M76" s="234"/>
    </row>
    <row r="77" spans="8:13" ht="10.5" customHeight="1">
      <c r="H77" s="322"/>
      <c r="I77" s="326"/>
      <c r="J77" s="234"/>
      <c r="K77" s="234"/>
      <c r="L77" s="234"/>
      <c r="M77" s="234"/>
    </row>
    <row r="78" spans="8:13" ht="10.5" customHeight="1">
      <c r="H78" s="322"/>
      <c r="I78" s="325"/>
      <c r="J78" s="234"/>
      <c r="K78" s="234"/>
      <c r="L78" s="234"/>
      <c r="M78" s="234"/>
    </row>
    <row r="79" spans="8:13" ht="10.5" customHeight="1">
      <c r="H79" s="322"/>
      <c r="I79" s="323"/>
      <c r="J79" s="324"/>
      <c r="K79" s="324"/>
      <c r="L79" s="324"/>
      <c r="M79" s="324"/>
    </row>
    <row r="80" spans="8:13" ht="10.5" customHeight="1">
      <c r="H80" s="322"/>
      <c r="I80" s="323"/>
      <c r="J80" s="324"/>
      <c r="K80" s="324"/>
      <c r="L80" s="324"/>
      <c r="M80" s="324"/>
    </row>
    <row r="81" spans="8:13" ht="10.5" customHeight="1">
      <c r="H81" s="322"/>
      <c r="I81" s="323"/>
      <c r="J81" s="324"/>
      <c r="K81" s="324"/>
      <c r="L81" s="324"/>
      <c r="M81" s="324"/>
    </row>
    <row r="82" spans="8:13" ht="10.5" customHeight="1">
      <c r="H82" s="322"/>
      <c r="I82" s="323"/>
      <c r="J82" s="324"/>
      <c r="K82" s="324"/>
      <c r="L82" s="324"/>
      <c r="M82" s="324"/>
    </row>
    <row r="83" spans="8:13" ht="10.5" customHeight="1">
      <c r="H83" s="322"/>
      <c r="I83" s="323"/>
      <c r="J83" s="324"/>
      <c r="K83" s="324"/>
      <c r="L83" s="324"/>
      <c r="M83" s="324"/>
    </row>
    <row r="84" spans="8:13">
      <c r="H84" s="322"/>
      <c r="I84" s="323"/>
      <c r="J84" s="324"/>
      <c r="K84" s="324"/>
      <c r="L84" s="324"/>
      <c r="M84" s="324"/>
    </row>
  </sheetData>
  <mergeCells count="6">
    <mergeCell ref="P3:S3"/>
    <mergeCell ref="B3:C4"/>
    <mergeCell ref="D3:G3"/>
    <mergeCell ref="H3:I4"/>
    <mergeCell ref="J3:M3"/>
    <mergeCell ref="N3:O4"/>
  </mergeCells>
  <phoneticPr fontId="1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&amp;R2.人      口</oddHeader>
    <oddFooter>&amp;C-15-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zoomScaleNormal="100" workbookViewId="0">
      <selection activeCell="E1" sqref="E1"/>
    </sheetView>
  </sheetViews>
  <sheetFormatPr defaultRowHeight="10.5"/>
  <cols>
    <col min="1" max="1" width="3.625" style="225" customWidth="1"/>
    <col min="2" max="2" width="1.625" style="225" customWidth="1"/>
    <col min="3" max="3" width="6.625" style="225" customWidth="1"/>
    <col min="4" max="7" width="5.125" style="296" customWidth="1"/>
    <col min="8" max="8" width="1.625" style="297" customWidth="1"/>
    <col min="9" max="9" width="6.625" style="225" customWidth="1"/>
    <col min="10" max="13" width="5.125" style="296" customWidth="1"/>
    <col min="14" max="14" width="1.625" style="225" customWidth="1"/>
    <col min="15" max="15" width="6.625" style="225" customWidth="1"/>
    <col min="16" max="19" width="5.125" style="225" customWidth="1"/>
    <col min="20" max="256" width="9" style="225"/>
    <col min="257" max="257" width="3.625" style="225" customWidth="1"/>
    <col min="258" max="258" width="1.625" style="225" customWidth="1"/>
    <col min="259" max="259" width="6.625" style="225" customWidth="1"/>
    <col min="260" max="263" width="5.125" style="225" customWidth="1"/>
    <col min="264" max="264" width="1.625" style="225" customWidth="1"/>
    <col min="265" max="265" width="6.625" style="225" customWidth="1"/>
    <col min="266" max="269" width="5.125" style="225" customWidth="1"/>
    <col min="270" max="270" width="1.625" style="225" customWidth="1"/>
    <col min="271" max="271" width="6.625" style="225" customWidth="1"/>
    <col min="272" max="275" width="5.125" style="225" customWidth="1"/>
    <col min="276" max="512" width="9" style="225"/>
    <col min="513" max="513" width="3.625" style="225" customWidth="1"/>
    <col min="514" max="514" width="1.625" style="225" customWidth="1"/>
    <col min="515" max="515" width="6.625" style="225" customWidth="1"/>
    <col min="516" max="519" width="5.125" style="225" customWidth="1"/>
    <col min="520" max="520" width="1.625" style="225" customWidth="1"/>
    <col min="521" max="521" width="6.625" style="225" customWidth="1"/>
    <col min="522" max="525" width="5.125" style="225" customWidth="1"/>
    <col min="526" max="526" width="1.625" style="225" customWidth="1"/>
    <col min="527" max="527" width="6.625" style="225" customWidth="1"/>
    <col min="528" max="531" width="5.125" style="225" customWidth="1"/>
    <col min="532" max="768" width="9" style="225"/>
    <col min="769" max="769" width="3.625" style="225" customWidth="1"/>
    <col min="770" max="770" width="1.625" style="225" customWidth="1"/>
    <col min="771" max="771" width="6.625" style="225" customWidth="1"/>
    <col min="772" max="775" width="5.125" style="225" customWidth="1"/>
    <col min="776" max="776" width="1.625" style="225" customWidth="1"/>
    <col min="777" max="777" width="6.625" style="225" customWidth="1"/>
    <col min="778" max="781" width="5.125" style="225" customWidth="1"/>
    <col min="782" max="782" width="1.625" style="225" customWidth="1"/>
    <col min="783" max="783" width="6.625" style="225" customWidth="1"/>
    <col min="784" max="787" width="5.125" style="225" customWidth="1"/>
    <col min="788" max="1024" width="9" style="225"/>
    <col min="1025" max="1025" width="3.625" style="225" customWidth="1"/>
    <col min="1026" max="1026" width="1.625" style="225" customWidth="1"/>
    <col min="1027" max="1027" width="6.625" style="225" customWidth="1"/>
    <col min="1028" max="1031" width="5.125" style="225" customWidth="1"/>
    <col min="1032" max="1032" width="1.625" style="225" customWidth="1"/>
    <col min="1033" max="1033" width="6.625" style="225" customWidth="1"/>
    <col min="1034" max="1037" width="5.125" style="225" customWidth="1"/>
    <col min="1038" max="1038" width="1.625" style="225" customWidth="1"/>
    <col min="1039" max="1039" width="6.625" style="225" customWidth="1"/>
    <col min="1040" max="1043" width="5.125" style="225" customWidth="1"/>
    <col min="1044" max="1280" width="9" style="225"/>
    <col min="1281" max="1281" width="3.625" style="225" customWidth="1"/>
    <col min="1282" max="1282" width="1.625" style="225" customWidth="1"/>
    <col min="1283" max="1283" width="6.625" style="225" customWidth="1"/>
    <col min="1284" max="1287" width="5.125" style="225" customWidth="1"/>
    <col min="1288" max="1288" width="1.625" style="225" customWidth="1"/>
    <col min="1289" max="1289" width="6.625" style="225" customWidth="1"/>
    <col min="1290" max="1293" width="5.125" style="225" customWidth="1"/>
    <col min="1294" max="1294" width="1.625" style="225" customWidth="1"/>
    <col min="1295" max="1295" width="6.625" style="225" customWidth="1"/>
    <col min="1296" max="1299" width="5.125" style="225" customWidth="1"/>
    <col min="1300" max="1536" width="9" style="225"/>
    <col min="1537" max="1537" width="3.625" style="225" customWidth="1"/>
    <col min="1538" max="1538" width="1.625" style="225" customWidth="1"/>
    <col min="1539" max="1539" width="6.625" style="225" customWidth="1"/>
    <col min="1540" max="1543" width="5.125" style="225" customWidth="1"/>
    <col min="1544" max="1544" width="1.625" style="225" customWidth="1"/>
    <col min="1545" max="1545" width="6.625" style="225" customWidth="1"/>
    <col min="1546" max="1549" width="5.125" style="225" customWidth="1"/>
    <col min="1550" max="1550" width="1.625" style="225" customWidth="1"/>
    <col min="1551" max="1551" width="6.625" style="225" customWidth="1"/>
    <col min="1552" max="1555" width="5.125" style="225" customWidth="1"/>
    <col min="1556" max="1792" width="9" style="225"/>
    <col min="1793" max="1793" width="3.625" style="225" customWidth="1"/>
    <col min="1794" max="1794" width="1.625" style="225" customWidth="1"/>
    <col min="1795" max="1795" width="6.625" style="225" customWidth="1"/>
    <col min="1796" max="1799" width="5.125" style="225" customWidth="1"/>
    <col min="1800" max="1800" width="1.625" style="225" customWidth="1"/>
    <col min="1801" max="1801" width="6.625" style="225" customWidth="1"/>
    <col min="1802" max="1805" width="5.125" style="225" customWidth="1"/>
    <col min="1806" max="1806" width="1.625" style="225" customWidth="1"/>
    <col min="1807" max="1807" width="6.625" style="225" customWidth="1"/>
    <col min="1808" max="1811" width="5.125" style="225" customWidth="1"/>
    <col min="1812" max="2048" width="9" style="225"/>
    <col min="2049" max="2049" width="3.625" style="225" customWidth="1"/>
    <col min="2050" max="2050" width="1.625" style="225" customWidth="1"/>
    <col min="2051" max="2051" width="6.625" style="225" customWidth="1"/>
    <col min="2052" max="2055" width="5.125" style="225" customWidth="1"/>
    <col min="2056" max="2056" width="1.625" style="225" customWidth="1"/>
    <col min="2057" max="2057" width="6.625" style="225" customWidth="1"/>
    <col min="2058" max="2061" width="5.125" style="225" customWidth="1"/>
    <col min="2062" max="2062" width="1.625" style="225" customWidth="1"/>
    <col min="2063" max="2063" width="6.625" style="225" customWidth="1"/>
    <col min="2064" max="2067" width="5.125" style="225" customWidth="1"/>
    <col min="2068" max="2304" width="9" style="225"/>
    <col min="2305" max="2305" width="3.625" style="225" customWidth="1"/>
    <col min="2306" max="2306" width="1.625" style="225" customWidth="1"/>
    <col min="2307" max="2307" width="6.625" style="225" customWidth="1"/>
    <col min="2308" max="2311" width="5.125" style="225" customWidth="1"/>
    <col min="2312" max="2312" width="1.625" style="225" customWidth="1"/>
    <col min="2313" max="2313" width="6.625" style="225" customWidth="1"/>
    <col min="2314" max="2317" width="5.125" style="225" customWidth="1"/>
    <col min="2318" max="2318" width="1.625" style="225" customWidth="1"/>
    <col min="2319" max="2319" width="6.625" style="225" customWidth="1"/>
    <col min="2320" max="2323" width="5.125" style="225" customWidth="1"/>
    <col min="2324" max="2560" width="9" style="225"/>
    <col min="2561" max="2561" width="3.625" style="225" customWidth="1"/>
    <col min="2562" max="2562" width="1.625" style="225" customWidth="1"/>
    <col min="2563" max="2563" width="6.625" style="225" customWidth="1"/>
    <col min="2564" max="2567" width="5.125" style="225" customWidth="1"/>
    <col min="2568" max="2568" width="1.625" style="225" customWidth="1"/>
    <col min="2569" max="2569" width="6.625" style="225" customWidth="1"/>
    <col min="2570" max="2573" width="5.125" style="225" customWidth="1"/>
    <col min="2574" max="2574" width="1.625" style="225" customWidth="1"/>
    <col min="2575" max="2575" width="6.625" style="225" customWidth="1"/>
    <col min="2576" max="2579" width="5.125" style="225" customWidth="1"/>
    <col min="2580" max="2816" width="9" style="225"/>
    <col min="2817" max="2817" width="3.625" style="225" customWidth="1"/>
    <col min="2818" max="2818" width="1.625" style="225" customWidth="1"/>
    <col min="2819" max="2819" width="6.625" style="225" customWidth="1"/>
    <col min="2820" max="2823" width="5.125" style="225" customWidth="1"/>
    <col min="2824" max="2824" width="1.625" style="225" customWidth="1"/>
    <col min="2825" max="2825" width="6.625" style="225" customWidth="1"/>
    <col min="2826" max="2829" width="5.125" style="225" customWidth="1"/>
    <col min="2830" max="2830" width="1.625" style="225" customWidth="1"/>
    <col min="2831" max="2831" width="6.625" style="225" customWidth="1"/>
    <col min="2832" max="2835" width="5.125" style="225" customWidth="1"/>
    <col min="2836" max="3072" width="9" style="225"/>
    <col min="3073" max="3073" width="3.625" style="225" customWidth="1"/>
    <col min="3074" max="3074" width="1.625" style="225" customWidth="1"/>
    <col min="3075" max="3075" width="6.625" style="225" customWidth="1"/>
    <col min="3076" max="3079" width="5.125" style="225" customWidth="1"/>
    <col min="3080" max="3080" width="1.625" style="225" customWidth="1"/>
    <col min="3081" max="3081" width="6.625" style="225" customWidth="1"/>
    <col min="3082" max="3085" width="5.125" style="225" customWidth="1"/>
    <col min="3086" max="3086" width="1.625" style="225" customWidth="1"/>
    <col min="3087" max="3087" width="6.625" style="225" customWidth="1"/>
    <col min="3088" max="3091" width="5.125" style="225" customWidth="1"/>
    <col min="3092" max="3328" width="9" style="225"/>
    <col min="3329" max="3329" width="3.625" style="225" customWidth="1"/>
    <col min="3330" max="3330" width="1.625" style="225" customWidth="1"/>
    <col min="3331" max="3331" width="6.625" style="225" customWidth="1"/>
    <col min="3332" max="3335" width="5.125" style="225" customWidth="1"/>
    <col min="3336" max="3336" width="1.625" style="225" customWidth="1"/>
    <col min="3337" max="3337" width="6.625" style="225" customWidth="1"/>
    <col min="3338" max="3341" width="5.125" style="225" customWidth="1"/>
    <col min="3342" max="3342" width="1.625" style="225" customWidth="1"/>
    <col min="3343" max="3343" width="6.625" style="225" customWidth="1"/>
    <col min="3344" max="3347" width="5.125" style="225" customWidth="1"/>
    <col min="3348" max="3584" width="9" style="225"/>
    <col min="3585" max="3585" width="3.625" style="225" customWidth="1"/>
    <col min="3586" max="3586" width="1.625" style="225" customWidth="1"/>
    <col min="3587" max="3587" width="6.625" style="225" customWidth="1"/>
    <col min="3588" max="3591" width="5.125" style="225" customWidth="1"/>
    <col min="3592" max="3592" width="1.625" style="225" customWidth="1"/>
    <col min="3593" max="3593" width="6.625" style="225" customWidth="1"/>
    <col min="3594" max="3597" width="5.125" style="225" customWidth="1"/>
    <col min="3598" max="3598" width="1.625" style="225" customWidth="1"/>
    <col min="3599" max="3599" width="6.625" style="225" customWidth="1"/>
    <col min="3600" max="3603" width="5.125" style="225" customWidth="1"/>
    <col min="3604" max="3840" width="9" style="225"/>
    <col min="3841" max="3841" width="3.625" style="225" customWidth="1"/>
    <col min="3842" max="3842" width="1.625" style="225" customWidth="1"/>
    <col min="3843" max="3843" width="6.625" style="225" customWidth="1"/>
    <col min="3844" max="3847" width="5.125" style="225" customWidth="1"/>
    <col min="3848" max="3848" width="1.625" style="225" customWidth="1"/>
    <col min="3849" max="3849" width="6.625" style="225" customWidth="1"/>
    <col min="3850" max="3853" width="5.125" style="225" customWidth="1"/>
    <col min="3854" max="3854" width="1.625" style="225" customWidth="1"/>
    <col min="3855" max="3855" width="6.625" style="225" customWidth="1"/>
    <col min="3856" max="3859" width="5.125" style="225" customWidth="1"/>
    <col min="3860" max="4096" width="9" style="225"/>
    <col min="4097" max="4097" width="3.625" style="225" customWidth="1"/>
    <col min="4098" max="4098" width="1.625" style="225" customWidth="1"/>
    <col min="4099" max="4099" width="6.625" style="225" customWidth="1"/>
    <col min="4100" max="4103" width="5.125" style="225" customWidth="1"/>
    <col min="4104" max="4104" width="1.625" style="225" customWidth="1"/>
    <col min="4105" max="4105" width="6.625" style="225" customWidth="1"/>
    <col min="4106" max="4109" width="5.125" style="225" customWidth="1"/>
    <col min="4110" max="4110" width="1.625" style="225" customWidth="1"/>
    <col min="4111" max="4111" width="6.625" style="225" customWidth="1"/>
    <col min="4112" max="4115" width="5.125" style="225" customWidth="1"/>
    <col min="4116" max="4352" width="9" style="225"/>
    <col min="4353" max="4353" width="3.625" style="225" customWidth="1"/>
    <col min="4354" max="4354" width="1.625" style="225" customWidth="1"/>
    <col min="4355" max="4355" width="6.625" style="225" customWidth="1"/>
    <col min="4356" max="4359" width="5.125" style="225" customWidth="1"/>
    <col min="4360" max="4360" width="1.625" style="225" customWidth="1"/>
    <col min="4361" max="4361" width="6.625" style="225" customWidth="1"/>
    <col min="4362" max="4365" width="5.125" style="225" customWidth="1"/>
    <col min="4366" max="4366" width="1.625" style="225" customWidth="1"/>
    <col min="4367" max="4367" width="6.625" style="225" customWidth="1"/>
    <col min="4368" max="4371" width="5.125" style="225" customWidth="1"/>
    <col min="4372" max="4608" width="9" style="225"/>
    <col min="4609" max="4609" width="3.625" style="225" customWidth="1"/>
    <col min="4610" max="4610" width="1.625" style="225" customWidth="1"/>
    <col min="4611" max="4611" width="6.625" style="225" customWidth="1"/>
    <col min="4612" max="4615" width="5.125" style="225" customWidth="1"/>
    <col min="4616" max="4616" width="1.625" style="225" customWidth="1"/>
    <col min="4617" max="4617" width="6.625" style="225" customWidth="1"/>
    <col min="4618" max="4621" width="5.125" style="225" customWidth="1"/>
    <col min="4622" max="4622" width="1.625" style="225" customWidth="1"/>
    <col min="4623" max="4623" width="6.625" style="225" customWidth="1"/>
    <col min="4624" max="4627" width="5.125" style="225" customWidth="1"/>
    <col min="4628" max="4864" width="9" style="225"/>
    <col min="4865" max="4865" width="3.625" style="225" customWidth="1"/>
    <col min="4866" max="4866" width="1.625" style="225" customWidth="1"/>
    <col min="4867" max="4867" width="6.625" style="225" customWidth="1"/>
    <col min="4868" max="4871" width="5.125" style="225" customWidth="1"/>
    <col min="4872" max="4872" width="1.625" style="225" customWidth="1"/>
    <col min="4873" max="4873" width="6.625" style="225" customWidth="1"/>
    <col min="4874" max="4877" width="5.125" style="225" customWidth="1"/>
    <col min="4878" max="4878" width="1.625" style="225" customWidth="1"/>
    <col min="4879" max="4879" width="6.625" style="225" customWidth="1"/>
    <col min="4880" max="4883" width="5.125" style="225" customWidth="1"/>
    <col min="4884" max="5120" width="9" style="225"/>
    <col min="5121" max="5121" width="3.625" style="225" customWidth="1"/>
    <col min="5122" max="5122" width="1.625" style="225" customWidth="1"/>
    <col min="5123" max="5123" width="6.625" style="225" customWidth="1"/>
    <col min="5124" max="5127" width="5.125" style="225" customWidth="1"/>
    <col min="5128" max="5128" width="1.625" style="225" customWidth="1"/>
    <col min="5129" max="5129" width="6.625" style="225" customWidth="1"/>
    <col min="5130" max="5133" width="5.125" style="225" customWidth="1"/>
    <col min="5134" max="5134" width="1.625" style="225" customWidth="1"/>
    <col min="5135" max="5135" width="6.625" style="225" customWidth="1"/>
    <col min="5136" max="5139" width="5.125" style="225" customWidth="1"/>
    <col min="5140" max="5376" width="9" style="225"/>
    <col min="5377" max="5377" width="3.625" style="225" customWidth="1"/>
    <col min="5378" max="5378" width="1.625" style="225" customWidth="1"/>
    <col min="5379" max="5379" width="6.625" style="225" customWidth="1"/>
    <col min="5380" max="5383" width="5.125" style="225" customWidth="1"/>
    <col min="5384" max="5384" width="1.625" style="225" customWidth="1"/>
    <col min="5385" max="5385" width="6.625" style="225" customWidth="1"/>
    <col min="5386" max="5389" width="5.125" style="225" customWidth="1"/>
    <col min="5390" max="5390" width="1.625" style="225" customWidth="1"/>
    <col min="5391" max="5391" width="6.625" style="225" customWidth="1"/>
    <col min="5392" max="5395" width="5.125" style="225" customWidth="1"/>
    <col min="5396" max="5632" width="9" style="225"/>
    <col min="5633" max="5633" width="3.625" style="225" customWidth="1"/>
    <col min="5634" max="5634" width="1.625" style="225" customWidth="1"/>
    <col min="5635" max="5635" width="6.625" style="225" customWidth="1"/>
    <col min="5636" max="5639" width="5.125" style="225" customWidth="1"/>
    <col min="5640" max="5640" width="1.625" style="225" customWidth="1"/>
    <col min="5641" max="5641" width="6.625" style="225" customWidth="1"/>
    <col min="5642" max="5645" width="5.125" style="225" customWidth="1"/>
    <col min="5646" max="5646" width="1.625" style="225" customWidth="1"/>
    <col min="5647" max="5647" width="6.625" style="225" customWidth="1"/>
    <col min="5648" max="5651" width="5.125" style="225" customWidth="1"/>
    <col min="5652" max="5888" width="9" style="225"/>
    <col min="5889" max="5889" width="3.625" style="225" customWidth="1"/>
    <col min="5890" max="5890" width="1.625" style="225" customWidth="1"/>
    <col min="5891" max="5891" width="6.625" style="225" customWidth="1"/>
    <col min="5892" max="5895" width="5.125" style="225" customWidth="1"/>
    <col min="5896" max="5896" width="1.625" style="225" customWidth="1"/>
    <col min="5897" max="5897" width="6.625" style="225" customWidth="1"/>
    <col min="5898" max="5901" width="5.125" style="225" customWidth="1"/>
    <col min="5902" max="5902" width="1.625" style="225" customWidth="1"/>
    <col min="5903" max="5903" width="6.625" style="225" customWidth="1"/>
    <col min="5904" max="5907" width="5.125" style="225" customWidth="1"/>
    <col min="5908" max="6144" width="9" style="225"/>
    <col min="6145" max="6145" width="3.625" style="225" customWidth="1"/>
    <col min="6146" max="6146" width="1.625" style="225" customWidth="1"/>
    <col min="6147" max="6147" width="6.625" style="225" customWidth="1"/>
    <col min="6148" max="6151" width="5.125" style="225" customWidth="1"/>
    <col min="6152" max="6152" width="1.625" style="225" customWidth="1"/>
    <col min="6153" max="6153" width="6.625" style="225" customWidth="1"/>
    <col min="6154" max="6157" width="5.125" style="225" customWidth="1"/>
    <col min="6158" max="6158" width="1.625" style="225" customWidth="1"/>
    <col min="6159" max="6159" width="6.625" style="225" customWidth="1"/>
    <col min="6160" max="6163" width="5.125" style="225" customWidth="1"/>
    <col min="6164" max="6400" width="9" style="225"/>
    <col min="6401" max="6401" width="3.625" style="225" customWidth="1"/>
    <col min="6402" max="6402" width="1.625" style="225" customWidth="1"/>
    <col min="6403" max="6403" width="6.625" style="225" customWidth="1"/>
    <col min="6404" max="6407" width="5.125" style="225" customWidth="1"/>
    <col min="6408" max="6408" width="1.625" style="225" customWidth="1"/>
    <col min="6409" max="6409" width="6.625" style="225" customWidth="1"/>
    <col min="6410" max="6413" width="5.125" style="225" customWidth="1"/>
    <col min="6414" max="6414" width="1.625" style="225" customWidth="1"/>
    <col min="6415" max="6415" width="6.625" style="225" customWidth="1"/>
    <col min="6416" max="6419" width="5.125" style="225" customWidth="1"/>
    <col min="6420" max="6656" width="9" style="225"/>
    <col min="6657" max="6657" width="3.625" style="225" customWidth="1"/>
    <col min="6658" max="6658" width="1.625" style="225" customWidth="1"/>
    <col min="6659" max="6659" width="6.625" style="225" customWidth="1"/>
    <col min="6660" max="6663" width="5.125" style="225" customWidth="1"/>
    <col min="6664" max="6664" width="1.625" style="225" customWidth="1"/>
    <col min="6665" max="6665" width="6.625" style="225" customWidth="1"/>
    <col min="6666" max="6669" width="5.125" style="225" customWidth="1"/>
    <col min="6670" max="6670" width="1.625" style="225" customWidth="1"/>
    <col min="6671" max="6671" width="6.625" style="225" customWidth="1"/>
    <col min="6672" max="6675" width="5.125" style="225" customWidth="1"/>
    <col min="6676" max="6912" width="9" style="225"/>
    <col min="6913" max="6913" width="3.625" style="225" customWidth="1"/>
    <col min="6914" max="6914" width="1.625" style="225" customWidth="1"/>
    <col min="6915" max="6915" width="6.625" style="225" customWidth="1"/>
    <col min="6916" max="6919" width="5.125" style="225" customWidth="1"/>
    <col min="6920" max="6920" width="1.625" style="225" customWidth="1"/>
    <col min="6921" max="6921" width="6.625" style="225" customWidth="1"/>
    <col min="6922" max="6925" width="5.125" style="225" customWidth="1"/>
    <col min="6926" max="6926" width="1.625" style="225" customWidth="1"/>
    <col min="6927" max="6927" width="6.625" style="225" customWidth="1"/>
    <col min="6928" max="6931" width="5.125" style="225" customWidth="1"/>
    <col min="6932" max="7168" width="9" style="225"/>
    <col min="7169" max="7169" width="3.625" style="225" customWidth="1"/>
    <col min="7170" max="7170" width="1.625" style="225" customWidth="1"/>
    <col min="7171" max="7171" width="6.625" style="225" customWidth="1"/>
    <col min="7172" max="7175" width="5.125" style="225" customWidth="1"/>
    <col min="7176" max="7176" width="1.625" style="225" customWidth="1"/>
    <col min="7177" max="7177" width="6.625" style="225" customWidth="1"/>
    <col min="7178" max="7181" width="5.125" style="225" customWidth="1"/>
    <col min="7182" max="7182" width="1.625" style="225" customWidth="1"/>
    <col min="7183" max="7183" width="6.625" style="225" customWidth="1"/>
    <col min="7184" max="7187" width="5.125" style="225" customWidth="1"/>
    <col min="7188" max="7424" width="9" style="225"/>
    <col min="7425" max="7425" width="3.625" style="225" customWidth="1"/>
    <col min="7426" max="7426" width="1.625" style="225" customWidth="1"/>
    <col min="7427" max="7427" width="6.625" style="225" customWidth="1"/>
    <col min="7428" max="7431" width="5.125" style="225" customWidth="1"/>
    <col min="7432" max="7432" width="1.625" style="225" customWidth="1"/>
    <col min="7433" max="7433" width="6.625" style="225" customWidth="1"/>
    <col min="7434" max="7437" width="5.125" style="225" customWidth="1"/>
    <col min="7438" max="7438" width="1.625" style="225" customWidth="1"/>
    <col min="7439" max="7439" width="6.625" style="225" customWidth="1"/>
    <col min="7440" max="7443" width="5.125" style="225" customWidth="1"/>
    <col min="7444" max="7680" width="9" style="225"/>
    <col min="7681" max="7681" width="3.625" style="225" customWidth="1"/>
    <col min="7682" max="7682" width="1.625" style="225" customWidth="1"/>
    <col min="7683" max="7683" width="6.625" style="225" customWidth="1"/>
    <col min="7684" max="7687" width="5.125" style="225" customWidth="1"/>
    <col min="7688" max="7688" width="1.625" style="225" customWidth="1"/>
    <col min="7689" max="7689" width="6.625" style="225" customWidth="1"/>
    <col min="7690" max="7693" width="5.125" style="225" customWidth="1"/>
    <col min="7694" max="7694" width="1.625" style="225" customWidth="1"/>
    <col min="7695" max="7695" width="6.625" style="225" customWidth="1"/>
    <col min="7696" max="7699" width="5.125" style="225" customWidth="1"/>
    <col min="7700" max="7936" width="9" style="225"/>
    <col min="7937" max="7937" width="3.625" style="225" customWidth="1"/>
    <col min="7938" max="7938" width="1.625" style="225" customWidth="1"/>
    <col min="7939" max="7939" width="6.625" style="225" customWidth="1"/>
    <col min="7940" max="7943" width="5.125" style="225" customWidth="1"/>
    <col min="7944" max="7944" width="1.625" style="225" customWidth="1"/>
    <col min="7945" max="7945" width="6.625" style="225" customWidth="1"/>
    <col min="7946" max="7949" width="5.125" style="225" customWidth="1"/>
    <col min="7950" max="7950" width="1.625" style="225" customWidth="1"/>
    <col min="7951" max="7951" width="6.625" style="225" customWidth="1"/>
    <col min="7952" max="7955" width="5.125" style="225" customWidth="1"/>
    <col min="7956" max="8192" width="9" style="225"/>
    <col min="8193" max="8193" width="3.625" style="225" customWidth="1"/>
    <col min="8194" max="8194" width="1.625" style="225" customWidth="1"/>
    <col min="8195" max="8195" width="6.625" style="225" customWidth="1"/>
    <col min="8196" max="8199" width="5.125" style="225" customWidth="1"/>
    <col min="8200" max="8200" width="1.625" style="225" customWidth="1"/>
    <col min="8201" max="8201" width="6.625" style="225" customWidth="1"/>
    <col min="8202" max="8205" width="5.125" style="225" customWidth="1"/>
    <col min="8206" max="8206" width="1.625" style="225" customWidth="1"/>
    <col min="8207" max="8207" width="6.625" style="225" customWidth="1"/>
    <col min="8208" max="8211" width="5.125" style="225" customWidth="1"/>
    <col min="8212" max="8448" width="9" style="225"/>
    <col min="8449" max="8449" width="3.625" style="225" customWidth="1"/>
    <col min="8450" max="8450" width="1.625" style="225" customWidth="1"/>
    <col min="8451" max="8451" width="6.625" style="225" customWidth="1"/>
    <col min="8452" max="8455" width="5.125" style="225" customWidth="1"/>
    <col min="8456" max="8456" width="1.625" style="225" customWidth="1"/>
    <col min="8457" max="8457" width="6.625" style="225" customWidth="1"/>
    <col min="8458" max="8461" width="5.125" style="225" customWidth="1"/>
    <col min="8462" max="8462" width="1.625" style="225" customWidth="1"/>
    <col min="8463" max="8463" width="6.625" style="225" customWidth="1"/>
    <col min="8464" max="8467" width="5.125" style="225" customWidth="1"/>
    <col min="8468" max="8704" width="9" style="225"/>
    <col min="8705" max="8705" width="3.625" style="225" customWidth="1"/>
    <col min="8706" max="8706" width="1.625" style="225" customWidth="1"/>
    <col min="8707" max="8707" width="6.625" style="225" customWidth="1"/>
    <col min="8708" max="8711" width="5.125" style="225" customWidth="1"/>
    <col min="8712" max="8712" width="1.625" style="225" customWidth="1"/>
    <col min="8713" max="8713" width="6.625" style="225" customWidth="1"/>
    <col min="8714" max="8717" width="5.125" style="225" customWidth="1"/>
    <col min="8718" max="8718" width="1.625" style="225" customWidth="1"/>
    <col min="8719" max="8719" width="6.625" style="225" customWidth="1"/>
    <col min="8720" max="8723" width="5.125" style="225" customWidth="1"/>
    <col min="8724" max="8960" width="9" style="225"/>
    <col min="8961" max="8961" width="3.625" style="225" customWidth="1"/>
    <col min="8962" max="8962" width="1.625" style="225" customWidth="1"/>
    <col min="8963" max="8963" width="6.625" style="225" customWidth="1"/>
    <col min="8964" max="8967" width="5.125" style="225" customWidth="1"/>
    <col min="8968" max="8968" width="1.625" style="225" customWidth="1"/>
    <col min="8969" max="8969" width="6.625" style="225" customWidth="1"/>
    <col min="8970" max="8973" width="5.125" style="225" customWidth="1"/>
    <col min="8974" max="8974" width="1.625" style="225" customWidth="1"/>
    <col min="8975" max="8975" width="6.625" style="225" customWidth="1"/>
    <col min="8976" max="8979" width="5.125" style="225" customWidth="1"/>
    <col min="8980" max="9216" width="9" style="225"/>
    <col min="9217" max="9217" width="3.625" style="225" customWidth="1"/>
    <col min="9218" max="9218" width="1.625" style="225" customWidth="1"/>
    <col min="9219" max="9219" width="6.625" style="225" customWidth="1"/>
    <col min="9220" max="9223" width="5.125" style="225" customWidth="1"/>
    <col min="9224" max="9224" width="1.625" style="225" customWidth="1"/>
    <col min="9225" max="9225" width="6.625" style="225" customWidth="1"/>
    <col min="9226" max="9229" width="5.125" style="225" customWidth="1"/>
    <col min="9230" max="9230" width="1.625" style="225" customWidth="1"/>
    <col min="9231" max="9231" width="6.625" style="225" customWidth="1"/>
    <col min="9232" max="9235" width="5.125" style="225" customWidth="1"/>
    <col min="9236" max="9472" width="9" style="225"/>
    <col min="9473" max="9473" width="3.625" style="225" customWidth="1"/>
    <col min="9474" max="9474" width="1.625" style="225" customWidth="1"/>
    <col min="9475" max="9475" width="6.625" style="225" customWidth="1"/>
    <col min="9476" max="9479" width="5.125" style="225" customWidth="1"/>
    <col min="9480" max="9480" width="1.625" style="225" customWidth="1"/>
    <col min="9481" max="9481" width="6.625" style="225" customWidth="1"/>
    <col min="9482" max="9485" width="5.125" style="225" customWidth="1"/>
    <col min="9486" max="9486" width="1.625" style="225" customWidth="1"/>
    <col min="9487" max="9487" width="6.625" style="225" customWidth="1"/>
    <col min="9488" max="9491" width="5.125" style="225" customWidth="1"/>
    <col min="9492" max="9728" width="9" style="225"/>
    <col min="9729" max="9729" width="3.625" style="225" customWidth="1"/>
    <col min="9730" max="9730" width="1.625" style="225" customWidth="1"/>
    <col min="9731" max="9731" width="6.625" style="225" customWidth="1"/>
    <col min="9732" max="9735" width="5.125" style="225" customWidth="1"/>
    <col min="9736" max="9736" width="1.625" style="225" customWidth="1"/>
    <col min="9737" max="9737" width="6.625" style="225" customWidth="1"/>
    <col min="9738" max="9741" width="5.125" style="225" customWidth="1"/>
    <col min="9742" max="9742" width="1.625" style="225" customWidth="1"/>
    <col min="9743" max="9743" width="6.625" style="225" customWidth="1"/>
    <col min="9744" max="9747" width="5.125" style="225" customWidth="1"/>
    <col min="9748" max="9984" width="9" style="225"/>
    <col min="9985" max="9985" width="3.625" style="225" customWidth="1"/>
    <col min="9986" max="9986" width="1.625" style="225" customWidth="1"/>
    <col min="9987" max="9987" width="6.625" style="225" customWidth="1"/>
    <col min="9988" max="9991" width="5.125" style="225" customWidth="1"/>
    <col min="9992" max="9992" width="1.625" style="225" customWidth="1"/>
    <col min="9993" max="9993" width="6.625" style="225" customWidth="1"/>
    <col min="9994" max="9997" width="5.125" style="225" customWidth="1"/>
    <col min="9998" max="9998" width="1.625" style="225" customWidth="1"/>
    <col min="9999" max="9999" width="6.625" style="225" customWidth="1"/>
    <col min="10000" max="10003" width="5.125" style="225" customWidth="1"/>
    <col min="10004" max="10240" width="9" style="225"/>
    <col min="10241" max="10241" width="3.625" style="225" customWidth="1"/>
    <col min="10242" max="10242" width="1.625" style="225" customWidth="1"/>
    <col min="10243" max="10243" width="6.625" style="225" customWidth="1"/>
    <col min="10244" max="10247" width="5.125" style="225" customWidth="1"/>
    <col min="10248" max="10248" width="1.625" style="225" customWidth="1"/>
    <col min="10249" max="10249" width="6.625" style="225" customWidth="1"/>
    <col min="10250" max="10253" width="5.125" style="225" customWidth="1"/>
    <col min="10254" max="10254" width="1.625" style="225" customWidth="1"/>
    <col min="10255" max="10255" width="6.625" style="225" customWidth="1"/>
    <col min="10256" max="10259" width="5.125" style="225" customWidth="1"/>
    <col min="10260" max="10496" width="9" style="225"/>
    <col min="10497" max="10497" width="3.625" style="225" customWidth="1"/>
    <col min="10498" max="10498" width="1.625" style="225" customWidth="1"/>
    <col min="10499" max="10499" width="6.625" style="225" customWidth="1"/>
    <col min="10500" max="10503" width="5.125" style="225" customWidth="1"/>
    <col min="10504" max="10504" width="1.625" style="225" customWidth="1"/>
    <col min="10505" max="10505" width="6.625" style="225" customWidth="1"/>
    <col min="10506" max="10509" width="5.125" style="225" customWidth="1"/>
    <col min="10510" max="10510" width="1.625" style="225" customWidth="1"/>
    <col min="10511" max="10511" width="6.625" style="225" customWidth="1"/>
    <col min="10512" max="10515" width="5.125" style="225" customWidth="1"/>
    <col min="10516" max="10752" width="9" style="225"/>
    <col min="10753" max="10753" width="3.625" style="225" customWidth="1"/>
    <col min="10754" max="10754" width="1.625" style="225" customWidth="1"/>
    <col min="10755" max="10755" width="6.625" style="225" customWidth="1"/>
    <col min="10756" max="10759" width="5.125" style="225" customWidth="1"/>
    <col min="10760" max="10760" width="1.625" style="225" customWidth="1"/>
    <col min="10761" max="10761" width="6.625" style="225" customWidth="1"/>
    <col min="10762" max="10765" width="5.125" style="225" customWidth="1"/>
    <col min="10766" max="10766" width="1.625" style="225" customWidth="1"/>
    <col min="10767" max="10767" width="6.625" style="225" customWidth="1"/>
    <col min="10768" max="10771" width="5.125" style="225" customWidth="1"/>
    <col min="10772" max="11008" width="9" style="225"/>
    <col min="11009" max="11009" width="3.625" style="225" customWidth="1"/>
    <col min="11010" max="11010" width="1.625" style="225" customWidth="1"/>
    <col min="11011" max="11011" width="6.625" style="225" customWidth="1"/>
    <col min="11012" max="11015" width="5.125" style="225" customWidth="1"/>
    <col min="11016" max="11016" width="1.625" style="225" customWidth="1"/>
    <col min="11017" max="11017" width="6.625" style="225" customWidth="1"/>
    <col min="11018" max="11021" width="5.125" style="225" customWidth="1"/>
    <col min="11022" max="11022" width="1.625" style="225" customWidth="1"/>
    <col min="11023" max="11023" width="6.625" style="225" customWidth="1"/>
    <col min="11024" max="11027" width="5.125" style="225" customWidth="1"/>
    <col min="11028" max="11264" width="9" style="225"/>
    <col min="11265" max="11265" width="3.625" style="225" customWidth="1"/>
    <col min="11266" max="11266" width="1.625" style="225" customWidth="1"/>
    <col min="11267" max="11267" width="6.625" style="225" customWidth="1"/>
    <col min="11268" max="11271" width="5.125" style="225" customWidth="1"/>
    <col min="11272" max="11272" width="1.625" style="225" customWidth="1"/>
    <col min="11273" max="11273" width="6.625" style="225" customWidth="1"/>
    <col min="11274" max="11277" width="5.125" style="225" customWidth="1"/>
    <col min="11278" max="11278" width="1.625" style="225" customWidth="1"/>
    <col min="11279" max="11279" width="6.625" style="225" customWidth="1"/>
    <col min="11280" max="11283" width="5.125" style="225" customWidth="1"/>
    <col min="11284" max="11520" width="9" style="225"/>
    <col min="11521" max="11521" width="3.625" style="225" customWidth="1"/>
    <col min="11522" max="11522" width="1.625" style="225" customWidth="1"/>
    <col min="11523" max="11523" width="6.625" style="225" customWidth="1"/>
    <col min="11524" max="11527" width="5.125" style="225" customWidth="1"/>
    <col min="11528" max="11528" width="1.625" style="225" customWidth="1"/>
    <col min="11529" max="11529" width="6.625" style="225" customWidth="1"/>
    <col min="11530" max="11533" width="5.125" style="225" customWidth="1"/>
    <col min="11534" max="11534" width="1.625" style="225" customWidth="1"/>
    <col min="11535" max="11535" width="6.625" style="225" customWidth="1"/>
    <col min="11536" max="11539" width="5.125" style="225" customWidth="1"/>
    <col min="11540" max="11776" width="9" style="225"/>
    <col min="11777" max="11777" width="3.625" style="225" customWidth="1"/>
    <col min="11778" max="11778" width="1.625" style="225" customWidth="1"/>
    <col min="11779" max="11779" width="6.625" style="225" customWidth="1"/>
    <col min="11780" max="11783" width="5.125" style="225" customWidth="1"/>
    <col min="11784" max="11784" width="1.625" style="225" customWidth="1"/>
    <col min="11785" max="11785" width="6.625" style="225" customWidth="1"/>
    <col min="11786" max="11789" width="5.125" style="225" customWidth="1"/>
    <col min="11790" max="11790" width="1.625" style="225" customWidth="1"/>
    <col min="11791" max="11791" width="6.625" style="225" customWidth="1"/>
    <col min="11792" max="11795" width="5.125" style="225" customWidth="1"/>
    <col min="11796" max="12032" width="9" style="225"/>
    <col min="12033" max="12033" width="3.625" style="225" customWidth="1"/>
    <col min="12034" max="12034" width="1.625" style="225" customWidth="1"/>
    <col min="12035" max="12035" width="6.625" style="225" customWidth="1"/>
    <col min="12036" max="12039" width="5.125" style="225" customWidth="1"/>
    <col min="12040" max="12040" width="1.625" style="225" customWidth="1"/>
    <col min="12041" max="12041" width="6.625" style="225" customWidth="1"/>
    <col min="12042" max="12045" width="5.125" style="225" customWidth="1"/>
    <col min="12046" max="12046" width="1.625" style="225" customWidth="1"/>
    <col min="12047" max="12047" width="6.625" style="225" customWidth="1"/>
    <col min="12048" max="12051" width="5.125" style="225" customWidth="1"/>
    <col min="12052" max="12288" width="9" style="225"/>
    <col min="12289" max="12289" width="3.625" style="225" customWidth="1"/>
    <col min="12290" max="12290" width="1.625" style="225" customWidth="1"/>
    <col min="12291" max="12291" width="6.625" style="225" customWidth="1"/>
    <col min="12292" max="12295" width="5.125" style="225" customWidth="1"/>
    <col min="12296" max="12296" width="1.625" style="225" customWidth="1"/>
    <col min="12297" max="12297" width="6.625" style="225" customWidth="1"/>
    <col min="12298" max="12301" width="5.125" style="225" customWidth="1"/>
    <col min="12302" max="12302" width="1.625" style="225" customWidth="1"/>
    <col min="12303" max="12303" width="6.625" style="225" customWidth="1"/>
    <col min="12304" max="12307" width="5.125" style="225" customWidth="1"/>
    <col min="12308" max="12544" width="9" style="225"/>
    <col min="12545" max="12545" width="3.625" style="225" customWidth="1"/>
    <col min="12546" max="12546" width="1.625" style="225" customWidth="1"/>
    <col min="12547" max="12547" width="6.625" style="225" customWidth="1"/>
    <col min="12548" max="12551" width="5.125" style="225" customWidth="1"/>
    <col min="12552" max="12552" width="1.625" style="225" customWidth="1"/>
    <col min="12553" max="12553" width="6.625" style="225" customWidth="1"/>
    <col min="12554" max="12557" width="5.125" style="225" customWidth="1"/>
    <col min="12558" max="12558" width="1.625" style="225" customWidth="1"/>
    <col min="12559" max="12559" width="6.625" style="225" customWidth="1"/>
    <col min="12560" max="12563" width="5.125" style="225" customWidth="1"/>
    <col min="12564" max="12800" width="9" style="225"/>
    <col min="12801" max="12801" width="3.625" style="225" customWidth="1"/>
    <col min="12802" max="12802" width="1.625" style="225" customWidth="1"/>
    <col min="12803" max="12803" width="6.625" style="225" customWidth="1"/>
    <col min="12804" max="12807" width="5.125" style="225" customWidth="1"/>
    <col min="12808" max="12808" width="1.625" style="225" customWidth="1"/>
    <col min="12809" max="12809" width="6.625" style="225" customWidth="1"/>
    <col min="12810" max="12813" width="5.125" style="225" customWidth="1"/>
    <col min="12814" max="12814" width="1.625" style="225" customWidth="1"/>
    <col min="12815" max="12815" width="6.625" style="225" customWidth="1"/>
    <col min="12816" max="12819" width="5.125" style="225" customWidth="1"/>
    <col min="12820" max="13056" width="9" style="225"/>
    <col min="13057" max="13057" width="3.625" style="225" customWidth="1"/>
    <col min="13058" max="13058" width="1.625" style="225" customWidth="1"/>
    <col min="13059" max="13059" width="6.625" style="225" customWidth="1"/>
    <col min="13060" max="13063" width="5.125" style="225" customWidth="1"/>
    <col min="13064" max="13064" width="1.625" style="225" customWidth="1"/>
    <col min="13065" max="13065" width="6.625" style="225" customWidth="1"/>
    <col min="13066" max="13069" width="5.125" style="225" customWidth="1"/>
    <col min="13070" max="13070" width="1.625" style="225" customWidth="1"/>
    <col min="13071" max="13071" width="6.625" style="225" customWidth="1"/>
    <col min="13072" max="13075" width="5.125" style="225" customWidth="1"/>
    <col min="13076" max="13312" width="9" style="225"/>
    <col min="13313" max="13313" width="3.625" style="225" customWidth="1"/>
    <col min="13314" max="13314" width="1.625" style="225" customWidth="1"/>
    <col min="13315" max="13315" width="6.625" style="225" customWidth="1"/>
    <col min="13316" max="13319" width="5.125" style="225" customWidth="1"/>
    <col min="13320" max="13320" width="1.625" style="225" customWidth="1"/>
    <col min="13321" max="13321" width="6.625" style="225" customWidth="1"/>
    <col min="13322" max="13325" width="5.125" style="225" customWidth="1"/>
    <col min="13326" max="13326" width="1.625" style="225" customWidth="1"/>
    <col min="13327" max="13327" width="6.625" style="225" customWidth="1"/>
    <col min="13328" max="13331" width="5.125" style="225" customWidth="1"/>
    <col min="13332" max="13568" width="9" style="225"/>
    <col min="13569" max="13569" width="3.625" style="225" customWidth="1"/>
    <col min="13570" max="13570" width="1.625" style="225" customWidth="1"/>
    <col min="13571" max="13571" width="6.625" style="225" customWidth="1"/>
    <col min="13572" max="13575" width="5.125" style="225" customWidth="1"/>
    <col min="13576" max="13576" width="1.625" style="225" customWidth="1"/>
    <col min="13577" max="13577" width="6.625" style="225" customWidth="1"/>
    <col min="13578" max="13581" width="5.125" style="225" customWidth="1"/>
    <col min="13582" max="13582" width="1.625" style="225" customWidth="1"/>
    <col min="13583" max="13583" width="6.625" style="225" customWidth="1"/>
    <col min="13584" max="13587" width="5.125" style="225" customWidth="1"/>
    <col min="13588" max="13824" width="9" style="225"/>
    <col min="13825" max="13825" width="3.625" style="225" customWidth="1"/>
    <col min="13826" max="13826" width="1.625" style="225" customWidth="1"/>
    <col min="13827" max="13827" width="6.625" style="225" customWidth="1"/>
    <col min="13828" max="13831" width="5.125" style="225" customWidth="1"/>
    <col min="13832" max="13832" width="1.625" style="225" customWidth="1"/>
    <col min="13833" max="13833" width="6.625" style="225" customWidth="1"/>
    <col min="13834" max="13837" width="5.125" style="225" customWidth="1"/>
    <col min="13838" max="13838" width="1.625" style="225" customWidth="1"/>
    <col min="13839" max="13839" width="6.625" style="225" customWidth="1"/>
    <col min="13840" max="13843" width="5.125" style="225" customWidth="1"/>
    <col min="13844" max="14080" width="9" style="225"/>
    <col min="14081" max="14081" width="3.625" style="225" customWidth="1"/>
    <col min="14082" max="14082" width="1.625" style="225" customWidth="1"/>
    <col min="14083" max="14083" width="6.625" style="225" customWidth="1"/>
    <col min="14084" max="14087" width="5.125" style="225" customWidth="1"/>
    <col min="14088" max="14088" width="1.625" style="225" customWidth="1"/>
    <col min="14089" max="14089" width="6.625" style="225" customWidth="1"/>
    <col min="14090" max="14093" width="5.125" style="225" customWidth="1"/>
    <col min="14094" max="14094" width="1.625" style="225" customWidth="1"/>
    <col min="14095" max="14095" width="6.625" style="225" customWidth="1"/>
    <col min="14096" max="14099" width="5.125" style="225" customWidth="1"/>
    <col min="14100" max="14336" width="9" style="225"/>
    <col min="14337" max="14337" width="3.625" style="225" customWidth="1"/>
    <col min="14338" max="14338" width="1.625" style="225" customWidth="1"/>
    <col min="14339" max="14339" width="6.625" style="225" customWidth="1"/>
    <col min="14340" max="14343" width="5.125" style="225" customWidth="1"/>
    <col min="14344" max="14344" width="1.625" style="225" customWidth="1"/>
    <col min="14345" max="14345" width="6.625" style="225" customWidth="1"/>
    <col min="14346" max="14349" width="5.125" style="225" customWidth="1"/>
    <col min="14350" max="14350" width="1.625" style="225" customWidth="1"/>
    <col min="14351" max="14351" width="6.625" style="225" customWidth="1"/>
    <col min="14352" max="14355" width="5.125" style="225" customWidth="1"/>
    <col min="14356" max="14592" width="9" style="225"/>
    <col min="14593" max="14593" width="3.625" style="225" customWidth="1"/>
    <col min="14594" max="14594" width="1.625" style="225" customWidth="1"/>
    <col min="14595" max="14595" width="6.625" style="225" customWidth="1"/>
    <col min="14596" max="14599" width="5.125" style="225" customWidth="1"/>
    <col min="14600" max="14600" width="1.625" style="225" customWidth="1"/>
    <col min="14601" max="14601" width="6.625" style="225" customWidth="1"/>
    <col min="14602" max="14605" width="5.125" style="225" customWidth="1"/>
    <col min="14606" max="14606" width="1.625" style="225" customWidth="1"/>
    <col min="14607" max="14607" width="6.625" style="225" customWidth="1"/>
    <col min="14608" max="14611" width="5.125" style="225" customWidth="1"/>
    <col min="14612" max="14848" width="9" style="225"/>
    <col min="14849" max="14849" width="3.625" style="225" customWidth="1"/>
    <col min="14850" max="14850" width="1.625" style="225" customWidth="1"/>
    <col min="14851" max="14851" width="6.625" style="225" customWidth="1"/>
    <col min="14852" max="14855" width="5.125" style="225" customWidth="1"/>
    <col min="14856" max="14856" width="1.625" style="225" customWidth="1"/>
    <col min="14857" max="14857" width="6.625" style="225" customWidth="1"/>
    <col min="14858" max="14861" width="5.125" style="225" customWidth="1"/>
    <col min="14862" max="14862" width="1.625" style="225" customWidth="1"/>
    <col min="14863" max="14863" width="6.625" style="225" customWidth="1"/>
    <col min="14864" max="14867" width="5.125" style="225" customWidth="1"/>
    <col min="14868" max="15104" width="9" style="225"/>
    <col min="15105" max="15105" width="3.625" style="225" customWidth="1"/>
    <col min="15106" max="15106" width="1.625" style="225" customWidth="1"/>
    <col min="15107" max="15107" width="6.625" style="225" customWidth="1"/>
    <col min="15108" max="15111" width="5.125" style="225" customWidth="1"/>
    <col min="15112" max="15112" width="1.625" style="225" customWidth="1"/>
    <col min="15113" max="15113" width="6.625" style="225" customWidth="1"/>
    <col min="15114" max="15117" width="5.125" style="225" customWidth="1"/>
    <col min="15118" max="15118" width="1.625" style="225" customWidth="1"/>
    <col min="15119" max="15119" width="6.625" style="225" customWidth="1"/>
    <col min="15120" max="15123" width="5.125" style="225" customWidth="1"/>
    <col min="15124" max="15360" width="9" style="225"/>
    <col min="15361" max="15361" width="3.625" style="225" customWidth="1"/>
    <col min="15362" max="15362" width="1.625" style="225" customWidth="1"/>
    <col min="15363" max="15363" width="6.625" style="225" customWidth="1"/>
    <col min="15364" max="15367" width="5.125" style="225" customWidth="1"/>
    <col min="15368" max="15368" width="1.625" style="225" customWidth="1"/>
    <col min="15369" max="15369" width="6.625" style="225" customWidth="1"/>
    <col min="15370" max="15373" width="5.125" style="225" customWidth="1"/>
    <col min="15374" max="15374" width="1.625" style="225" customWidth="1"/>
    <col min="15375" max="15375" width="6.625" style="225" customWidth="1"/>
    <col min="15376" max="15379" width="5.125" style="225" customWidth="1"/>
    <col min="15380" max="15616" width="9" style="225"/>
    <col min="15617" max="15617" width="3.625" style="225" customWidth="1"/>
    <col min="15618" max="15618" width="1.625" style="225" customWidth="1"/>
    <col min="15619" max="15619" width="6.625" style="225" customWidth="1"/>
    <col min="15620" max="15623" width="5.125" style="225" customWidth="1"/>
    <col min="15624" max="15624" width="1.625" style="225" customWidth="1"/>
    <col min="15625" max="15625" width="6.625" style="225" customWidth="1"/>
    <col min="15626" max="15629" width="5.125" style="225" customWidth="1"/>
    <col min="15630" max="15630" width="1.625" style="225" customWidth="1"/>
    <col min="15631" max="15631" width="6.625" style="225" customWidth="1"/>
    <col min="15632" max="15635" width="5.125" style="225" customWidth="1"/>
    <col min="15636" max="15872" width="9" style="225"/>
    <col min="15873" max="15873" width="3.625" style="225" customWidth="1"/>
    <col min="15874" max="15874" width="1.625" style="225" customWidth="1"/>
    <col min="15875" max="15875" width="6.625" style="225" customWidth="1"/>
    <col min="15876" max="15879" width="5.125" style="225" customWidth="1"/>
    <col min="15880" max="15880" width="1.625" style="225" customWidth="1"/>
    <col min="15881" max="15881" width="6.625" style="225" customWidth="1"/>
    <col min="15882" max="15885" width="5.125" style="225" customWidth="1"/>
    <col min="15886" max="15886" width="1.625" style="225" customWidth="1"/>
    <col min="15887" max="15887" width="6.625" style="225" customWidth="1"/>
    <col min="15888" max="15891" width="5.125" style="225" customWidth="1"/>
    <col min="15892" max="16128" width="9" style="225"/>
    <col min="16129" max="16129" width="3.625" style="225" customWidth="1"/>
    <col min="16130" max="16130" width="1.625" style="225" customWidth="1"/>
    <col min="16131" max="16131" width="6.625" style="225" customWidth="1"/>
    <col min="16132" max="16135" width="5.125" style="225" customWidth="1"/>
    <col min="16136" max="16136" width="1.625" style="225" customWidth="1"/>
    <col min="16137" max="16137" width="6.625" style="225" customWidth="1"/>
    <col min="16138" max="16141" width="5.125" style="225" customWidth="1"/>
    <col min="16142" max="16142" width="1.625" style="225" customWidth="1"/>
    <col min="16143" max="16143" width="6.625" style="225" customWidth="1"/>
    <col min="16144" max="16147" width="5.125" style="225" customWidth="1"/>
    <col min="16148" max="16384" width="9" style="225"/>
  </cols>
  <sheetData>
    <row r="1" spans="1:19" s="2" customFormat="1" ht="30" customHeight="1">
      <c r="A1" s="1" t="s">
        <v>135</v>
      </c>
      <c r="D1" s="197"/>
      <c r="E1" s="197"/>
      <c r="F1" s="197"/>
      <c r="G1" s="197"/>
      <c r="H1" s="3"/>
      <c r="J1" s="197"/>
      <c r="K1" s="197"/>
      <c r="L1" s="197"/>
      <c r="M1" s="197"/>
    </row>
    <row r="2" spans="1:19" s="2" customFormat="1" ht="18" customHeight="1">
      <c r="B2" s="198" t="str">
        <f>'B-4-1'!B2</f>
        <v>平成28年4月1日現在</v>
      </c>
      <c r="D2" s="197"/>
      <c r="E2" s="197"/>
      <c r="F2" s="197"/>
      <c r="G2" s="197"/>
      <c r="H2" s="3"/>
      <c r="J2" s="197"/>
      <c r="K2" s="197"/>
      <c r="L2" s="197"/>
      <c r="M2" s="197"/>
    </row>
    <row r="3" spans="1:19" ht="13.5" customHeight="1">
      <c r="B3" s="787" t="s">
        <v>137</v>
      </c>
      <c r="C3" s="788"/>
      <c r="D3" s="784" t="s">
        <v>138</v>
      </c>
      <c r="E3" s="785"/>
      <c r="F3" s="785"/>
      <c r="G3" s="786"/>
      <c r="H3" s="787" t="s">
        <v>137</v>
      </c>
      <c r="I3" s="788"/>
      <c r="J3" s="784" t="s">
        <v>138</v>
      </c>
      <c r="K3" s="785"/>
      <c r="L3" s="785"/>
      <c r="M3" s="786"/>
      <c r="N3" s="787" t="s">
        <v>137</v>
      </c>
      <c r="O3" s="788"/>
      <c r="P3" s="784" t="s">
        <v>138</v>
      </c>
      <c r="Q3" s="785"/>
      <c r="R3" s="785"/>
      <c r="S3" s="786"/>
    </row>
    <row r="4" spans="1:19" ht="13.5" customHeight="1">
      <c r="B4" s="789"/>
      <c r="C4" s="790"/>
      <c r="D4" s="200" t="s">
        <v>139</v>
      </c>
      <c r="E4" s="200" t="s">
        <v>4</v>
      </c>
      <c r="F4" s="201" t="s">
        <v>5</v>
      </c>
      <c r="G4" s="203" t="s">
        <v>140</v>
      </c>
      <c r="H4" s="789"/>
      <c r="I4" s="790"/>
      <c r="J4" s="200" t="s">
        <v>139</v>
      </c>
      <c r="K4" s="200" t="s">
        <v>4</v>
      </c>
      <c r="L4" s="201" t="s">
        <v>5</v>
      </c>
      <c r="M4" s="203" t="s">
        <v>140</v>
      </c>
      <c r="N4" s="789"/>
      <c r="O4" s="790"/>
      <c r="P4" s="200" t="s">
        <v>139</v>
      </c>
      <c r="Q4" s="200" t="s">
        <v>4</v>
      </c>
      <c r="R4" s="201" t="s">
        <v>5</v>
      </c>
      <c r="S4" s="203" t="s">
        <v>140</v>
      </c>
    </row>
    <row r="5" spans="1:19" ht="13.5" customHeight="1">
      <c r="B5" s="260"/>
      <c r="C5" s="272" t="s">
        <v>457</v>
      </c>
      <c r="D5" s="327">
        <f>+E5+F5</f>
        <v>138</v>
      </c>
      <c r="E5" s="241">
        <v>72</v>
      </c>
      <c r="F5" s="242">
        <v>66</v>
      </c>
      <c r="G5" s="243">
        <v>51</v>
      </c>
      <c r="H5" s="238"/>
      <c r="I5" s="274" t="s">
        <v>458</v>
      </c>
      <c r="J5" s="270">
        <f t="shared" ref="J5:J30" si="0">+K5+L5</f>
        <v>88</v>
      </c>
      <c r="K5" s="241">
        <v>40</v>
      </c>
      <c r="L5" s="242">
        <v>48</v>
      </c>
      <c r="M5" s="243">
        <v>30</v>
      </c>
      <c r="N5" s="328"/>
      <c r="O5" s="274" t="s">
        <v>459</v>
      </c>
      <c r="P5" s="301">
        <f>+Q5+R5</f>
        <v>151</v>
      </c>
      <c r="Q5" s="241">
        <v>64</v>
      </c>
      <c r="R5" s="242">
        <v>87</v>
      </c>
      <c r="S5" s="243">
        <v>46</v>
      </c>
    </row>
    <row r="6" spans="1:19" ht="13.5" customHeight="1">
      <c r="B6" s="238"/>
      <c r="C6" s="274" t="s">
        <v>460</v>
      </c>
      <c r="D6" s="306">
        <f>+E6+F6</f>
        <v>277</v>
      </c>
      <c r="E6" s="241">
        <v>127</v>
      </c>
      <c r="F6" s="242">
        <v>150</v>
      </c>
      <c r="G6" s="243">
        <v>95</v>
      </c>
      <c r="H6" s="329"/>
      <c r="I6" s="274" t="s">
        <v>461</v>
      </c>
      <c r="J6" s="301">
        <f t="shared" si="0"/>
        <v>458</v>
      </c>
      <c r="K6" s="241">
        <v>209</v>
      </c>
      <c r="L6" s="242">
        <v>249</v>
      </c>
      <c r="M6" s="243">
        <v>144</v>
      </c>
      <c r="N6" s="328"/>
      <c r="O6" s="274" t="s">
        <v>462</v>
      </c>
      <c r="P6" s="301">
        <f>+Q6+R6</f>
        <v>164</v>
      </c>
      <c r="Q6" s="241">
        <v>74</v>
      </c>
      <c r="R6" s="242">
        <v>90</v>
      </c>
      <c r="S6" s="243">
        <v>43</v>
      </c>
    </row>
    <row r="7" spans="1:19" ht="13.5" customHeight="1">
      <c r="B7" s="238"/>
      <c r="C7" s="274" t="s">
        <v>463</v>
      </c>
      <c r="D7" s="306">
        <f t="shared" ref="D7:D53" si="1">+E7+F7</f>
        <v>485</v>
      </c>
      <c r="E7" s="241">
        <v>225</v>
      </c>
      <c r="F7" s="242">
        <v>260</v>
      </c>
      <c r="G7" s="243">
        <v>172</v>
      </c>
      <c r="H7" s="238"/>
      <c r="I7" s="274" t="s">
        <v>464</v>
      </c>
      <c r="J7" s="301">
        <f t="shared" si="0"/>
        <v>239</v>
      </c>
      <c r="K7" s="241">
        <v>117</v>
      </c>
      <c r="L7" s="242">
        <v>122</v>
      </c>
      <c r="M7" s="243">
        <v>83</v>
      </c>
      <c r="N7" s="328"/>
      <c r="O7" s="274" t="s">
        <v>465</v>
      </c>
      <c r="P7" s="301">
        <f t="shared" ref="P7:P18" si="2">+Q7+R7</f>
        <v>101</v>
      </c>
      <c r="Q7" s="241">
        <v>49</v>
      </c>
      <c r="R7" s="242">
        <v>52</v>
      </c>
      <c r="S7" s="243">
        <v>23</v>
      </c>
    </row>
    <row r="8" spans="1:19" ht="13.5" customHeight="1">
      <c r="B8" s="260"/>
      <c r="C8" s="272" t="s">
        <v>466</v>
      </c>
      <c r="D8" s="306">
        <f t="shared" si="1"/>
        <v>371</v>
      </c>
      <c r="E8" s="241">
        <v>178</v>
      </c>
      <c r="F8" s="242">
        <v>193</v>
      </c>
      <c r="G8" s="243">
        <v>104</v>
      </c>
      <c r="H8" s="238"/>
      <c r="I8" s="274" t="s">
        <v>467</v>
      </c>
      <c r="J8" s="301">
        <f t="shared" si="0"/>
        <v>192</v>
      </c>
      <c r="K8" s="241">
        <v>85</v>
      </c>
      <c r="L8" s="242">
        <v>107</v>
      </c>
      <c r="M8" s="243">
        <v>78</v>
      </c>
      <c r="N8" s="238"/>
      <c r="O8" s="274" t="s">
        <v>468</v>
      </c>
      <c r="P8" s="301">
        <f t="shared" si="2"/>
        <v>73</v>
      </c>
      <c r="Q8" s="241">
        <v>36</v>
      </c>
      <c r="R8" s="242">
        <v>37</v>
      </c>
      <c r="S8" s="243">
        <v>17</v>
      </c>
    </row>
    <row r="9" spans="1:19" ht="13.5" customHeight="1">
      <c r="B9" s="260"/>
      <c r="C9" s="272" t="s">
        <v>469</v>
      </c>
      <c r="D9" s="327">
        <f t="shared" si="1"/>
        <v>467</v>
      </c>
      <c r="E9" s="241">
        <v>238</v>
      </c>
      <c r="F9" s="242">
        <v>229</v>
      </c>
      <c r="G9" s="243">
        <v>153</v>
      </c>
      <c r="H9" s="238"/>
      <c r="I9" s="274" t="s">
        <v>470</v>
      </c>
      <c r="J9" s="301">
        <f t="shared" si="0"/>
        <v>404</v>
      </c>
      <c r="K9" s="241">
        <v>204</v>
      </c>
      <c r="L9" s="242">
        <v>200</v>
      </c>
      <c r="M9" s="243">
        <v>129</v>
      </c>
      <c r="N9" s="238"/>
      <c r="O9" s="274" t="s">
        <v>471</v>
      </c>
      <c r="P9" s="301">
        <f t="shared" si="2"/>
        <v>87</v>
      </c>
      <c r="Q9" s="241">
        <v>37</v>
      </c>
      <c r="R9" s="242">
        <v>50</v>
      </c>
      <c r="S9" s="243">
        <v>25</v>
      </c>
    </row>
    <row r="10" spans="1:19" ht="13.5" customHeight="1">
      <c r="B10" s="271"/>
      <c r="C10" s="274" t="s">
        <v>472</v>
      </c>
      <c r="D10" s="306">
        <f t="shared" si="1"/>
        <v>353</v>
      </c>
      <c r="E10" s="241">
        <v>173</v>
      </c>
      <c r="F10" s="242">
        <v>180</v>
      </c>
      <c r="G10" s="243">
        <v>115</v>
      </c>
      <c r="H10" s="238"/>
      <c r="I10" s="274" t="s">
        <v>473</v>
      </c>
      <c r="J10" s="301">
        <f t="shared" si="0"/>
        <v>396</v>
      </c>
      <c r="K10" s="241">
        <v>186</v>
      </c>
      <c r="L10" s="242">
        <v>210</v>
      </c>
      <c r="M10" s="243">
        <v>123</v>
      </c>
      <c r="N10" s="238"/>
      <c r="O10" s="274" t="s">
        <v>474</v>
      </c>
      <c r="P10" s="301">
        <f t="shared" si="2"/>
        <v>45</v>
      </c>
      <c r="Q10" s="241">
        <v>23</v>
      </c>
      <c r="R10" s="242">
        <v>22</v>
      </c>
      <c r="S10" s="243">
        <v>11</v>
      </c>
    </row>
    <row r="11" spans="1:19" ht="13.5" customHeight="1">
      <c r="B11" s="271"/>
      <c r="C11" s="274" t="s">
        <v>475</v>
      </c>
      <c r="D11" s="306">
        <f t="shared" si="1"/>
        <v>644</v>
      </c>
      <c r="E11" s="241">
        <v>324</v>
      </c>
      <c r="F11" s="242">
        <v>320</v>
      </c>
      <c r="G11" s="243">
        <v>243</v>
      </c>
      <c r="H11" s="238"/>
      <c r="I11" s="274" t="s">
        <v>476</v>
      </c>
      <c r="J11" s="301">
        <f t="shared" si="0"/>
        <v>155</v>
      </c>
      <c r="K11" s="241">
        <v>75</v>
      </c>
      <c r="L11" s="242">
        <v>80</v>
      </c>
      <c r="M11" s="243">
        <v>53</v>
      </c>
      <c r="N11" s="238"/>
      <c r="O11" s="274" t="s">
        <v>477</v>
      </c>
      <c r="P11" s="301">
        <f t="shared" si="2"/>
        <v>97</v>
      </c>
      <c r="Q11" s="241">
        <v>42</v>
      </c>
      <c r="R11" s="242">
        <v>55</v>
      </c>
      <c r="S11" s="243">
        <v>30</v>
      </c>
    </row>
    <row r="12" spans="1:19" ht="13.5" customHeight="1">
      <c r="B12" s="271"/>
      <c r="C12" s="274" t="s">
        <v>478</v>
      </c>
      <c r="D12" s="306">
        <f t="shared" si="1"/>
        <v>140</v>
      </c>
      <c r="E12" s="241">
        <v>65</v>
      </c>
      <c r="F12" s="242">
        <v>75</v>
      </c>
      <c r="G12" s="243">
        <v>60</v>
      </c>
      <c r="H12" s="238"/>
      <c r="I12" s="274" t="s">
        <v>479</v>
      </c>
      <c r="J12" s="301">
        <f t="shared" si="0"/>
        <v>41</v>
      </c>
      <c r="K12" s="241">
        <v>22</v>
      </c>
      <c r="L12" s="242">
        <v>19</v>
      </c>
      <c r="M12" s="243">
        <v>14</v>
      </c>
      <c r="N12" s="238"/>
      <c r="O12" s="274" t="s">
        <v>480</v>
      </c>
      <c r="P12" s="301">
        <f t="shared" si="2"/>
        <v>48</v>
      </c>
      <c r="Q12" s="241">
        <v>21</v>
      </c>
      <c r="R12" s="242">
        <v>27</v>
      </c>
      <c r="S12" s="243">
        <v>19</v>
      </c>
    </row>
    <row r="13" spans="1:19" ht="13.5" customHeight="1">
      <c r="B13" s="238"/>
      <c r="C13" s="274" t="s">
        <v>481</v>
      </c>
      <c r="D13" s="306">
        <f t="shared" si="1"/>
        <v>339</v>
      </c>
      <c r="E13" s="241">
        <v>168</v>
      </c>
      <c r="F13" s="242">
        <v>171</v>
      </c>
      <c r="G13" s="243">
        <v>125</v>
      </c>
      <c r="H13" s="238"/>
      <c r="I13" s="274" t="s">
        <v>482</v>
      </c>
      <c r="J13" s="301">
        <f t="shared" si="0"/>
        <v>156</v>
      </c>
      <c r="K13" s="241">
        <v>80</v>
      </c>
      <c r="L13" s="242">
        <v>76</v>
      </c>
      <c r="M13" s="243">
        <v>54</v>
      </c>
      <c r="N13" s="238"/>
      <c r="O13" s="274" t="s">
        <v>483</v>
      </c>
      <c r="P13" s="301">
        <f t="shared" si="2"/>
        <v>470</v>
      </c>
      <c r="Q13" s="241">
        <v>249</v>
      </c>
      <c r="R13" s="242">
        <v>221</v>
      </c>
      <c r="S13" s="243">
        <v>134</v>
      </c>
    </row>
    <row r="14" spans="1:19" ht="13.5" customHeight="1">
      <c r="B14" s="238"/>
      <c r="C14" s="274" t="s">
        <v>484</v>
      </c>
      <c r="D14" s="306">
        <f t="shared" si="1"/>
        <v>439</v>
      </c>
      <c r="E14" s="241">
        <v>218</v>
      </c>
      <c r="F14" s="242">
        <v>221</v>
      </c>
      <c r="G14" s="243">
        <v>124</v>
      </c>
      <c r="H14" s="271"/>
      <c r="I14" s="274" t="s">
        <v>485</v>
      </c>
      <c r="J14" s="306">
        <f t="shared" si="0"/>
        <v>117</v>
      </c>
      <c r="K14" s="241">
        <v>59</v>
      </c>
      <c r="L14" s="242">
        <v>58</v>
      </c>
      <c r="M14" s="243">
        <v>37</v>
      </c>
      <c r="N14" s="238"/>
      <c r="O14" s="274" t="s">
        <v>486</v>
      </c>
      <c r="P14" s="301">
        <f t="shared" si="2"/>
        <v>152</v>
      </c>
      <c r="Q14" s="241">
        <v>67</v>
      </c>
      <c r="R14" s="242">
        <v>85</v>
      </c>
      <c r="S14" s="243">
        <v>44</v>
      </c>
    </row>
    <row r="15" spans="1:19" ht="13.5" customHeight="1">
      <c r="B15" s="238"/>
      <c r="C15" s="274" t="s">
        <v>487</v>
      </c>
      <c r="D15" s="306">
        <f t="shared" si="1"/>
        <v>340</v>
      </c>
      <c r="E15" s="241">
        <v>174</v>
      </c>
      <c r="F15" s="242">
        <v>166</v>
      </c>
      <c r="G15" s="243">
        <v>110</v>
      </c>
      <c r="H15" s="271"/>
      <c r="I15" s="274" t="s">
        <v>488</v>
      </c>
      <c r="J15" s="306">
        <f t="shared" si="0"/>
        <v>375</v>
      </c>
      <c r="K15" s="241">
        <v>173</v>
      </c>
      <c r="L15" s="242">
        <v>202</v>
      </c>
      <c r="M15" s="243">
        <v>130</v>
      </c>
      <c r="N15" s="238"/>
      <c r="O15" s="274" t="s">
        <v>489</v>
      </c>
      <c r="P15" s="301">
        <f t="shared" si="2"/>
        <v>86</v>
      </c>
      <c r="Q15" s="241">
        <v>43</v>
      </c>
      <c r="R15" s="242">
        <v>43</v>
      </c>
      <c r="S15" s="243">
        <v>22</v>
      </c>
    </row>
    <row r="16" spans="1:19" ht="13.5" customHeight="1">
      <c r="B16" s="238"/>
      <c r="C16" s="274" t="s">
        <v>490</v>
      </c>
      <c r="D16" s="306">
        <f t="shared" si="1"/>
        <v>39</v>
      </c>
      <c r="E16" s="241">
        <v>18</v>
      </c>
      <c r="F16" s="242">
        <v>21</v>
      </c>
      <c r="G16" s="243">
        <v>12</v>
      </c>
      <c r="H16" s="271"/>
      <c r="I16" s="274" t="s">
        <v>491</v>
      </c>
      <c r="J16" s="306">
        <f t="shared" si="0"/>
        <v>343</v>
      </c>
      <c r="K16" s="241">
        <v>172</v>
      </c>
      <c r="L16" s="242">
        <v>171</v>
      </c>
      <c r="M16" s="243">
        <v>113</v>
      </c>
      <c r="N16" s="238"/>
      <c r="O16" s="274" t="s">
        <v>492</v>
      </c>
      <c r="P16" s="301">
        <f t="shared" si="2"/>
        <v>115</v>
      </c>
      <c r="Q16" s="241">
        <v>55</v>
      </c>
      <c r="R16" s="242">
        <v>60</v>
      </c>
      <c r="S16" s="243">
        <v>36</v>
      </c>
    </row>
    <row r="17" spans="2:19" ht="13.5" customHeight="1">
      <c r="B17" s="238"/>
      <c r="C17" s="274" t="s">
        <v>493</v>
      </c>
      <c r="D17" s="306">
        <f t="shared" si="1"/>
        <v>464</v>
      </c>
      <c r="E17" s="241">
        <v>222</v>
      </c>
      <c r="F17" s="242">
        <v>242</v>
      </c>
      <c r="G17" s="243">
        <v>137</v>
      </c>
      <c r="H17" s="271"/>
      <c r="I17" s="274" t="s">
        <v>494</v>
      </c>
      <c r="J17" s="306">
        <f t="shared" si="0"/>
        <v>372</v>
      </c>
      <c r="K17" s="241">
        <v>177</v>
      </c>
      <c r="L17" s="242">
        <v>195</v>
      </c>
      <c r="M17" s="243">
        <v>108</v>
      </c>
      <c r="N17" s="238"/>
      <c r="O17" s="274" t="s">
        <v>495</v>
      </c>
      <c r="P17" s="301">
        <f t="shared" si="2"/>
        <v>122</v>
      </c>
      <c r="Q17" s="241">
        <v>65</v>
      </c>
      <c r="R17" s="242">
        <v>57</v>
      </c>
      <c r="S17" s="243">
        <v>41</v>
      </c>
    </row>
    <row r="18" spans="2:19" ht="13.5" customHeight="1">
      <c r="B18" s="260"/>
      <c r="C18" s="274" t="s">
        <v>496</v>
      </c>
      <c r="D18" s="327">
        <f t="shared" si="1"/>
        <v>1034</v>
      </c>
      <c r="E18" s="235">
        <v>506</v>
      </c>
      <c r="F18" s="236">
        <v>528</v>
      </c>
      <c r="G18" s="237">
        <v>340</v>
      </c>
      <c r="H18" s="330"/>
      <c r="I18" s="331" t="s">
        <v>169</v>
      </c>
      <c r="J18" s="332">
        <f t="shared" si="0"/>
        <v>0</v>
      </c>
      <c r="K18" s="311">
        <v>0</v>
      </c>
      <c r="L18" s="312">
        <v>0</v>
      </c>
      <c r="M18" s="332">
        <v>0</v>
      </c>
      <c r="N18" s="260"/>
      <c r="O18" s="272" t="s">
        <v>497</v>
      </c>
      <c r="P18" s="333">
        <f t="shared" si="2"/>
        <v>211</v>
      </c>
      <c r="Q18" s="235">
        <v>101</v>
      </c>
      <c r="R18" s="236">
        <v>110</v>
      </c>
      <c r="S18" s="237">
        <v>78</v>
      </c>
    </row>
    <row r="19" spans="2:19" ht="13.5" customHeight="1">
      <c r="B19" s="238"/>
      <c r="C19" s="274" t="s">
        <v>498</v>
      </c>
      <c r="D19" s="306">
        <f t="shared" si="1"/>
        <v>327</v>
      </c>
      <c r="E19" s="241">
        <v>150</v>
      </c>
      <c r="F19" s="242">
        <v>177</v>
      </c>
      <c r="G19" s="243">
        <v>117</v>
      </c>
      <c r="H19" s="211" t="s">
        <v>499</v>
      </c>
      <c r="I19" s="314"/>
      <c r="J19" s="334">
        <f t="shared" si="0"/>
        <v>13319</v>
      </c>
      <c r="K19" s="214">
        <f>SUM(K20:K57)+SUM(Q5:Q35)</f>
        <v>6391</v>
      </c>
      <c r="L19" s="215">
        <f>SUM(L20:L57)+SUM(R5:R35)</f>
        <v>6928</v>
      </c>
      <c r="M19" s="334">
        <f>SUM(M20:M57)+SUM(S5:S35)</f>
        <v>3944</v>
      </c>
      <c r="N19" s="238"/>
      <c r="O19" s="274" t="s">
        <v>500</v>
      </c>
      <c r="P19" s="301">
        <f>+Q19+R19</f>
        <v>180</v>
      </c>
      <c r="Q19" s="241">
        <v>82</v>
      </c>
      <c r="R19" s="242">
        <v>98</v>
      </c>
      <c r="S19" s="243">
        <v>58</v>
      </c>
    </row>
    <row r="20" spans="2:19" ht="13.5" customHeight="1">
      <c r="B20" s="238"/>
      <c r="C20" s="274" t="s">
        <v>501</v>
      </c>
      <c r="D20" s="306">
        <f t="shared" si="1"/>
        <v>387</v>
      </c>
      <c r="E20" s="241">
        <v>191</v>
      </c>
      <c r="F20" s="242">
        <v>196</v>
      </c>
      <c r="G20" s="243">
        <v>150</v>
      </c>
      <c r="H20" s="303"/>
      <c r="I20" s="274" t="s">
        <v>502</v>
      </c>
      <c r="J20" s="333">
        <f t="shared" si="0"/>
        <v>342</v>
      </c>
      <c r="K20" s="263">
        <v>171</v>
      </c>
      <c r="L20" s="264">
        <v>171</v>
      </c>
      <c r="M20" s="265">
        <v>95</v>
      </c>
      <c r="N20" s="238"/>
      <c r="O20" s="274" t="s">
        <v>503</v>
      </c>
      <c r="P20" s="301">
        <f t="shared" ref="P20:P31" si="3">+Q20+R20</f>
        <v>221</v>
      </c>
      <c r="Q20" s="241">
        <v>110</v>
      </c>
      <c r="R20" s="242">
        <v>111</v>
      </c>
      <c r="S20" s="243">
        <v>68</v>
      </c>
    </row>
    <row r="21" spans="2:19" ht="13.5" customHeight="1">
      <c r="B21" s="238"/>
      <c r="C21" s="274" t="s">
        <v>504</v>
      </c>
      <c r="D21" s="306">
        <f t="shared" si="1"/>
        <v>511</v>
      </c>
      <c r="E21" s="241">
        <v>252</v>
      </c>
      <c r="F21" s="242">
        <v>259</v>
      </c>
      <c r="G21" s="243">
        <v>164</v>
      </c>
      <c r="H21" s="271"/>
      <c r="I21" s="274" t="s">
        <v>505</v>
      </c>
      <c r="J21" s="301">
        <f t="shared" si="0"/>
        <v>288</v>
      </c>
      <c r="K21" s="241">
        <v>141</v>
      </c>
      <c r="L21" s="242">
        <v>147</v>
      </c>
      <c r="M21" s="243">
        <v>99</v>
      </c>
      <c r="N21" s="238"/>
      <c r="O21" s="274" t="s">
        <v>506</v>
      </c>
      <c r="P21" s="301">
        <f t="shared" si="3"/>
        <v>591</v>
      </c>
      <c r="Q21" s="241">
        <v>285</v>
      </c>
      <c r="R21" s="242">
        <v>306</v>
      </c>
      <c r="S21" s="243">
        <v>159</v>
      </c>
    </row>
    <row r="22" spans="2:19" ht="13.5" customHeight="1">
      <c r="B22" s="238"/>
      <c r="C22" s="274" t="s">
        <v>507</v>
      </c>
      <c r="D22" s="306">
        <f t="shared" si="1"/>
        <v>1002</v>
      </c>
      <c r="E22" s="241">
        <v>488</v>
      </c>
      <c r="F22" s="242">
        <v>514</v>
      </c>
      <c r="G22" s="243">
        <v>336</v>
      </c>
      <c r="H22" s="271"/>
      <c r="I22" s="274" t="s">
        <v>508</v>
      </c>
      <c r="J22" s="301">
        <f t="shared" si="0"/>
        <v>256</v>
      </c>
      <c r="K22" s="241">
        <v>134</v>
      </c>
      <c r="L22" s="242">
        <v>122</v>
      </c>
      <c r="M22" s="243">
        <v>83</v>
      </c>
      <c r="N22" s="238"/>
      <c r="O22" s="274" t="s">
        <v>509</v>
      </c>
      <c r="P22" s="301">
        <f t="shared" si="3"/>
        <v>182</v>
      </c>
      <c r="Q22" s="241">
        <v>89</v>
      </c>
      <c r="R22" s="242">
        <v>93</v>
      </c>
      <c r="S22" s="243">
        <v>57</v>
      </c>
    </row>
    <row r="23" spans="2:19" ht="13.5" customHeight="1">
      <c r="B23" s="238"/>
      <c r="C23" s="274" t="s">
        <v>510</v>
      </c>
      <c r="D23" s="306">
        <f t="shared" si="1"/>
        <v>503</v>
      </c>
      <c r="E23" s="241">
        <v>244</v>
      </c>
      <c r="F23" s="242">
        <v>259</v>
      </c>
      <c r="G23" s="243">
        <v>181</v>
      </c>
      <c r="H23" s="271"/>
      <c r="I23" s="274" t="s">
        <v>511</v>
      </c>
      <c r="J23" s="301">
        <f t="shared" si="0"/>
        <v>139</v>
      </c>
      <c r="K23" s="241">
        <v>62</v>
      </c>
      <c r="L23" s="242">
        <v>77</v>
      </c>
      <c r="M23" s="243">
        <v>41</v>
      </c>
      <c r="N23" s="238"/>
      <c r="O23" s="274" t="s">
        <v>512</v>
      </c>
      <c r="P23" s="301">
        <f t="shared" si="3"/>
        <v>121</v>
      </c>
      <c r="Q23" s="241">
        <v>57</v>
      </c>
      <c r="R23" s="242">
        <v>64</v>
      </c>
      <c r="S23" s="243">
        <v>32</v>
      </c>
    </row>
    <row r="24" spans="2:19" ht="13.5" customHeight="1">
      <c r="B24" s="271"/>
      <c r="C24" s="272" t="s">
        <v>513</v>
      </c>
      <c r="D24" s="327">
        <f t="shared" si="1"/>
        <v>159</v>
      </c>
      <c r="E24" s="241">
        <v>81</v>
      </c>
      <c r="F24" s="242">
        <v>78</v>
      </c>
      <c r="G24" s="243">
        <v>59</v>
      </c>
      <c r="H24" s="271"/>
      <c r="I24" s="274" t="s">
        <v>514</v>
      </c>
      <c r="J24" s="301">
        <f t="shared" si="0"/>
        <v>203</v>
      </c>
      <c r="K24" s="241">
        <v>97</v>
      </c>
      <c r="L24" s="242">
        <v>106</v>
      </c>
      <c r="M24" s="243">
        <v>58</v>
      </c>
      <c r="N24" s="238"/>
      <c r="O24" s="274" t="s">
        <v>515</v>
      </c>
      <c r="P24" s="301">
        <f t="shared" si="3"/>
        <v>841</v>
      </c>
      <c r="Q24" s="241">
        <v>405</v>
      </c>
      <c r="R24" s="242">
        <v>436</v>
      </c>
      <c r="S24" s="243">
        <v>238</v>
      </c>
    </row>
    <row r="25" spans="2:19" ht="13.5" customHeight="1">
      <c r="B25" s="271"/>
      <c r="C25" s="274" t="s">
        <v>516</v>
      </c>
      <c r="D25" s="306">
        <f t="shared" si="1"/>
        <v>688</v>
      </c>
      <c r="E25" s="241">
        <v>329</v>
      </c>
      <c r="F25" s="242">
        <v>359</v>
      </c>
      <c r="G25" s="243">
        <v>226</v>
      </c>
      <c r="H25" s="271"/>
      <c r="I25" s="274" t="s">
        <v>517</v>
      </c>
      <c r="J25" s="301">
        <f t="shared" si="0"/>
        <v>169</v>
      </c>
      <c r="K25" s="241">
        <v>77</v>
      </c>
      <c r="L25" s="242">
        <v>92</v>
      </c>
      <c r="M25" s="243">
        <v>58</v>
      </c>
      <c r="N25" s="238"/>
      <c r="O25" s="274" t="s">
        <v>518</v>
      </c>
      <c r="P25" s="301">
        <f t="shared" si="3"/>
        <v>186</v>
      </c>
      <c r="Q25" s="241">
        <v>91</v>
      </c>
      <c r="R25" s="242">
        <v>95</v>
      </c>
      <c r="S25" s="243">
        <v>56</v>
      </c>
    </row>
    <row r="26" spans="2:19" ht="13.5" customHeight="1">
      <c r="B26" s="271"/>
      <c r="C26" s="274" t="s">
        <v>519</v>
      </c>
      <c r="D26" s="306">
        <f t="shared" si="1"/>
        <v>223</v>
      </c>
      <c r="E26" s="241">
        <v>103</v>
      </c>
      <c r="F26" s="242">
        <v>120</v>
      </c>
      <c r="G26" s="243">
        <v>71</v>
      </c>
      <c r="H26" s="238"/>
      <c r="I26" s="274" t="s">
        <v>520</v>
      </c>
      <c r="J26" s="301">
        <f t="shared" si="0"/>
        <v>222</v>
      </c>
      <c r="K26" s="241">
        <v>107</v>
      </c>
      <c r="L26" s="242">
        <v>115</v>
      </c>
      <c r="M26" s="243">
        <v>59</v>
      </c>
      <c r="N26" s="238"/>
      <c r="O26" s="274" t="s">
        <v>521</v>
      </c>
      <c r="P26" s="301">
        <f t="shared" si="3"/>
        <v>326</v>
      </c>
      <c r="Q26" s="241">
        <v>160</v>
      </c>
      <c r="R26" s="242">
        <v>166</v>
      </c>
      <c r="S26" s="243">
        <v>90</v>
      </c>
    </row>
    <row r="27" spans="2:19" ht="13.5" customHeight="1">
      <c r="B27" s="271"/>
      <c r="C27" s="245" t="s">
        <v>522</v>
      </c>
      <c r="D27" s="246">
        <f t="shared" si="1"/>
        <v>368</v>
      </c>
      <c r="E27" s="241">
        <v>183</v>
      </c>
      <c r="F27" s="242">
        <v>185</v>
      </c>
      <c r="G27" s="243">
        <v>119</v>
      </c>
      <c r="H27" s="238"/>
      <c r="I27" s="274" t="s">
        <v>523</v>
      </c>
      <c r="J27" s="301">
        <f t="shared" si="0"/>
        <v>41</v>
      </c>
      <c r="K27" s="241">
        <v>24</v>
      </c>
      <c r="L27" s="242">
        <v>17</v>
      </c>
      <c r="M27" s="243">
        <v>14</v>
      </c>
      <c r="N27" s="238"/>
      <c r="O27" s="274" t="s">
        <v>524</v>
      </c>
      <c r="P27" s="301">
        <f t="shared" si="3"/>
        <v>60</v>
      </c>
      <c r="Q27" s="241">
        <v>31</v>
      </c>
      <c r="R27" s="242">
        <v>29</v>
      </c>
      <c r="S27" s="243">
        <v>21</v>
      </c>
    </row>
    <row r="28" spans="2:19" ht="13.5" customHeight="1">
      <c r="B28" s="271"/>
      <c r="C28" s="245" t="s">
        <v>525</v>
      </c>
      <c r="D28" s="246">
        <f t="shared" si="1"/>
        <v>400</v>
      </c>
      <c r="E28" s="241">
        <v>192</v>
      </c>
      <c r="F28" s="242">
        <v>208</v>
      </c>
      <c r="G28" s="243">
        <v>126</v>
      </c>
      <c r="H28" s="238"/>
      <c r="I28" s="274" t="s">
        <v>526</v>
      </c>
      <c r="J28" s="301">
        <f t="shared" si="0"/>
        <v>145</v>
      </c>
      <c r="K28" s="241">
        <v>72</v>
      </c>
      <c r="L28" s="242">
        <v>73</v>
      </c>
      <c r="M28" s="243">
        <v>39</v>
      </c>
      <c r="N28" s="238"/>
      <c r="O28" s="274" t="s">
        <v>527</v>
      </c>
      <c r="P28" s="301">
        <f t="shared" si="3"/>
        <v>181</v>
      </c>
      <c r="Q28" s="241">
        <v>82</v>
      </c>
      <c r="R28" s="242">
        <v>99</v>
      </c>
      <c r="S28" s="243">
        <v>38</v>
      </c>
    </row>
    <row r="29" spans="2:19" ht="13.5" customHeight="1">
      <c r="B29" s="238"/>
      <c r="C29" s="245" t="s">
        <v>528</v>
      </c>
      <c r="D29" s="246">
        <f t="shared" si="1"/>
        <v>25</v>
      </c>
      <c r="E29" s="241">
        <v>7</v>
      </c>
      <c r="F29" s="242">
        <v>18</v>
      </c>
      <c r="G29" s="243">
        <v>24</v>
      </c>
      <c r="H29" s="238"/>
      <c r="I29" s="274" t="s">
        <v>529</v>
      </c>
      <c r="J29" s="301">
        <f t="shared" si="0"/>
        <v>380</v>
      </c>
      <c r="K29" s="241">
        <v>182</v>
      </c>
      <c r="L29" s="242">
        <v>198</v>
      </c>
      <c r="M29" s="243">
        <v>131</v>
      </c>
      <c r="N29" s="238"/>
      <c r="O29" s="274" t="s">
        <v>530</v>
      </c>
      <c r="P29" s="301">
        <f t="shared" si="3"/>
        <v>193</v>
      </c>
      <c r="Q29" s="241">
        <v>96</v>
      </c>
      <c r="R29" s="242">
        <v>97</v>
      </c>
      <c r="S29" s="243">
        <v>52</v>
      </c>
    </row>
    <row r="30" spans="2:19" ht="13.5" customHeight="1">
      <c r="B30" s="238"/>
      <c r="C30" s="245" t="s">
        <v>531</v>
      </c>
      <c r="D30" s="246">
        <f t="shared" si="1"/>
        <v>259</v>
      </c>
      <c r="E30" s="241">
        <v>128</v>
      </c>
      <c r="F30" s="242">
        <v>131</v>
      </c>
      <c r="G30" s="243">
        <v>79</v>
      </c>
      <c r="H30" s="238"/>
      <c r="I30" s="274" t="s">
        <v>532</v>
      </c>
      <c r="J30" s="301">
        <f t="shared" si="0"/>
        <v>141</v>
      </c>
      <c r="K30" s="241">
        <v>72</v>
      </c>
      <c r="L30" s="242">
        <v>69</v>
      </c>
      <c r="M30" s="243">
        <v>47</v>
      </c>
      <c r="N30" s="238"/>
      <c r="O30" s="274" t="s">
        <v>533</v>
      </c>
      <c r="P30" s="301">
        <f t="shared" si="3"/>
        <v>126</v>
      </c>
      <c r="Q30" s="241">
        <v>71</v>
      </c>
      <c r="R30" s="242">
        <v>55</v>
      </c>
      <c r="S30" s="243">
        <v>37</v>
      </c>
    </row>
    <row r="31" spans="2:19" ht="13.5" customHeight="1">
      <c r="B31" s="238"/>
      <c r="C31" s="245" t="s">
        <v>534</v>
      </c>
      <c r="D31" s="246">
        <f t="shared" si="1"/>
        <v>213</v>
      </c>
      <c r="E31" s="241">
        <v>97</v>
      </c>
      <c r="F31" s="242">
        <v>116</v>
      </c>
      <c r="G31" s="243">
        <v>68</v>
      </c>
      <c r="H31" s="238"/>
      <c r="I31" s="274" t="s">
        <v>535</v>
      </c>
      <c r="J31" s="301">
        <f>+K31+L31</f>
        <v>174</v>
      </c>
      <c r="K31" s="241">
        <v>82</v>
      </c>
      <c r="L31" s="242">
        <v>92</v>
      </c>
      <c r="M31" s="243">
        <v>53</v>
      </c>
      <c r="N31" s="238"/>
      <c r="O31" s="274" t="s">
        <v>389</v>
      </c>
      <c r="P31" s="301">
        <f t="shared" si="3"/>
        <v>263</v>
      </c>
      <c r="Q31" s="241">
        <v>122</v>
      </c>
      <c r="R31" s="242">
        <v>141</v>
      </c>
      <c r="S31" s="243">
        <v>66</v>
      </c>
    </row>
    <row r="32" spans="2:19" ht="13.5" customHeight="1">
      <c r="B32" s="238"/>
      <c r="C32" s="245" t="s">
        <v>536</v>
      </c>
      <c r="D32" s="246">
        <f t="shared" si="1"/>
        <v>640</v>
      </c>
      <c r="E32" s="241">
        <v>322</v>
      </c>
      <c r="F32" s="242">
        <v>318</v>
      </c>
      <c r="G32" s="243">
        <v>211</v>
      </c>
      <c r="H32" s="238"/>
      <c r="I32" s="274" t="s">
        <v>537</v>
      </c>
      <c r="J32" s="301">
        <f t="shared" ref="J32:J41" si="4">+K32+L32</f>
        <v>122</v>
      </c>
      <c r="K32" s="241">
        <v>57</v>
      </c>
      <c r="L32" s="242">
        <v>65</v>
      </c>
      <c r="M32" s="243">
        <v>42</v>
      </c>
      <c r="N32" s="335"/>
      <c r="O32" s="316" t="s">
        <v>538</v>
      </c>
      <c r="P32" s="336">
        <f>+Q32+R32</f>
        <v>109</v>
      </c>
      <c r="Q32" s="241">
        <v>51</v>
      </c>
      <c r="R32" s="242">
        <v>58</v>
      </c>
      <c r="S32" s="243">
        <v>27</v>
      </c>
    </row>
    <row r="33" spans="2:19" ht="13.5" customHeight="1">
      <c r="B33" s="335"/>
      <c r="C33" s="337" t="s">
        <v>539</v>
      </c>
      <c r="D33" s="338">
        <f t="shared" si="1"/>
        <v>13</v>
      </c>
      <c r="E33" s="241">
        <v>9</v>
      </c>
      <c r="F33" s="242">
        <v>4</v>
      </c>
      <c r="G33" s="243">
        <v>5</v>
      </c>
      <c r="H33" s="238"/>
      <c r="I33" s="274" t="s">
        <v>540</v>
      </c>
      <c r="J33" s="301">
        <f t="shared" si="4"/>
        <v>244</v>
      </c>
      <c r="K33" s="241">
        <v>123</v>
      </c>
      <c r="L33" s="242">
        <v>121</v>
      </c>
      <c r="M33" s="243">
        <v>69</v>
      </c>
      <c r="N33" s="335"/>
      <c r="O33" s="316" t="s">
        <v>541</v>
      </c>
      <c r="P33" s="336">
        <f>+Q33+R33</f>
        <v>254</v>
      </c>
      <c r="Q33" s="241">
        <v>117</v>
      </c>
      <c r="R33" s="242">
        <v>137</v>
      </c>
      <c r="S33" s="243">
        <v>66</v>
      </c>
    </row>
    <row r="34" spans="2:19" ht="13.5" customHeight="1">
      <c r="B34" s="238"/>
      <c r="C34" s="245" t="s">
        <v>542</v>
      </c>
      <c r="D34" s="246">
        <f t="shared" si="1"/>
        <v>156</v>
      </c>
      <c r="E34" s="241">
        <v>76</v>
      </c>
      <c r="F34" s="242">
        <v>80</v>
      </c>
      <c r="G34" s="243">
        <v>40</v>
      </c>
      <c r="H34" s="238"/>
      <c r="I34" s="274" t="s">
        <v>543</v>
      </c>
      <c r="J34" s="301">
        <f t="shared" si="4"/>
        <v>184</v>
      </c>
      <c r="K34" s="241">
        <v>85</v>
      </c>
      <c r="L34" s="242">
        <v>99</v>
      </c>
      <c r="M34" s="243">
        <v>48</v>
      </c>
      <c r="N34" s="335"/>
      <c r="O34" s="316" t="s">
        <v>544</v>
      </c>
      <c r="P34" s="336">
        <f>+Q34+R34</f>
        <v>353</v>
      </c>
      <c r="Q34" s="241">
        <v>164</v>
      </c>
      <c r="R34" s="242">
        <v>189</v>
      </c>
      <c r="S34" s="243">
        <v>99</v>
      </c>
    </row>
    <row r="35" spans="2:19" ht="13.5" customHeight="1">
      <c r="B35" s="238"/>
      <c r="C35" s="245" t="s">
        <v>545</v>
      </c>
      <c r="D35" s="240">
        <f t="shared" si="1"/>
        <v>158</v>
      </c>
      <c r="E35" s="241">
        <v>73</v>
      </c>
      <c r="F35" s="242">
        <v>85</v>
      </c>
      <c r="G35" s="243">
        <v>45</v>
      </c>
      <c r="H35" s="238"/>
      <c r="I35" s="274" t="s">
        <v>546</v>
      </c>
      <c r="J35" s="301">
        <f t="shared" si="4"/>
        <v>342</v>
      </c>
      <c r="K35" s="241">
        <v>161</v>
      </c>
      <c r="L35" s="242">
        <v>181</v>
      </c>
      <c r="M35" s="243">
        <v>96</v>
      </c>
      <c r="N35" s="320"/>
      <c r="O35" s="339" t="s">
        <v>169</v>
      </c>
      <c r="P35" s="340">
        <f>+Q35+R35</f>
        <v>0</v>
      </c>
      <c r="Q35" s="341">
        <v>0</v>
      </c>
      <c r="R35" s="342">
        <v>0</v>
      </c>
      <c r="S35" s="237">
        <v>0</v>
      </c>
    </row>
    <row r="36" spans="2:19" ht="13.5" customHeight="1">
      <c r="B36" s="260"/>
      <c r="C36" s="304" t="s">
        <v>547</v>
      </c>
      <c r="D36" s="343">
        <f t="shared" si="1"/>
        <v>222</v>
      </c>
      <c r="E36" s="241">
        <v>108</v>
      </c>
      <c r="F36" s="242">
        <v>114</v>
      </c>
      <c r="G36" s="243">
        <v>59</v>
      </c>
      <c r="H36" s="238"/>
      <c r="I36" s="274" t="s">
        <v>548</v>
      </c>
      <c r="J36" s="301">
        <f t="shared" si="4"/>
        <v>265</v>
      </c>
      <c r="K36" s="241">
        <v>128</v>
      </c>
      <c r="L36" s="242">
        <v>137</v>
      </c>
      <c r="M36" s="243">
        <v>96</v>
      </c>
      <c r="N36" s="330" t="s">
        <v>549</v>
      </c>
      <c r="O36" s="331"/>
      <c r="P36" s="344">
        <f>'B-4-1'!D5+'B-4-1'!P15+'B-4-2'!P47+'B-4-3'!J19</f>
        <v>92761</v>
      </c>
      <c r="Q36" s="345">
        <f>'B-4-1'!E5+'B-4-1'!Q15+'B-4-2'!Q47+'B-4-3'!K19</f>
        <v>44985</v>
      </c>
      <c r="R36" s="346">
        <f>'B-4-1'!F5+'B-4-1'!R15+'B-4-2'!R47+'B-4-3'!L19</f>
        <v>47776</v>
      </c>
      <c r="S36" s="347">
        <f>'B-4-1'!G5+'B-4-1'!S15+'B-4-2'!S47+'B-4-3'!M19</f>
        <v>30844</v>
      </c>
    </row>
    <row r="37" spans="2:19" ht="13.5" customHeight="1">
      <c r="B37" s="238"/>
      <c r="C37" s="304" t="s">
        <v>550</v>
      </c>
      <c r="D37" s="305">
        <f t="shared" si="1"/>
        <v>332</v>
      </c>
      <c r="E37" s="241">
        <v>161</v>
      </c>
      <c r="F37" s="242">
        <v>171</v>
      </c>
      <c r="G37" s="243">
        <v>101</v>
      </c>
      <c r="H37" s="271"/>
      <c r="I37" s="274" t="s">
        <v>551</v>
      </c>
      <c r="J37" s="301">
        <f t="shared" si="4"/>
        <v>141</v>
      </c>
      <c r="K37" s="241">
        <v>68</v>
      </c>
      <c r="L37" s="242">
        <v>73</v>
      </c>
      <c r="M37" s="243">
        <v>36</v>
      </c>
      <c r="S37" s="72" t="s">
        <v>552</v>
      </c>
    </row>
    <row r="38" spans="2:19" ht="13.5" customHeight="1">
      <c r="B38" s="238"/>
      <c r="C38" s="304" t="s">
        <v>553</v>
      </c>
      <c r="D38" s="305">
        <f t="shared" si="1"/>
        <v>730</v>
      </c>
      <c r="E38" s="241">
        <v>380</v>
      </c>
      <c r="F38" s="242">
        <v>350</v>
      </c>
      <c r="G38" s="243">
        <v>252</v>
      </c>
      <c r="H38" s="271"/>
      <c r="I38" s="274" t="s">
        <v>554</v>
      </c>
      <c r="J38" s="301">
        <f t="shared" si="4"/>
        <v>507</v>
      </c>
      <c r="K38" s="241">
        <v>241</v>
      </c>
      <c r="L38" s="242">
        <v>266</v>
      </c>
      <c r="M38" s="243">
        <v>192</v>
      </c>
    </row>
    <row r="39" spans="2:19" ht="13.5" customHeight="1">
      <c r="B39" s="238"/>
      <c r="C39" s="304" t="s">
        <v>555</v>
      </c>
      <c r="D39" s="305">
        <f t="shared" si="1"/>
        <v>434</v>
      </c>
      <c r="E39" s="241">
        <v>217</v>
      </c>
      <c r="F39" s="242">
        <v>217</v>
      </c>
      <c r="G39" s="243">
        <v>125</v>
      </c>
      <c r="H39" s="271"/>
      <c r="I39" s="245" t="s">
        <v>556</v>
      </c>
      <c r="J39" s="305">
        <f t="shared" si="4"/>
        <v>196</v>
      </c>
      <c r="K39" s="241">
        <v>89</v>
      </c>
      <c r="L39" s="242">
        <v>107</v>
      </c>
      <c r="M39" s="243">
        <v>56</v>
      </c>
    </row>
    <row r="40" spans="2:19" ht="13.5" customHeight="1">
      <c r="B40" s="238"/>
      <c r="C40" s="304" t="s">
        <v>557</v>
      </c>
      <c r="D40" s="305">
        <f t="shared" si="1"/>
        <v>492</v>
      </c>
      <c r="E40" s="241">
        <v>253</v>
      </c>
      <c r="F40" s="242">
        <v>239</v>
      </c>
      <c r="G40" s="243">
        <v>147</v>
      </c>
      <c r="H40" s="271"/>
      <c r="I40" s="245" t="s">
        <v>558</v>
      </c>
      <c r="J40" s="305">
        <f t="shared" si="4"/>
        <v>43</v>
      </c>
      <c r="K40" s="241">
        <v>24</v>
      </c>
      <c r="L40" s="242">
        <v>19</v>
      </c>
      <c r="M40" s="243">
        <v>15</v>
      </c>
    </row>
    <row r="41" spans="2:19" ht="13.5" customHeight="1">
      <c r="B41" s="238"/>
      <c r="C41" s="304" t="s">
        <v>559</v>
      </c>
      <c r="D41" s="305">
        <f t="shared" si="1"/>
        <v>157</v>
      </c>
      <c r="E41" s="241">
        <v>81</v>
      </c>
      <c r="F41" s="242">
        <v>76</v>
      </c>
      <c r="G41" s="243">
        <v>53</v>
      </c>
      <c r="H41" s="271"/>
      <c r="I41" s="245" t="s">
        <v>560</v>
      </c>
      <c r="J41" s="305">
        <f t="shared" si="4"/>
        <v>118</v>
      </c>
      <c r="K41" s="241">
        <v>50</v>
      </c>
      <c r="L41" s="242">
        <v>68</v>
      </c>
      <c r="M41" s="243">
        <v>36</v>
      </c>
    </row>
    <row r="42" spans="2:19" ht="13.5" customHeight="1">
      <c r="B42" s="238"/>
      <c r="C42" s="304" t="s">
        <v>561</v>
      </c>
      <c r="D42" s="305">
        <f t="shared" si="1"/>
        <v>491</v>
      </c>
      <c r="E42" s="241">
        <v>231</v>
      </c>
      <c r="F42" s="242">
        <v>260</v>
      </c>
      <c r="G42" s="243">
        <v>178</v>
      </c>
      <c r="H42" s="271"/>
      <c r="I42" s="245" t="s">
        <v>562</v>
      </c>
      <c r="J42" s="305">
        <f>+K42+L42</f>
        <v>302</v>
      </c>
      <c r="K42" s="241">
        <v>137</v>
      </c>
      <c r="L42" s="242">
        <v>165</v>
      </c>
      <c r="M42" s="243">
        <v>99</v>
      </c>
    </row>
    <row r="43" spans="2:19" ht="13.5" customHeight="1">
      <c r="B43" s="238"/>
      <c r="C43" s="304" t="s">
        <v>563</v>
      </c>
      <c r="D43" s="305">
        <f t="shared" si="1"/>
        <v>470</v>
      </c>
      <c r="E43" s="241">
        <v>228</v>
      </c>
      <c r="F43" s="242">
        <v>242</v>
      </c>
      <c r="G43" s="243">
        <v>148</v>
      </c>
      <c r="H43" s="238"/>
      <c r="I43" s="245" t="s">
        <v>564</v>
      </c>
      <c r="J43" s="305">
        <f>+K43+L43</f>
        <v>101</v>
      </c>
      <c r="K43" s="241">
        <v>46</v>
      </c>
      <c r="L43" s="242">
        <v>55</v>
      </c>
      <c r="M43" s="243">
        <v>29</v>
      </c>
    </row>
    <row r="44" spans="2:19" ht="13.5" customHeight="1">
      <c r="B44" s="238"/>
      <c r="C44" s="245" t="s">
        <v>565</v>
      </c>
      <c r="D44" s="305">
        <f t="shared" si="1"/>
        <v>61</v>
      </c>
      <c r="E44" s="241">
        <v>32</v>
      </c>
      <c r="F44" s="242">
        <v>29</v>
      </c>
      <c r="G44" s="243">
        <v>14</v>
      </c>
      <c r="H44" s="238"/>
      <c r="I44" s="245" t="s">
        <v>566</v>
      </c>
      <c r="J44" s="305">
        <f>+K44+L44</f>
        <v>198</v>
      </c>
      <c r="K44" s="241">
        <v>98</v>
      </c>
      <c r="L44" s="242">
        <v>100</v>
      </c>
      <c r="M44" s="243">
        <v>55</v>
      </c>
    </row>
    <row r="45" spans="2:19" ht="13.5" customHeight="1">
      <c r="B45" s="238"/>
      <c r="C45" s="274" t="s">
        <v>567</v>
      </c>
      <c r="D45" s="301">
        <f t="shared" si="1"/>
        <v>179</v>
      </c>
      <c r="E45" s="241">
        <v>93</v>
      </c>
      <c r="F45" s="242">
        <v>86</v>
      </c>
      <c r="G45" s="243">
        <v>62</v>
      </c>
      <c r="H45" s="238"/>
      <c r="I45" s="245" t="s">
        <v>568</v>
      </c>
      <c r="J45" s="305">
        <f>+K45+L45</f>
        <v>193</v>
      </c>
      <c r="K45" s="241">
        <v>95</v>
      </c>
      <c r="L45" s="242">
        <v>98</v>
      </c>
      <c r="M45" s="243">
        <v>48</v>
      </c>
    </row>
    <row r="46" spans="2:19" ht="13.5" customHeight="1">
      <c r="B46" s="260"/>
      <c r="C46" s="274" t="s">
        <v>569</v>
      </c>
      <c r="D46" s="333">
        <f t="shared" si="1"/>
        <v>70</v>
      </c>
      <c r="E46" s="241">
        <v>36</v>
      </c>
      <c r="F46" s="242">
        <v>34</v>
      </c>
      <c r="G46" s="243">
        <v>19</v>
      </c>
      <c r="H46" s="238"/>
      <c r="I46" s="245" t="s">
        <v>570</v>
      </c>
      <c r="J46" s="305">
        <f t="shared" ref="J46:J56" si="5">+K46+L46</f>
        <v>370</v>
      </c>
      <c r="K46" s="241">
        <v>178</v>
      </c>
      <c r="L46" s="242">
        <v>192</v>
      </c>
      <c r="M46" s="243">
        <v>94</v>
      </c>
    </row>
    <row r="47" spans="2:19" ht="13.5" customHeight="1">
      <c r="B47" s="238"/>
      <c r="C47" s="274" t="s">
        <v>571</v>
      </c>
      <c r="D47" s="301">
        <f t="shared" si="1"/>
        <v>89</v>
      </c>
      <c r="E47" s="241">
        <v>43</v>
      </c>
      <c r="F47" s="242">
        <v>46</v>
      </c>
      <c r="G47" s="243">
        <v>22</v>
      </c>
      <c r="H47" s="238"/>
      <c r="I47" s="304" t="s">
        <v>572</v>
      </c>
      <c r="J47" s="305">
        <f t="shared" si="5"/>
        <v>116</v>
      </c>
      <c r="K47" s="241">
        <v>62</v>
      </c>
      <c r="L47" s="242">
        <v>54</v>
      </c>
      <c r="M47" s="243">
        <v>32</v>
      </c>
    </row>
    <row r="48" spans="2:19" ht="13.5" customHeight="1">
      <c r="B48" s="238"/>
      <c r="C48" s="274" t="s">
        <v>573</v>
      </c>
      <c r="D48" s="301">
        <f t="shared" si="1"/>
        <v>55</v>
      </c>
      <c r="E48" s="241">
        <v>21</v>
      </c>
      <c r="F48" s="242">
        <v>34</v>
      </c>
      <c r="G48" s="243">
        <v>16</v>
      </c>
      <c r="H48" s="238"/>
      <c r="I48" s="304" t="s">
        <v>574</v>
      </c>
      <c r="J48" s="305">
        <f t="shared" si="5"/>
        <v>198</v>
      </c>
      <c r="K48" s="241">
        <v>98</v>
      </c>
      <c r="L48" s="242">
        <v>100</v>
      </c>
      <c r="M48" s="243">
        <v>47</v>
      </c>
    </row>
    <row r="49" spans="2:13" ht="13.5" customHeight="1">
      <c r="B49" s="238"/>
      <c r="C49" s="274" t="s">
        <v>575</v>
      </c>
      <c r="D49" s="301">
        <f t="shared" si="1"/>
        <v>90</v>
      </c>
      <c r="E49" s="241">
        <v>43</v>
      </c>
      <c r="F49" s="242">
        <v>47</v>
      </c>
      <c r="G49" s="243">
        <v>23</v>
      </c>
      <c r="H49" s="238"/>
      <c r="I49" s="304" t="s">
        <v>576</v>
      </c>
      <c r="J49" s="305">
        <f t="shared" si="5"/>
        <v>292</v>
      </c>
      <c r="K49" s="241">
        <v>139</v>
      </c>
      <c r="L49" s="242">
        <v>153</v>
      </c>
      <c r="M49" s="243">
        <v>102</v>
      </c>
    </row>
    <row r="50" spans="2:13" ht="13.5" customHeight="1">
      <c r="B50" s="238"/>
      <c r="C50" s="274" t="s">
        <v>577</v>
      </c>
      <c r="D50" s="301">
        <f t="shared" si="1"/>
        <v>122</v>
      </c>
      <c r="E50" s="241">
        <v>61</v>
      </c>
      <c r="F50" s="242">
        <v>61</v>
      </c>
      <c r="G50" s="243">
        <v>32</v>
      </c>
      <c r="H50" s="238"/>
      <c r="I50" s="304" t="s">
        <v>578</v>
      </c>
      <c r="J50" s="305">
        <f t="shared" si="5"/>
        <v>145</v>
      </c>
      <c r="K50" s="241">
        <v>57</v>
      </c>
      <c r="L50" s="242">
        <v>88</v>
      </c>
      <c r="M50" s="243">
        <v>65</v>
      </c>
    </row>
    <row r="51" spans="2:13" ht="13.5" customHeight="1">
      <c r="B51" s="238"/>
      <c r="C51" s="272" t="s">
        <v>579</v>
      </c>
      <c r="D51" s="333">
        <f t="shared" si="1"/>
        <v>191</v>
      </c>
      <c r="E51" s="241">
        <v>91</v>
      </c>
      <c r="F51" s="242">
        <v>100</v>
      </c>
      <c r="G51" s="243">
        <v>54</v>
      </c>
      <c r="H51" s="238"/>
      <c r="I51" s="304" t="s">
        <v>580</v>
      </c>
      <c r="J51" s="305">
        <f t="shared" si="5"/>
        <v>110</v>
      </c>
      <c r="K51" s="241">
        <v>48</v>
      </c>
      <c r="L51" s="242">
        <v>62</v>
      </c>
      <c r="M51" s="243">
        <v>30</v>
      </c>
    </row>
    <row r="52" spans="2:13" ht="13.5" customHeight="1">
      <c r="B52" s="238"/>
      <c r="C52" s="274" t="s">
        <v>581</v>
      </c>
      <c r="D52" s="301">
        <f t="shared" si="1"/>
        <v>242</v>
      </c>
      <c r="E52" s="241">
        <v>128</v>
      </c>
      <c r="F52" s="242">
        <v>114</v>
      </c>
      <c r="G52" s="243">
        <v>77</v>
      </c>
      <c r="H52" s="238"/>
      <c r="I52" s="304" t="s">
        <v>582</v>
      </c>
      <c r="J52" s="305">
        <f t="shared" si="5"/>
        <v>68</v>
      </c>
      <c r="K52" s="241">
        <v>35</v>
      </c>
      <c r="L52" s="242">
        <v>33</v>
      </c>
      <c r="M52" s="243">
        <v>20</v>
      </c>
    </row>
    <row r="53" spans="2:13" ht="13.5" customHeight="1">
      <c r="B53" s="335"/>
      <c r="C53" s="316" t="s">
        <v>583</v>
      </c>
      <c r="D53" s="336">
        <f t="shared" si="1"/>
        <v>219</v>
      </c>
      <c r="E53" s="241">
        <v>111</v>
      </c>
      <c r="F53" s="242">
        <v>108</v>
      </c>
      <c r="G53" s="243">
        <v>65</v>
      </c>
      <c r="H53" s="238"/>
      <c r="I53" s="304" t="s">
        <v>584</v>
      </c>
      <c r="J53" s="305">
        <f t="shared" si="5"/>
        <v>98</v>
      </c>
      <c r="K53" s="241">
        <v>47</v>
      </c>
      <c r="L53" s="242">
        <v>51</v>
      </c>
      <c r="M53" s="243">
        <v>24</v>
      </c>
    </row>
    <row r="54" spans="2:13" ht="13.5" customHeight="1">
      <c r="B54" s="238"/>
      <c r="C54" s="274" t="s">
        <v>585</v>
      </c>
      <c r="D54" s="301">
        <f>+E54+F54</f>
        <v>64</v>
      </c>
      <c r="E54" s="241">
        <v>31</v>
      </c>
      <c r="F54" s="242">
        <v>33</v>
      </c>
      <c r="G54" s="243">
        <v>14</v>
      </c>
      <c r="H54" s="335"/>
      <c r="I54" s="348" t="s">
        <v>586</v>
      </c>
      <c r="J54" s="349">
        <f t="shared" si="5"/>
        <v>41</v>
      </c>
      <c r="K54" s="241">
        <v>20</v>
      </c>
      <c r="L54" s="242">
        <v>21</v>
      </c>
      <c r="M54" s="243">
        <v>13</v>
      </c>
    </row>
    <row r="55" spans="2:13" ht="13.5" customHeight="1">
      <c r="B55" s="238"/>
      <c r="C55" s="274" t="s">
        <v>587</v>
      </c>
      <c r="D55" s="301">
        <f>+E55+F55</f>
        <v>961</v>
      </c>
      <c r="E55" s="241">
        <v>470</v>
      </c>
      <c r="F55" s="242">
        <v>491</v>
      </c>
      <c r="G55" s="243">
        <v>304</v>
      </c>
      <c r="H55" s="238"/>
      <c r="I55" s="245" t="s">
        <v>588</v>
      </c>
      <c r="J55" s="305">
        <f t="shared" si="5"/>
        <v>10</v>
      </c>
      <c r="K55" s="241">
        <v>2</v>
      </c>
      <c r="L55" s="242">
        <v>8</v>
      </c>
      <c r="M55" s="243">
        <v>10</v>
      </c>
    </row>
    <row r="56" spans="2:13" ht="13.5" customHeight="1">
      <c r="B56" s="238"/>
      <c r="C56" s="274" t="s">
        <v>589</v>
      </c>
      <c r="D56" s="301">
        <f>+E56+F56</f>
        <v>338</v>
      </c>
      <c r="E56" s="241">
        <v>155</v>
      </c>
      <c r="F56" s="242">
        <v>183</v>
      </c>
      <c r="G56" s="243">
        <v>113</v>
      </c>
      <c r="H56" s="238"/>
      <c r="I56" s="274" t="s">
        <v>590</v>
      </c>
      <c r="J56" s="270">
        <f t="shared" si="5"/>
        <v>201</v>
      </c>
      <c r="K56" s="241">
        <v>93</v>
      </c>
      <c r="L56" s="242">
        <v>108</v>
      </c>
      <c r="M56" s="243">
        <v>53</v>
      </c>
    </row>
    <row r="57" spans="2:13" ht="13.5" customHeight="1">
      <c r="B57" s="294"/>
      <c r="C57" s="318" t="s">
        <v>591</v>
      </c>
      <c r="D57" s="319">
        <f>+E57+F57</f>
        <v>417</v>
      </c>
      <c r="E57" s="285">
        <v>210</v>
      </c>
      <c r="F57" s="286">
        <v>207</v>
      </c>
      <c r="G57" s="287">
        <v>141</v>
      </c>
      <c r="H57" s="350"/>
      <c r="I57" s="318" t="s">
        <v>592</v>
      </c>
      <c r="J57" s="319">
        <f>+K57+L57</f>
        <v>105</v>
      </c>
      <c r="K57" s="285">
        <v>50</v>
      </c>
      <c r="L57" s="286">
        <v>55</v>
      </c>
      <c r="M57" s="287">
        <v>27</v>
      </c>
    </row>
    <row r="58" spans="2:13" hidden="1">
      <c r="D58" s="296">
        <f>SUM(D5:D57)</f>
        <v>17988</v>
      </c>
      <c r="E58" s="296">
        <f>SUM(E5:E57)</f>
        <v>8817</v>
      </c>
      <c r="F58" s="296">
        <f>SUM(F5:F57)</f>
        <v>9171</v>
      </c>
      <c r="G58" s="296">
        <f>SUM(G5:G57)</f>
        <v>5881</v>
      </c>
      <c r="J58" s="296">
        <f>SUM(J5:J18)</f>
        <v>3336</v>
      </c>
      <c r="K58" s="296">
        <f>SUM(K5:K18)</f>
        <v>1599</v>
      </c>
      <c r="L58" s="296">
        <f>SUM(L5:L18)</f>
        <v>1737</v>
      </c>
      <c r="M58" s="296">
        <f>SUM(M5:M18)</f>
        <v>1096</v>
      </c>
    </row>
  </sheetData>
  <mergeCells count="6">
    <mergeCell ref="P3:S3"/>
    <mergeCell ref="B3:C4"/>
    <mergeCell ref="D3:G3"/>
    <mergeCell ref="H3:I4"/>
    <mergeCell ref="J3:M3"/>
    <mergeCell ref="N3:O4"/>
  </mergeCells>
  <phoneticPr fontId="1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&amp;R2.人      口</oddHeader>
    <oddFooter>&amp;C-16-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2"/>
  <sheetViews>
    <sheetView showGridLines="0" workbookViewId="0">
      <pane xSplit="3" ySplit="3" topLeftCell="D4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RowHeight="13.5"/>
  <cols>
    <col min="1" max="1" width="3.625" style="2" customWidth="1"/>
    <col min="2" max="2" width="6.375" style="2" customWidth="1"/>
    <col min="3" max="3" width="4.875" style="2" customWidth="1"/>
    <col min="4" max="5" width="2.625" style="351" customWidth="1"/>
    <col min="6" max="6" width="4" style="2" customWidth="1"/>
    <col min="7" max="8" width="2.625" style="2" customWidth="1"/>
    <col min="9" max="9" width="4" style="2" customWidth="1"/>
    <col min="10" max="10" width="2.625" style="2" customWidth="1"/>
    <col min="11" max="11" width="3.125" style="2" customWidth="1"/>
    <col min="12" max="12" width="3.375" style="2" customWidth="1"/>
    <col min="13" max="14" width="2.625" style="2" customWidth="1"/>
    <col min="15" max="17" width="3.125" style="2" customWidth="1"/>
    <col min="18" max="18" width="3.625" style="2" customWidth="1"/>
    <col min="19" max="19" width="4" style="2" customWidth="1"/>
    <col min="20" max="20" width="3.125" style="2" customWidth="1"/>
    <col min="21" max="21" width="3.375" style="2" customWidth="1"/>
    <col min="22" max="22" width="3.5" style="2" customWidth="1"/>
    <col min="23" max="23" width="2.625" style="2" customWidth="1"/>
    <col min="24" max="26" width="3.625" style="2" customWidth="1"/>
    <col min="27" max="27" width="2.625" style="2" customWidth="1"/>
    <col min="28" max="28" width="4.125" style="2" customWidth="1"/>
    <col min="29" max="256" width="9" style="2"/>
    <col min="257" max="257" width="3.625" style="2" customWidth="1"/>
    <col min="258" max="258" width="6.375" style="2" customWidth="1"/>
    <col min="259" max="259" width="4.875" style="2" customWidth="1"/>
    <col min="260" max="261" width="2.625" style="2" customWidth="1"/>
    <col min="262" max="262" width="4" style="2" customWidth="1"/>
    <col min="263" max="264" width="2.625" style="2" customWidth="1"/>
    <col min="265" max="265" width="4" style="2" customWidth="1"/>
    <col min="266" max="266" width="2.625" style="2" customWidth="1"/>
    <col min="267" max="267" width="3.125" style="2" customWidth="1"/>
    <col min="268" max="268" width="3.375" style="2" customWidth="1"/>
    <col min="269" max="270" width="2.625" style="2" customWidth="1"/>
    <col min="271" max="273" width="3.125" style="2" customWidth="1"/>
    <col min="274" max="274" width="3.625" style="2" customWidth="1"/>
    <col min="275" max="275" width="4" style="2" customWidth="1"/>
    <col min="276" max="276" width="3.125" style="2" customWidth="1"/>
    <col min="277" max="277" width="3.375" style="2" customWidth="1"/>
    <col min="278" max="278" width="3.5" style="2" customWidth="1"/>
    <col min="279" max="279" width="2.625" style="2" customWidth="1"/>
    <col min="280" max="282" width="3.625" style="2" customWidth="1"/>
    <col min="283" max="283" width="2.625" style="2" customWidth="1"/>
    <col min="284" max="284" width="4.125" style="2" customWidth="1"/>
    <col min="285" max="512" width="9" style="2"/>
    <col min="513" max="513" width="3.625" style="2" customWidth="1"/>
    <col min="514" max="514" width="6.375" style="2" customWidth="1"/>
    <col min="515" max="515" width="4.875" style="2" customWidth="1"/>
    <col min="516" max="517" width="2.625" style="2" customWidth="1"/>
    <col min="518" max="518" width="4" style="2" customWidth="1"/>
    <col min="519" max="520" width="2.625" style="2" customWidth="1"/>
    <col min="521" max="521" width="4" style="2" customWidth="1"/>
    <col min="522" max="522" width="2.625" style="2" customWidth="1"/>
    <col min="523" max="523" width="3.125" style="2" customWidth="1"/>
    <col min="524" max="524" width="3.375" style="2" customWidth="1"/>
    <col min="525" max="526" width="2.625" style="2" customWidth="1"/>
    <col min="527" max="529" width="3.125" style="2" customWidth="1"/>
    <col min="530" max="530" width="3.625" style="2" customWidth="1"/>
    <col min="531" max="531" width="4" style="2" customWidth="1"/>
    <col min="532" max="532" width="3.125" style="2" customWidth="1"/>
    <col min="533" max="533" width="3.375" style="2" customWidth="1"/>
    <col min="534" max="534" width="3.5" style="2" customWidth="1"/>
    <col min="535" max="535" width="2.625" style="2" customWidth="1"/>
    <col min="536" max="538" width="3.625" style="2" customWidth="1"/>
    <col min="539" max="539" width="2.625" style="2" customWidth="1"/>
    <col min="540" max="540" width="4.125" style="2" customWidth="1"/>
    <col min="541" max="768" width="9" style="2"/>
    <col min="769" max="769" width="3.625" style="2" customWidth="1"/>
    <col min="770" max="770" width="6.375" style="2" customWidth="1"/>
    <col min="771" max="771" width="4.875" style="2" customWidth="1"/>
    <col min="772" max="773" width="2.625" style="2" customWidth="1"/>
    <col min="774" max="774" width="4" style="2" customWidth="1"/>
    <col min="775" max="776" width="2.625" style="2" customWidth="1"/>
    <col min="777" max="777" width="4" style="2" customWidth="1"/>
    <col min="778" max="778" width="2.625" style="2" customWidth="1"/>
    <col min="779" max="779" width="3.125" style="2" customWidth="1"/>
    <col min="780" max="780" width="3.375" style="2" customWidth="1"/>
    <col min="781" max="782" width="2.625" style="2" customWidth="1"/>
    <col min="783" max="785" width="3.125" style="2" customWidth="1"/>
    <col min="786" max="786" width="3.625" style="2" customWidth="1"/>
    <col min="787" max="787" width="4" style="2" customWidth="1"/>
    <col min="788" max="788" width="3.125" style="2" customWidth="1"/>
    <col min="789" max="789" width="3.375" style="2" customWidth="1"/>
    <col min="790" max="790" width="3.5" style="2" customWidth="1"/>
    <col min="791" max="791" width="2.625" style="2" customWidth="1"/>
    <col min="792" max="794" width="3.625" style="2" customWidth="1"/>
    <col min="795" max="795" width="2.625" style="2" customWidth="1"/>
    <col min="796" max="796" width="4.125" style="2" customWidth="1"/>
    <col min="797" max="1024" width="9" style="2"/>
    <col min="1025" max="1025" width="3.625" style="2" customWidth="1"/>
    <col min="1026" max="1026" width="6.375" style="2" customWidth="1"/>
    <col min="1027" max="1027" width="4.875" style="2" customWidth="1"/>
    <col min="1028" max="1029" width="2.625" style="2" customWidth="1"/>
    <col min="1030" max="1030" width="4" style="2" customWidth="1"/>
    <col min="1031" max="1032" width="2.625" style="2" customWidth="1"/>
    <col min="1033" max="1033" width="4" style="2" customWidth="1"/>
    <col min="1034" max="1034" width="2.625" style="2" customWidth="1"/>
    <col min="1035" max="1035" width="3.125" style="2" customWidth="1"/>
    <col min="1036" max="1036" width="3.375" style="2" customWidth="1"/>
    <col min="1037" max="1038" width="2.625" style="2" customWidth="1"/>
    <col min="1039" max="1041" width="3.125" style="2" customWidth="1"/>
    <col min="1042" max="1042" width="3.625" style="2" customWidth="1"/>
    <col min="1043" max="1043" width="4" style="2" customWidth="1"/>
    <col min="1044" max="1044" width="3.125" style="2" customWidth="1"/>
    <col min="1045" max="1045" width="3.375" style="2" customWidth="1"/>
    <col min="1046" max="1046" width="3.5" style="2" customWidth="1"/>
    <col min="1047" max="1047" width="2.625" style="2" customWidth="1"/>
    <col min="1048" max="1050" width="3.625" style="2" customWidth="1"/>
    <col min="1051" max="1051" width="2.625" style="2" customWidth="1"/>
    <col min="1052" max="1052" width="4.125" style="2" customWidth="1"/>
    <col min="1053" max="1280" width="9" style="2"/>
    <col min="1281" max="1281" width="3.625" style="2" customWidth="1"/>
    <col min="1282" max="1282" width="6.375" style="2" customWidth="1"/>
    <col min="1283" max="1283" width="4.875" style="2" customWidth="1"/>
    <col min="1284" max="1285" width="2.625" style="2" customWidth="1"/>
    <col min="1286" max="1286" width="4" style="2" customWidth="1"/>
    <col min="1287" max="1288" width="2.625" style="2" customWidth="1"/>
    <col min="1289" max="1289" width="4" style="2" customWidth="1"/>
    <col min="1290" max="1290" width="2.625" style="2" customWidth="1"/>
    <col min="1291" max="1291" width="3.125" style="2" customWidth="1"/>
    <col min="1292" max="1292" width="3.375" style="2" customWidth="1"/>
    <col min="1293" max="1294" width="2.625" style="2" customWidth="1"/>
    <col min="1295" max="1297" width="3.125" style="2" customWidth="1"/>
    <col min="1298" max="1298" width="3.625" style="2" customWidth="1"/>
    <col min="1299" max="1299" width="4" style="2" customWidth="1"/>
    <col min="1300" max="1300" width="3.125" style="2" customWidth="1"/>
    <col min="1301" max="1301" width="3.375" style="2" customWidth="1"/>
    <col min="1302" max="1302" width="3.5" style="2" customWidth="1"/>
    <col min="1303" max="1303" width="2.625" style="2" customWidth="1"/>
    <col min="1304" max="1306" width="3.625" style="2" customWidth="1"/>
    <col min="1307" max="1307" width="2.625" style="2" customWidth="1"/>
    <col min="1308" max="1308" width="4.125" style="2" customWidth="1"/>
    <col min="1309" max="1536" width="9" style="2"/>
    <col min="1537" max="1537" width="3.625" style="2" customWidth="1"/>
    <col min="1538" max="1538" width="6.375" style="2" customWidth="1"/>
    <col min="1539" max="1539" width="4.875" style="2" customWidth="1"/>
    <col min="1540" max="1541" width="2.625" style="2" customWidth="1"/>
    <col min="1542" max="1542" width="4" style="2" customWidth="1"/>
    <col min="1543" max="1544" width="2.625" style="2" customWidth="1"/>
    <col min="1545" max="1545" width="4" style="2" customWidth="1"/>
    <col min="1546" max="1546" width="2.625" style="2" customWidth="1"/>
    <col min="1547" max="1547" width="3.125" style="2" customWidth="1"/>
    <col min="1548" max="1548" width="3.375" style="2" customWidth="1"/>
    <col min="1549" max="1550" width="2.625" style="2" customWidth="1"/>
    <col min="1551" max="1553" width="3.125" style="2" customWidth="1"/>
    <col min="1554" max="1554" width="3.625" style="2" customWidth="1"/>
    <col min="1555" max="1555" width="4" style="2" customWidth="1"/>
    <col min="1556" max="1556" width="3.125" style="2" customWidth="1"/>
    <col min="1557" max="1557" width="3.375" style="2" customWidth="1"/>
    <col min="1558" max="1558" width="3.5" style="2" customWidth="1"/>
    <col min="1559" max="1559" width="2.625" style="2" customWidth="1"/>
    <col min="1560" max="1562" width="3.625" style="2" customWidth="1"/>
    <col min="1563" max="1563" width="2.625" style="2" customWidth="1"/>
    <col min="1564" max="1564" width="4.125" style="2" customWidth="1"/>
    <col min="1565" max="1792" width="9" style="2"/>
    <col min="1793" max="1793" width="3.625" style="2" customWidth="1"/>
    <col min="1794" max="1794" width="6.375" style="2" customWidth="1"/>
    <col min="1795" max="1795" width="4.875" style="2" customWidth="1"/>
    <col min="1796" max="1797" width="2.625" style="2" customWidth="1"/>
    <col min="1798" max="1798" width="4" style="2" customWidth="1"/>
    <col min="1799" max="1800" width="2.625" style="2" customWidth="1"/>
    <col min="1801" max="1801" width="4" style="2" customWidth="1"/>
    <col min="1802" max="1802" width="2.625" style="2" customWidth="1"/>
    <col min="1803" max="1803" width="3.125" style="2" customWidth="1"/>
    <col min="1804" max="1804" width="3.375" style="2" customWidth="1"/>
    <col min="1805" max="1806" width="2.625" style="2" customWidth="1"/>
    <col min="1807" max="1809" width="3.125" style="2" customWidth="1"/>
    <col min="1810" max="1810" width="3.625" style="2" customWidth="1"/>
    <col min="1811" max="1811" width="4" style="2" customWidth="1"/>
    <col min="1812" max="1812" width="3.125" style="2" customWidth="1"/>
    <col min="1813" max="1813" width="3.375" style="2" customWidth="1"/>
    <col min="1814" max="1814" width="3.5" style="2" customWidth="1"/>
    <col min="1815" max="1815" width="2.625" style="2" customWidth="1"/>
    <col min="1816" max="1818" width="3.625" style="2" customWidth="1"/>
    <col min="1819" max="1819" width="2.625" style="2" customWidth="1"/>
    <col min="1820" max="1820" width="4.125" style="2" customWidth="1"/>
    <col min="1821" max="2048" width="9" style="2"/>
    <col min="2049" max="2049" width="3.625" style="2" customWidth="1"/>
    <col min="2050" max="2050" width="6.375" style="2" customWidth="1"/>
    <col min="2051" max="2051" width="4.875" style="2" customWidth="1"/>
    <col min="2052" max="2053" width="2.625" style="2" customWidth="1"/>
    <col min="2054" max="2054" width="4" style="2" customWidth="1"/>
    <col min="2055" max="2056" width="2.625" style="2" customWidth="1"/>
    <col min="2057" max="2057" width="4" style="2" customWidth="1"/>
    <col min="2058" max="2058" width="2.625" style="2" customWidth="1"/>
    <col min="2059" max="2059" width="3.125" style="2" customWidth="1"/>
    <col min="2060" max="2060" width="3.375" style="2" customWidth="1"/>
    <col min="2061" max="2062" width="2.625" style="2" customWidth="1"/>
    <col min="2063" max="2065" width="3.125" style="2" customWidth="1"/>
    <col min="2066" max="2066" width="3.625" style="2" customWidth="1"/>
    <col min="2067" max="2067" width="4" style="2" customWidth="1"/>
    <col min="2068" max="2068" width="3.125" style="2" customWidth="1"/>
    <col min="2069" max="2069" width="3.375" style="2" customWidth="1"/>
    <col min="2070" max="2070" width="3.5" style="2" customWidth="1"/>
    <col min="2071" max="2071" width="2.625" style="2" customWidth="1"/>
    <col min="2072" max="2074" width="3.625" style="2" customWidth="1"/>
    <col min="2075" max="2075" width="2.625" style="2" customWidth="1"/>
    <col min="2076" max="2076" width="4.125" style="2" customWidth="1"/>
    <col min="2077" max="2304" width="9" style="2"/>
    <col min="2305" max="2305" width="3.625" style="2" customWidth="1"/>
    <col min="2306" max="2306" width="6.375" style="2" customWidth="1"/>
    <col min="2307" max="2307" width="4.875" style="2" customWidth="1"/>
    <col min="2308" max="2309" width="2.625" style="2" customWidth="1"/>
    <col min="2310" max="2310" width="4" style="2" customWidth="1"/>
    <col min="2311" max="2312" width="2.625" style="2" customWidth="1"/>
    <col min="2313" max="2313" width="4" style="2" customWidth="1"/>
    <col min="2314" max="2314" width="2.625" style="2" customWidth="1"/>
    <col min="2315" max="2315" width="3.125" style="2" customWidth="1"/>
    <col min="2316" max="2316" width="3.375" style="2" customWidth="1"/>
    <col min="2317" max="2318" width="2.625" style="2" customWidth="1"/>
    <col min="2319" max="2321" width="3.125" style="2" customWidth="1"/>
    <col min="2322" max="2322" width="3.625" style="2" customWidth="1"/>
    <col min="2323" max="2323" width="4" style="2" customWidth="1"/>
    <col min="2324" max="2324" width="3.125" style="2" customWidth="1"/>
    <col min="2325" max="2325" width="3.375" style="2" customWidth="1"/>
    <col min="2326" max="2326" width="3.5" style="2" customWidth="1"/>
    <col min="2327" max="2327" width="2.625" style="2" customWidth="1"/>
    <col min="2328" max="2330" width="3.625" style="2" customWidth="1"/>
    <col min="2331" max="2331" width="2.625" style="2" customWidth="1"/>
    <col min="2332" max="2332" width="4.125" style="2" customWidth="1"/>
    <col min="2333" max="2560" width="9" style="2"/>
    <col min="2561" max="2561" width="3.625" style="2" customWidth="1"/>
    <col min="2562" max="2562" width="6.375" style="2" customWidth="1"/>
    <col min="2563" max="2563" width="4.875" style="2" customWidth="1"/>
    <col min="2564" max="2565" width="2.625" style="2" customWidth="1"/>
    <col min="2566" max="2566" width="4" style="2" customWidth="1"/>
    <col min="2567" max="2568" width="2.625" style="2" customWidth="1"/>
    <col min="2569" max="2569" width="4" style="2" customWidth="1"/>
    <col min="2570" max="2570" width="2.625" style="2" customWidth="1"/>
    <col min="2571" max="2571" width="3.125" style="2" customWidth="1"/>
    <col min="2572" max="2572" width="3.375" style="2" customWidth="1"/>
    <col min="2573" max="2574" width="2.625" style="2" customWidth="1"/>
    <col min="2575" max="2577" width="3.125" style="2" customWidth="1"/>
    <col min="2578" max="2578" width="3.625" style="2" customWidth="1"/>
    <col min="2579" max="2579" width="4" style="2" customWidth="1"/>
    <col min="2580" max="2580" width="3.125" style="2" customWidth="1"/>
    <col min="2581" max="2581" width="3.375" style="2" customWidth="1"/>
    <col min="2582" max="2582" width="3.5" style="2" customWidth="1"/>
    <col min="2583" max="2583" width="2.625" style="2" customWidth="1"/>
    <col min="2584" max="2586" width="3.625" style="2" customWidth="1"/>
    <col min="2587" max="2587" width="2.625" style="2" customWidth="1"/>
    <col min="2588" max="2588" width="4.125" style="2" customWidth="1"/>
    <col min="2589" max="2816" width="9" style="2"/>
    <col min="2817" max="2817" width="3.625" style="2" customWidth="1"/>
    <col min="2818" max="2818" width="6.375" style="2" customWidth="1"/>
    <col min="2819" max="2819" width="4.875" style="2" customWidth="1"/>
    <col min="2820" max="2821" width="2.625" style="2" customWidth="1"/>
    <col min="2822" max="2822" width="4" style="2" customWidth="1"/>
    <col min="2823" max="2824" width="2.625" style="2" customWidth="1"/>
    <col min="2825" max="2825" width="4" style="2" customWidth="1"/>
    <col min="2826" max="2826" width="2.625" style="2" customWidth="1"/>
    <col min="2827" max="2827" width="3.125" style="2" customWidth="1"/>
    <col min="2828" max="2828" width="3.375" style="2" customWidth="1"/>
    <col min="2829" max="2830" width="2.625" style="2" customWidth="1"/>
    <col min="2831" max="2833" width="3.125" style="2" customWidth="1"/>
    <col min="2834" max="2834" width="3.625" style="2" customWidth="1"/>
    <col min="2835" max="2835" width="4" style="2" customWidth="1"/>
    <col min="2836" max="2836" width="3.125" style="2" customWidth="1"/>
    <col min="2837" max="2837" width="3.375" style="2" customWidth="1"/>
    <col min="2838" max="2838" width="3.5" style="2" customWidth="1"/>
    <col min="2839" max="2839" width="2.625" style="2" customWidth="1"/>
    <col min="2840" max="2842" width="3.625" style="2" customWidth="1"/>
    <col min="2843" max="2843" width="2.625" style="2" customWidth="1"/>
    <col min="2844" max="2844" width="4.125" style="2" customWidth="1"/>
    <col min="2845" max="3072" width="9" style="2"/>
    <col min="3073" max="3073" width="3.625" style="2" customWidth="1"/>
    <col min="3074" max="3074" width="6.375" style="2" customWidth="1"/>
    <col min="3075" max="3075" width="4.875" style="2" customWidth="1"/>
    <col min="3076" max="3077" width="2.625" style="2" customWidth="1"/>
    <col min="3078" max="3078" width="4" style="2" customWidth="1"/>
    <col min="3079" max="3080" width="2.625" style="2" customWidth="1"/>
    <col min="3081" max="3081" width="4" style="2" customWidth="1"/>
    <col min="3082" max="3082" width="2.625" style="2" customWidth="1"/>
    <col min="3083" max="3083" width="3.125" style="2" customWidth="1"/>
    <col min="3084" max="3084" width="3.375" style="2" customWidth="1"/>
    <col min="3085" max="3086" width="2.625" style="2" customWidth="1"/>
    <col min="3087" max="3089" width="3.125" style="2" customWidth="1"/>
    <col min="3090" max="3090" width="3.625" style="2" customWidth="1"/>
    <col min="3091" max="3091" width="4" style="2" customWidth="1"/>
    <col min="3092" max="3092" width="3.125" style="2" customWidth="1"/>
    <col min="3093" max="3093" width="3.375" style="2" customWidth="1"/>
    <col min="3094" max="3094" width="3.5" style="2" customWidth="1"/>
    <col min="3095" max="3095" width="2.625" style="2" customWidth="1"/>
    <col min="3096" max="3098" width="3.625" style="2" customWidth="1"/>
    <col min="3099" max="3099" width="2.625" style="2" customWidth="1"/>
    <col min="3100" max="3100" width="4.125" style="2" customWidth="1"/>
    <col min="3101" max="3328" width="9" style="2"/>
    <col min="3329" max="3329" width="3.625" style="2" customWidth="1"/>
    <col min="3330" max="3330" width="6.375" style="2" customWidth="1"/>
    <col min="3331" max="3331" width="4.875" style="2" customWidth="1"/>
    <col min="3332" max="3333" width="2.625" style="2" customWidth="1"/>
    <col min="3334" max="3334" width="4" style="2" customWidth="1"/>
    <col min="3335" max="3336" width="2.625" style="2" customWidth="1"/>
    <col min="3337" max="3337" width="4" style="2" customWidth="1"/>
    <col min="3338" max="3338" width="2.625" style="2" customWidth="1"/>
    <col min="3339" max="3339" width="3.125" style="2" customWidth="1"/>
    <col min="3340" max="3340" width="3.375" style="2" customWidth="1"/>
    <col min="3341" max="3342" width="2.625" style="2" customWidth="1"/>
    <col min="3343" max="3345" width="3.125" style="2" customWidth="1"/>
    <col min="3346" max="3346" width="3.625" style="2" customWidth="1"/>
    <col min="3347" max="3347" width="4" style="2" customWidth="1"/>
    <col min="3348" max="3348" width="3.125" style="2" customWidth="1"/>
    <col min="3349" max="3349" width="3.375" style="2" customWidth="1"/>
    <col min="3350" max="3350" width="3.5" style="2" customWidth="1"/>
    <col min="3351" max="3351" width="2.625" style="2" customWidth="1"/>
    <col min="3352" max="3354" width="3.625" style="2" customWidth="1"/>
    <col min="3355" max="3355" width="2.625" style="2" customWidth="1"/>
    <col min="3356" max="3356" width="4.125" style="2" customWidth="1"/>
    <col min="3357" max="3584" width="9" style="2"/>
    <col min="3585" max="3585" width="3.625" style="2" customWidth="1"/>
    <col min="3586" max="3586" width="6.375" style="2" customWidth="1"/>
    <col min="3587" max="3587" width="4.875" style="2" customWidth="1"/>
    <col min="3588" max="3589" width="2.625" style="2" customWidth="1"/>
    <col min="3590" max="3590" width="4" style="2" customWidth="1"/>
    <col min="3591" max="3592" width="2.625" style="2" customWidth="1"/>
    <col min="3593" max="3593" width="4" style="2" customWidth="1"/>
    <col min="3594" max="3594" width="2.625" style="2" customWidth="1"/>
    <col min="3595" max="3595" width="3.125" style="2" customWidth="1"/>
    <col min="3596" max="3596" width="3.375" style="2" customWidth="1"/>
    <col min="3597" max="3598" width="2.625" style="2" customWidth="1"/>
    <col min="3599" max="3601" width="3.125" style="2" customWidth="1"/>
    <col min="3602" max="3602" width="3.625" style="2" customWidth="1"/>
    <col min="3603" max="3603" width="4" style="2" customWidth="1"/>
    <col min="3604" max="3604" width="3.125" style="2" customWidth="1"/>
    <col min="3605" max="3605" width="3.375" style="2" customWidth="1"/>
    <col min="3606" max="3606" width="3.5" style="2" customWidth="1"/>
    <col min="3607" max="3607" width="2.625" style="2" customWidth="1"/>
    <col min="3608" max="3610" width="3.625" style="2" customWidth="1"/>
    <col min="3611" max="3611" width="2.625" style="2" customWidth="1"/>
    <col min="3612" max="3612" width="4.125" style="2" customWidth="1"/>
    <col min="3613" max="3840" width="9" style="2"/>
    <col min="3841" max="3841" width="3.625" style="2" customWidth="1"/>
    <col min="3842" max="3842" width="6.375" style="2" customWidth="1"/>
    <col min="3843" max="3843" width="4.875" style="2" customWidth="1"/>
    <col min="3844" max="3845" width="2.625" style="2" customWidth="1"/>
    <col min="3846" max="3846" width="4" style="2" customWidth="1"/>
    <col min="3847" max="3848" width="2.625" style="2" customWidth="1"/>
    <col min="3849" max="3849" width="4" style="2" customWidth="1"/>
    <col min="3850" max="3850" width="2.625" style="2" customWidth="1"/>
    <col min="3851" max="3851" width="3.125" style="2" customWidth="1"/>
    <col min="3852" max="3852" width="3.375" style="2" customWidth="1"/>
    <col min="3853" max="3854" width="2.625" style="2" customWidth="1"/>
    <col min="3855" max="3857" width="3.125" style="2" customWidth="1"/>
    <col min="3858" max="3858" width="3.625" style="2" customWidth="1"/>
    <col min="3859" max="3859" width="4" style="2" customWidth="1"/>
    <col min="3860" max="3860" width="3.125" style="2" customWidth="1"/>
    <col min="3861" max="3861" width="3.375" style="2" customWidth="1"/>
    <col min="3862" max="3862" width="3.5" style="2" customWidth="1"/>
    <col min="3863" max="3863" width="2.625" style="2" customWidth="1"/>
    <col min="3864" max="3866" width="3.625" style="2" customWidth="1"/>
    <col min="3867" max="3867" width="2.625" style="2" customWidth="1"/>
    <col min="3868" max="3868" width="4.125" style="2" customWidth="1"/>
    <col min="3869" max="4096" width="9" style="2"/>
    <col min="4097" max="4097" width="3.625" style="2" customWidth="1"/>
    <col min="4098" max="4098" width="6.375" style="2" customWidth="1"/>
    <col min="4099" max="4099" width="4.875" style="2" customWidth="1"/>
    <col min="4100" max="4101" width="2.625" style="2" customWidth="1"/>
    <col min="4102" max="4102" width="4" style="2" customWidth="1"/>
    <col min="4103" max="4104" width="2.625" style="2" customWidth="1"/>
    <col min="4105" max="4105" width="4" style="2" customWidth="1"/>
    <col min="4106" max="4106" width="2.625" style="2" customWidth="1"/>
    <col min="4107" max="4107" width="3.125" style="2" customWidth="1"/>
    <col min="4108" max="4108" width="3.375" style="2" customWidth="1"/>
    <col min="4109" max="4110" width="2.625" style="2" customWidth="1"/>
    <col min="4111" max="4113" width="3.125" style="2" customWidth="1"/>
    <col min="4114" max="4114" width="3.625" style="2" customWidth="1"/>
    <col min="4115" max="4115" width="4" style="2" customWidth="1"/>
    <col min="4116" max="4116" width="3.125" style="2" customWidth="1"/>
    <col min="4117" max="4117" width="3.375" style="2" customWidth="1"/>
    <col min="4118" max="4118" width="3.5" style="2" customWidth="1"/>
    <col min="4119" max="4119" width="2.625" style="2" customWidth="1"/>
    <col min="4120" max="4122" width="3.625" style="2" customWidth="1"/>
    <col min="4123" max="4123" width="2.625" style="2" customWidth="1"/>
    <col min="4124" max="4124" width="4.125" style="2" customWidth="1"/>
    <col min="4125" max="4352" width="9" style="2"/>
    <col min="4353" max="4353" width="3.625" style="2" customWidth="1"/>
    <col min="4354" max="4354" width="6.375" style="2" customWidth="1"/>
    <col min="4355" max="4355" width="4.875" style="2" customWidth="1"/>
    <col min="4356" max="4357" width="2.625" style="2" customWidth="1"/>
    <col min="4358" max="4358" width="4" style="2" customWidth="1"/>
    <col min="4359" max="4360" width="2.625" style="2" customWidth="1"/>
    <col min="4361" max="4361" width="4" style="2" customWidth="1"/>
    <col min="4362" max="4362" width="2.625" style="2" customWidth="1"/>
    <col min="4363" max="4363" width="3.125" style="2" customWidth="1"/>
    <col min="4364" max="4364" width="3.375" style="2" customWidth="1"/>
    <col min="4365" max="4366" width="2.625" style="2" customWidth="1"/>
    <col min="4367" max="4369" width="3.125" style="2" customWidth="1"/>
    <col min="4370" max="4370" width="3.625" style="2" customWidth="1"/>
    <col min="4371" max="4371" width="4" style="2" customWidth="1"/>
    <col min="4372" max="4372" width="3.125" style="2" customWidth="1"/>
    <col min="4373" max="4373" width="3.375" style="2" customWidth="1"/>
    <col min="4374" max="4374" width="3.5" style="2" customWidth="1"/>
    <col min="4375" max="4375" width="2.625" style="2" customWidth="1"/>
    <col min="4376" max="4378" width="3.625" style="2" customWidth="1"/>
    <col min="4379" max="4379" width="2.625" style="2" customWidth="1"/>
    <col min="4380" max="4380" width="4.125" style="2" customWidth="1"/>
    <col min="4381" max="4608" width="9" style="2"/>
    <col min="4609" max="4609" width="3.625" style="2" customWidth="1"/>
    <col min="4610" max="4610" width="6.375" style="2" customWidth="1"/>
    <col min="4611" max="4611" width="4.875" style="2" customWidth="1"/>
    <col min="4612" max="4613" width="2.625" style="2" customWidth="1"/>
    <col min="4614" max="4614" width="4" style="2" customWidth="1"/>
    <col min="4615" max="4616" width="2.625" style="2" customWidth="1"/>
    <col min="4617" max="4617" width="4" style="2" customWidth="1"/>
    <col min="4618" max="4618" width="2.625" style="2" customWidth="1"/>
    <col min="4619" max="4619" width="3.125" style="2" customWidth="1"/>
    <col min="4620" max="4620" width="3.375" style="2" customWidth="1"/>
    <col min="4621" max="4622" width="2.625" style="2" customWidth="1"/>
    <col min="4623" max="4625" width="3.125" style="2" customWidth="1"/>
    <col min="4626" max="4626" width="3.625" style="2" customWidth="1"/>
    <col min="4627" max="4627" width="4" style="2" customWidth="1"/>
    <col min="4628" max="4628" width="3.125" style="2" customWidth="1"/>
    <col min="4629" max="4629" width="3.375" style="2" customWidth="1"/>
    <col min="4630" max="4630" width="3.5" style="2" customWidth="1"/>
    <col min="4631" max="4631" width="2.625" style="2" customWidth="1"/>
    <col min="4632" max="4634" width="3.625" style="2" customWidth="1"/>
    <col min="4635" max="4635" width="2.625" style="2" customWidth="1"/>
    <col min="4636" max="4636" width="4.125" style="2" customWidth="1"/>
    <col min="4637" max="4864" width="9" style="2"/>
    <col min="4865" max="4865" width="3.625" style="2" customWidth="1"/>
    <col min="4866" max="4866" width="6.375" style="2" customWidth="1"/>
    <col min="4867" max="4867" width="4.875" style="2" customWidth="1"/>
    <col min="4868" max="4869" width="2.625" style="2" customWidth="1"/>
    <col min="4870" max="4870" width="4" style="2" customWidth="1"/>
    <col min="4871" max="4872" width="2.625" style="2" customWidth="1"/>
    <col min="4873" max="4873" width="4" style="2" customWidth="1"/>
    <col min="4874" max="4874" width="2.625" style="2" customWidth="1"/>
    <col min="4875" max="4875" width="3.125" style="2" customWidth="1"/>
    <col min="4876" max="4876" width="3.375" style="2" customWidth="1"/>
    <col min="4877" max="4878" width="2.625" style="2" customWidth="1"/>
    <col min="4879" max="4881" width="3.125" style="2" customWidth="1"/>
    <col min="4882" max="4882" width="3.625" style="2" customWidth="1"/>
    <col min="4883" max="4883" width="4" style="2" customWidth="1"/>
    <col min="4884" max="4884" width="3.125" style="2" customWidth="1"/>
    <col min="4885" max="4885" width="3.375" style="2" customWidth="1"/>
    <col min="4886" max="4886" width="3.5" style="2" customWidth="1"/>
    <col min="4887" max="4887" width="2.625" style="2" customWidth="1"/>
    <col min="4888" max="4890" width="3.625" style="2" customWidth="1"/>
    <col min="4891" max="4891" width="2.625" style="2" customWidth="1"/>
    <col min="4892" max="4892" width="4.125" style="2" customWidth="1"/>
    <col min="4893" max="5120" width="9" style="2"/>
    <col min="5121" max="5121" width="3.625" style="2" customWidth="1"/>
    <col min="5122" max="5122" width="6.375" style="2" customWidth="1"/>
    <col min="5123" max="5123" width="4.875" style="2" customWidth="1"/>
    <col min="5124" max="5125" width="2.625" style="2" customWidth="1"/>
    <col min="5126" max="5126" width="4" style="2" customWidth="1"/>
    <col min="5127" max="5128" width="2.625" style="2" customWidth="1"/>
    <col min="5129" max="5129" width="4" style="2" customWidth="1"/>
    <col min="5130" max="5130" width="2.625" style="2" customWidth="1"/>
    <col min="5131" max="5131" width="3.125" style="2" customWidth="1"/>
    <col min="5132" max="5132" width="3.375" style="2" customWidth="1"/>
    <col min="5133" max="5134" width="2.625" style="2" customWidth="1"/>
    <col min="5135" max="5137" width="3.125" style="2" customWidth="1"/>
    <col min="5138" max="5138" width="3.625" style="2" customWidth="1"/>
    <col min="5139" max="5139" width="4" style="2" customWidth="1"/>
    <col min="5140" max="5140" width="3.125" style="2" customWidth="1"/>
    <col min="5141" max="5141" width="3.375" style="2" customWidth="1"/>
    <col min="5142" max="5142" width="3.5" style="2" customWidth="1"/>
    <col min="5143" max="5143" width="2.625" style="2" customWidth="1"/>
    <col min="5144" max="5146" width="3.625" style="2" customWidth="1"/>
    <col min="5147" max="5147" width="2.625" style="2" customWidth="1"/>
    <col min="5148" max="5148" width="4.125" style="2" customWidth="1"/>
    <col min="5149" max="5376" width="9" style="2"/>
    <col min="5377" max="5377" width="3.625" style="2" customWidth="1"/>
    <col min="5378" max="5378" width="6.375" style="2" customWidth="1"/>
    <col min="5379" max="5379" width="4.875" style="2" customWidth="1"/>
    <col min="5380" max="5381" width="2.625" style="2" customWidth="1"/>
    <col min="5382" max="5382" width="4" style="2" customWidth="1"/>
    <col min="5383" max="5384" width="2.625" style="2" customWidth="1"/>
    <col min="5385" max="5385" width="4" style="2" customWidth="1"/>
    <col min="5386" max="5386" width="2.625" style="2" customWidth="1"/>
    <col min="5387" max="5387" width="3.125" style="2" customWidth="1"/>
    <col min="5388" max="5388" width="3.375" style="2" customWidth="1"/>
    <col min="5389" max="5390" width="2.625" style="2" customWidth="1"/>
    <col min="5391" max="5393" width="3.125" style="2" customWidth="1"/>
    <col min="5394" max="5394" width="3.625" style="2" customWidth="1"/>
    <col min="5395" max="5395" width="4" style="2" customWidth="1"/>
    <col min="5396" max="5396" width="3.125" style="2" customWidth="1"/>
    <col min="5397" max="5397" width="3.375" style="2" customWidth="1"/>
    <col min="5398" max="5398" width="3.5" style="2" customWidth="1"/>
    <col min="5399" max="5399" width="2.625" style="2" customWidth="1"/>
    <col min="5400" max="5402" width="3.625" style="2" customWidth="1"/>
    <col min="5403" max="5403" width="2.625" style="2" customWidth="1"/>
    <col min="5404" max="5404" width="4.125" style="2" customWidth="1"/>
    <col min="5405" max="5632" width="9" style="2"/>
    <col min="5633" max="5633" width="3.625" style="2" customWidth="1"/>
    <col min="5634" max="5634" width="6.375" style="2" customWidth="1"/>
    <col min="5635" max="5635" width="4.875" style="2" customWidth="1"/>
    <col min="5636" max="5637" width="2.625" style="2" customWidth="1"/>
    <col min="5638" max="5638" width="4" style="2" customWidth="1"/>
    <col min="5639" max="5640" width="2.625" style="2" customWidth="1"/>
    <col min="5641" max="5641" width="4" style="2" customWidth="1"/>
    <col min="5642" max="5642" width="2.625" style="2" customWidth="1"/>
    <col min="5643" max="5643" width="3.125" style="2" customWidth="1"/>
    <col min="5644" max="5644" width="3.375" style="2" customWidth="1"/>
    <col min="5645" max="5646" width="2.625" style="2" customWidth="1"/>
    <col min="5647" max="5649" width="3.125" style="2" customWidth="1"/>
    <col min="5650" max="5650" width="3.625" style="2" customWidth="1"/>
    <col min="5651" max="5651" width="4" style="2" customWidth="1"/>
    <col min="5652" max="5652" width="3.125" style="2" customWidth="1"/>
    <col min="5653" max="5653" width="3.375" style="2" customWidth="1"/>
    <col min="5654" max="5654" width="3.5" style="2" customWidth="1"/>
    <col min="5655" max="5655" width="2.625" style="2" customWidth="1"/>
    <col min="5656" max="5658" width="3.625" style="2" customWidth="1"/>
    <col min="5659" max="5659" width="2.625" style="2" customWidth="1"/>
    <col min="5660" max="5660" width="4.125" style="2" customWidth="1"/>
    <col min="5661" max="5888" width="9" style="2"/>
    <col min="5889" max="5889" width="3.625" style="2" customWidth="1"/>
    <col min="5890" max="5890" width="6.375" style="2" customWidth="1"/>
    <col min="5891" max="5891" width="4.875" style="2" customWidth="1"/>
    <col min="5892" max="5893" width="2.625" style="2" customWidth="1"/>
    <col min="5894" max="5894" width="4" style="2" customWidth="1"/>
    <col min="5895" max="5896" width="2.625" style="2" customWidth="1"/>
    <col min="5897" max="5897" width="4" style="2" customWidth="1"/>
    <col min="5898" max="5898" width="2.625" style="2" customWidth="1"/>
    <col min="5899" max="5899" width="3.125" style="2" customWidth="1"/>
    <col min="5900" max="5900" width="3.375" style="2" customWidth="1"/>
    <col min="5901" max="5902" width="2.625" style="2" customWidth="1"/>
    <col min="5903" max="5905" width="3.125" style="2" customWidth="1"/>
    <col min="5906" max="5906" width="3.625" style="2" customWidth="1"/>
    <col min="5907" max="5907" width="4" style="2" customWidth="1"/>
    <col min="5908" max="5908" width="3.125" style="2" customWidth="1"/>
    <col min="5909" max="5909" width="3.375" style="2" customWidth="1"/>
    <col min="5910" max="5910" width="3.5" style="2" customWidth="1"/>
    <col min="5911" max="5911" width="2.625" style="2" customWidth="1"/>
    <col min="5912" max="5914" width="3.625" style="2" customWidth="1"/>
    <col min="5915" max="5915" width="2.625" style="2" customWidth="1"/>
    <col min="5916" max="5916" width="4.125" style="2" customWidth="1"/>
    <col min="5917" max="6144" width="9" style="2"/>
    <col min="6145" max="6145" width="3.625" style="2" customWidth="1"/>
    <col min="6146" max="6146" width="6.375" style="2" customWidth="1"/>
    <col min="6147" max="6147" width="4.875" style="2" customWidth="1"/>
    <col min="6148" max="6149" width="2.625" style="2" customWidth="1"/>
    <col min="6150" max="6150" width="4" style="2" customWidth="1"/>
    <col min="6151" max="6152" width="2.625" style="2" customWidth="1"/>
    <col min="6153" max="6153" width="4" style="2" customWidth="1"/>
    <col min="6154" max="6154" width="2.625" style="2" customWidth="1"/>
    <col min="6155" max="6155" width="3.125" style="2" customWidth="1"/>
    <col min="6156" max="6156" width="3.375" style="2" customWidth="1"/>
    <col min="6157" max="6158" width="2.625" style="2" customWidth="1"/>
    <col min="6159" max="6161" width="3.125" style="2" customWidth="1"/>
    <col min="6162" max="6162" width="3.625" style="2" customWidth="1"/>
    <col min="6163" max="6163" width="4" style="2" customWidth="1"/>
    <col min="6164" max="6164" width="3.125" style="2" customWidth="1"/>
    <col min="6165" max="6165" width="3.375" style="2" customWidth="1"/>
    <col min="6166" max="6166" width="3.5" style="2" customWidth="1"/>
    <col min="6167" max="6167" width="2.625" style="2" customWidth="1"/>
    <col min="6168" max="6170" width="3.625" style="2" customWidth="1"/>
    <col min="6171" max="6171" width="2.625" style="2" customWidth="1"/>
    <col min="6172" max="6172" width="4.125" style="2" customWidth="1"/>
    <col min="6173" max="6400" width="9" style="2"/>
    <col min="6401" max="6401" width="3.625" style="2" customWidth="1"/>
    <col min="6402" max="6402" width="6.375" style="2" customWidth="1"/>
    <col min="6403" max="6403" width="4.875" style="2" customWidth="1"/>
    <col min="6404" max="6405" width="2.625" style="2" customWidth="1"/>
    <col min="6406" max="6406" width="4" style="2" customWidth="1"/>
    <col min="6407" max="6408" width="2.625" style="2" customWidth="1"/>
    <col min="6409" max="6409" width="4" style="2" customWidth="1"/>
    <col min="6410" max="6410" width="2.625" style="2" customWidth="1"/>
    <col min="6411" max="6411" width="3.125" style="2" customWidth="1"/>
    <col min="6412" max="6412" width="3.375" style="2" customWidth="1"/>
    <col min="6413" max="6414" width="2.625" style="2" customWidth="1"/>
    <col min="6415" max="6417" width="3.125" style="2" customWidth="1"/>
    <col min="6418" max="6418" width="3.625" style="2" customWidth="1"/>
    <col min="6419" max="6419" width="4" style="2" customWidth="1"/>
    <col min="6420" max="6420" width="3.125" style="2" customWidth="1"/>
    <col min="6421" max="6421" width="3.375" style="2" customWidth="1"/>
    <col min="6422" max="6422" width="3.5" style="2" customWidth="1"/>
    <col min="6423" max="6423" width="2.625" style="2" customWidth="1"/>
    <col min="6424" max="6426" width="3.625" style="2" customWidth="1"/>
    <col min="6427" max="6427" width="2.625" style="2" customWidth="1"/>
    <col min="6428" max="6428" width="4.125" style="2" customWidth="1"/>
    <col min="6429" max="6656" width="9" style="2"/>
    <col min="6657" max="6657" width="3.625" style="2" customWidth="1"/>
    <col min="6658" max="6658" width="6.375" style="2" customWidth="1"/>
    <col min="6659" max="6659" width="4.875" style="2" customWidth="1"/>
    <col min="6660" max="6661" width="2.625" style="2" customWidth="1"/>
    <col min="6662" max="6662" width="4" style="2" customWidth="1"/>
    <col min="6663" max="6664" width="2.625" style="2" customWidth="1"/>
    <col min="6665" max="6665" width="4" style="2" customWidth="1"/>
    <col min="6666" max="6666" width="2.625" style="2" customWidth="1"/>
    <col min="6667" max="6667" width="3.125" style="2" customWidth="1"/>
    <col min="6668" max="6668" width="3.375" style="2" customWidth="1"/>
    <col min="6669" max="6670" width="2.625" style="2" customWidth="1"/>
    <col min="6671" max="6673" width="3.125" style="2" customWidth="1"/>
    <col min="6674" max="6674" width="3.625" style="2" customWidth="1"/>
    <col min="6675" max="6675" width="4" style="2" customWidth="1"/>
    <col min="6676" max="6676" width="3.125" style="2" customWidth="1"/>
    <col min="6677" max="6677" width="3.375" style="2" customWidth="1"/>
    <col min="6678" max="6678" width="3.5" style="2" customWidth="1"/>
    <col min="6679" max="6679" width="2.625" style="2" customWidth="1"/>
    <col min="6680" max="6682" width="3.625" style="2" customWidth="1"/>
    <col min="6683" max="6683" width="2.625" style="2" customWidth="1"/>
    <col min="6684" max="6684" width="4.125" style="2" customWidth="1"/>
    <col min="6685" max="6912" width="9" style="2"/>
    <col min="6913" max="6913" width="3.625" style="2" customWidth="1"/>
    <col min="6914" max="6914" width="6.375" style="2" customWidth="1"/>
    <col min="6915" max="6915" width="4.875" style="2" customWidth="1"/>
    <col min="6916" max="6917" width="2.625" style="2" customWidth="1"/>
    <col min="6918" max="6918" width="4" style="2" customWidth="1"/>
    <col min="6919" max="6920" width="2.625" style="2" customWidth="1"/>
    <col min="6921" max="6921" width="4" style="2" customWidth="1"/>
    <col min="6922" max="6922" width="2.625" style="2" customWidth="1"/>
    <col min="6923" max="6923" width="3.125" style="2" customWidth="1"/>
    <col min="6924" max="6924" width="3.375" style="2" customWidth="1"/>
    <col min="6925" max="6926" width="2.625" style="2" customWidth="1"/>
    <col min="6927" max="6929" width="3.125" style="2" customWidth="1"/>
    <col min="6930" max="6930" width="3.625" style="2" customWidth="1"/>
    <col min="6931" max="6931" width="4" style="2" customWidth="1"/>
    <col min="6932" max="6932" width="3.125" style="2" customWidth="1"/>
    <col min="6933" max="6933" width="3.375" style="2" customWidth="1"/>
    <col min="6934" max="6934" width="3.5" style="2" customWidth="1"/>
    <col min="6935" max="6935" width="2.625" style="2" customWidth="1"/>
    <col min="6936" max="6938" width="3.625" style="2" customWidth="1"/>
    <col min="6939" max="6939" width="2.625" style="2" customWidth="1"/>
    <col min="6940" max="6940" width="4.125" style="2" customWidth="1"/>
    <col min="6941" max="7168" width="9" style="2"/>
    <col min="7169" max="7169" width="3.625" style="2" customWidth="1"/>
    <col min="7170" max="7170" width="6.375" style="2" customWidth="1"/>
    <col min="7171" max="7171" width="4.875" style="2" customWidth="1"/>
    <col min="7172" max="7173" width="2.625" style="2" customWidth="1"/>
    <col min="7174" max="7174" width="4" style="2" customWidth="1"/>
    <col min="7175" max="7176" width="2.625" style="2" customWidth="1"/>
    <col min="7177" max="7177" width="4" style="2" customWidth="1"/>
    <col min="7178" max="7178" width="2.625" style="2" customWidth="1"/>
    <col min="7179" max="7179" width="3.125" style="2" customWidth="1"/>
    <col min="7180" max="7180" width="3.375" style="2" customWidth="1"/>
    <col min="7181" max="7182" width="2.625" style="2" customWidth="1"/>
    <col min="7183" max="7185" width="3.125" style="2" customWidth="1"/>
    <col min="7186" max="7186" width="3.625" style="2" customWidth="1"/>
    <col min="7187" max="7187" width="4" style="2" customWidth="1"/>
    <col min="7188" max="7188" width="3.125" style="2" customWidth="1"/>
    <col min="7189" max="7189" width="3.375" style="2" customWidth="1"/>
    <col min="7190" max="7190" width="3.5" style="2" customWidth="1"/>
    <col min="7191" max="7191" width="2.625" style="2" customWidth="1"/>
    <col min="7192" max="7194" width="3.625" style="2" customWidth="1"/>
    <col min="7195" max="7195" width="2.625" style="2" customWidth="1"/>
    <col min="7196" max="7196" width="4.125" style="2" customWidth="1"/>
    <col min="7197" max="7424" width="9" style="2"/>
    <col min="7425" max="7425" width="3.625" style="2" customWidth="1"/>
    <col min="7426" max="7426" width="6.375" style="2" customWidth="1"/>
    <col min="7427" max="7427" width="4.875" style="2" customWidth="1"/>
    <col min="7428" max="7429" width="2.625" style="2" customWidth="1"/>
    <col min="7430" max="7430" width="4" style="2" customWidth="1"/>
    <col min="7431" max="7432" width="2.625" style="2" customWidth="1"/>
    <col min="7433" max="7433" width="4" style="2" customWidth="1"/>
    <col min="7434" max="7434" width="2.625" style="2" customWidth="1"/>
    <col min="7435" max="7435" width="3.125" style="2" customWidth="1"/>
    <col min="7436" max="7436" width="3.375" style="2" customWidth="1"/>
    <col min="7437" max="7438" width="2.625" style="2" customWidth="1"/>
    <col min="7439" max="7441" width="3.125" style="2" customWidth="1"/>
    <col min="7442" max="7442" width="3.625" style="2" customWidth="1"/>
    <col min="7443" max="7443" width="4" style="2" customWidth="1"/>
    <col min="7444" max="7444" width="3.125" style="2" customWidth="1"/>
    <col min="7445" max="7445" width="3.375" style="2" customWidth="1"/>
    <col min="7446" max="7446" width="3.5" style="2" customWidth="1"/>
    <col min="7447" max="7447" width="2.625" style="2" customWidth="1"/>
    <col min="7448" max="7450" width="3.625" style="2" customWidth="1"/>
    <col min="7451" max="7451" width="2.625" style="2" customWidth="1"/>
    <col min="7452" max="7452" width="4.125" style="2" customWidth="1"/>
    <col min="7453" max="7680" width="9" style="2"/>
    <col min="7681" max="7681" width="3.625" style="2" customWidth="1"/>
    <col min="7682" max="7682" width="6.375" style="2" customWidth="1"/>
    <col min="7683" max="7683" width="4.875" style="2" customWidth="1"/>
    <col min="7684" max="7685" width="2.625" style="2" customWidth="1"/>
    <col min="7686" max="7686" width="4" style="2" customWidth="1"/>
    <col min="7687" max="7688" width="2.625" style="2" customWidth="1"/>
    <col min="7689" max="7689" width="4" style="2" customWidth="1"/>
    <col min="7690" max="7690" width="2.625" style="2" customWidth="1"/>
    <col min="7691" max="7691" width="3.125" style="2" customWidth="1"/>
    <col min="7692" max="7692" width="3.375" style="2" customWidth="1"/>
    <col min="7693" max="7694" width="2.625" style="2" customWidth="1"/>
    <col min="7695" max="7697" width="3.125" style="2" customWidth="1"/>
    <col min="7698" max="7698" width="3.625" style="2" customWidth="1"/>
    <col min="7699" max="7699" width="4" style="2" customWidth="1"/>
    <col min="7700" max="7700" width="3.125" style="2" customWidth="1"/>
    <col min="7701" max="7701" width="3.375" style="2" customWidth="1"/>
    <col min="7702" max="7702" width="3.5" style="2" customWidth="1"/>
    <col min="7703" max="7703" width="2.625" style="2" customWidth="1"/>
    <col min="7704" max="7706" width="3.625" style="2" customWidth="1"/>
    <col min="7707" max="7707" width="2.625" style="2" customWidth="1"/>
    <col min="7708" max="7708" width="4.125" style="2" customWidth="1"/>
    <col min="7709" max="7936" width="9" style="2"/>
    <col min="7937" max="7937" width="3.625" style="2" customWidth="1"/>
    <col min="7938" max="7938" width="6.375" style="2" customWidth="1"/>
    <col min="7939" max="7939" width="4.875" style="2" customWidth="1"/>
    <col min="7940" max="7941" width="2.625" style="2" customWidth="1"/>
    <col min="7942" max="7942" width="4" style="2" customWidth="1"/>
    <col min="7943" max="7944" width="2.625" style="2" customWidth="1"/>
    <col min="7945" max="7945" width="4" style="2" customWidth="1"/>
    <col min="7946" max="7946" width="2.625" style="2" customWidth="1"/>
    <col min="7947" max="7947" width="3.125" style="2" customWidth="1"/>
    <col min="7948" max="7948" width="3.375" style="2" customWidth="1"/>
    <col min="7949" max="7950" width="2.625" style="2" customWidth="1"/>
    <col min="7951" max="7953" width="3.125" style="2" customWidth="1"/>
    <col min="7954" max="7954" width="3.625" style="2" customWidth="1"/>
    <col min="7955" max="7955" width="4" style="2" customWidth="1"/>
    <col min="7956" max="7956" width="3.125" style="2" customWidth="1"/>
    <col min="7957" max="7957" width="3.375" style="2" customWidth="1"/>
    <col min="7958" max="7958" width="3.5" style="2" customWidth="1"/>
    <col min="7959" max="7959" width="2.625" style="2" customWidth="1"/>
    <col min="7960" max="7962" width="3.625" style="2" customWidth="1"/>
    <col min="7963" max="7963" width="2.625" style="2" customWidth="1"/>
    <col min="7964" max="7964" width="4.125" style="2" customWidth="1"/>
    <col min="7965" max="8192" width="9" style="2"/>
    <col min="8193" max="8193" width="3.625" style="2" customWidth="1"/>
    <col min="8194" max="8194" width="6.375" style="2" customWidth="1"/>
    <col min="8195" max="8195" width="4.875" style="2" customWidth="1"/>
    <col min="8196" max="8197" width="2.625" style="2" customWidth="1"/>
    <col min="8198" max="8198" width="4" style="2" customWidth="1"/>
    <col min="8199" max="8200" width="2.625" style="2" customWidth="1"/>
    <col min="8201" max="8201" width="4" style="2" customWidth="1"/>
    <col min="8202" max="8202" width="2.625" style="2" customWidth="1"/>
    <col min="8203" max="8203" width="3.125" style="2" customWidth="1"/>
    <col min="8204" max="8204" width="3.375" style="2" customWidth="1"/>
    <col min="8205" max="8206" width="2.625" style="2" customWidth="1"/>
    <col min="8207" max="8209" width="3.125" style="2" customWidth="1"/>
    <col min="8210" max="8210" width="3.625" style="2" customWidth="1"/>
    <col min="8211" max="8211" width="4" style="2" customWidth="1"/>
    <col min="8212" max="8212" width="3.125" style="2" customWidth="1"/>
    <col min="8213" max="8213" width="3.375" style="2" customWidth="1"/>
    <col min="8214" max="8214" width="3.5" style="2" customWidth="1"/>
    <col min="8215" max="8215" width="2.625" style="2" customWidth="1"/>
    <col min="8216" max="8218" width="3.625" style="2" customWidth="1"/>
    <col min="8219" max="8219" width="2.625" style="2" customWidth="1"/>
    <col min="8220" max="8220" width="4.125" style="2" customWidth="1"/>
    <col min="8221" max="8448" width="9" style="2"/>
    <col min="8449" max="8449" width="3.625" style="2" customWidth="1"/>
    <col min="8450" max="8450" width="6.375" style="2" customWidth="1"/>
    <col min="8451" max="8451" width="4.875" style="2" customWidth="1"/>
    <col min="8452" max="8453" width="2.625" style="2" customWidth="1"/>
    <col min="8454" max="8454" width="4" style="2" customWidth="1"/>
    <col min="8455" max="8456" width="2.625" style="2" customWidth="1"/>
    <col min="8457" max="8457" width="4" style="2" customWidth="1"/>
    <col min="8458" max="8458" width="2.625" style="2" customWidth="1"/>
    <col min="8459" max="8459" width="3.125" style="2" customWidth="1"/>
    <col min="8460" max="8460" width="3.375" style="2" customWidth="1"/>
    <col min="8461" max="8462" width="2.625" style="2" customWidth="1"/>
    <col min="8463" max="8465" width="3.125" style="2" customWidth="1"/>
    <col min="8466" max="8466" width="3.625" style="2" customWidth="1"/>
    <col min="8467" max="8467" width="4" style="2" customWidth="1"/>
    <col min="8468" max="8468" width="3.125" style="2" customWidth="1"/>
    <col min="8469" max="8469" width="3.375" style="2" customWidth="1"/>
    <col min="8470" max="8470" width="3.5" style="2" customWidth="1"/>
    <col min="8471" max="8471" width="2.625" style="2" customWidth="1"/>
    <col min="8472" max="8474" width="3.625" style="2" customWidth="1"/>
    <col min="8475" max="8475" width="2.625" style="2" customWidth="1"/>
    <col min="8476" max="8476" width="4.125" style="2" customWidth="1"/>
    <col min="8477" max="8704" width="9" style="2"/>
    <col min="8705" max="8705" width="3.625" style="2" customWidth="1"/>
    <col min="8706" max="8706" width="6.375" style="2" customWidth="1"/>
    <col min="8707" max="8707" width="4.875" style="2" customWidth="1"/>
    <col min="8708" max="8709" width="2.625" style="2" customWidth="1"/>
    <col min="8710" max="8710" width="4" style="2" customWidth="1"/>
    <col min="8711" max="8712" width="2.625" style="2" customWidth="1"/>
    <col min="8713" max="8713" width="4" style="2" customWidth="1"/>
    <col min="8714" max="8714" width="2.625" style="2" customWidth="1"/>
    <col min="8715" max="8715" width="3.125" style="2" customWidth="1"/>
    <col min="8716" max="8716" width="3.375" style="2" customWidth="1"/>
    <col min="8717" max="8718" width="2.625" style="2" customWidth="1"/>
    <col min="8719" max="8721" width="3.125" style="2" customWidth="1"/>
    <col min="8722" max="8722" width="3.625" style="2" customWidth="1"/>
    <col min="8723" max="8723" width="4" style="2" customWidth="1"/>
    <col min="8724" max="8724" width="3.125" style="2" customWidth="1"/>
    <col min="8725" max="8725" width="3.375" style="2" customWidth="1"/>
    <col min="8726" max="8726" width="3.5" style="2" customWidth="1"/>
    <col min="8727" max="8727" width="2.625" style="2" customWidth="1"/>
    <col min="8728" max="8730" width="3.625" style="2" customWidth="1"/>
    <col min="8731" max="8731" width="2.625" style="2" customWidth="1"/>
    <col min="8732" max="8732" width="4.125" style="2" customWidth="1"/>
    <col min="8733" max="8960" width="9" style="2"/>
    <col min="8961" max="8961" width="3.625" style="2" customWidth="1"/>
    <col min="8962" max="8962" width="6.375" style="2" customWidth="1"/>
    <col min="8963" max="8963" width="4.875" style="2" customWidth="1"/>
    <col min="8964" max="8965" width="2.625" style="2" customWidth="1"/>
    <col min="8966" max="8966" width="4" style="2" customWidth="1"/>
    <col min="8967" max="8968" width="2.625" style="2" customWidth="1"/>
    <col min="8969" max="8969" width="4" style="2" customWidth="1"/>
    <col min="8970" max="8970" width="2.625" style="2" customWidth="1"/>
    <col min="8971" max="8971" width="3.125" style="2" customWidth="1"/>
    <col min="8972" max="8972" width="3.375" style="2" customWidth="1"/>
    <col min="8973" max="8974" width="2.625" style="2" customWidth="1"/>
    <col min="8975" max="8977" width="3.125" style="2" customWidth="1"/>
    <col min="8978" max="8978" width="3.625" style="2" customWidth="1"/>
    <col min="8979" max="8979" width="4" style="2" customWidth="1"/>
    <col min="8980" max="8980" width="3.125" style="2" customWidth="1"/>
    <col min="8981" max="8981" width="3.375" style="2" customWidth="1"/>
    <col min="8982" max="8982" width="3.5" style="2" customWidth="1"/>
    <col min="8983" max="8983" width="2.625" style="2" customWidth="1"/>
    <col min="8984" max="8986" width="3.625" style="2" customWidth="1"/>
    <col min="8987" max="8987" width="2.625" style="2" customWidth="1"/>
    <col min="8988" max="8988" width="4.125" style="2" customWidth="1"/>
    <col min="8989" max="9216" width="9" style="2"/>
    <col min="9217" max="9217" width="3.625" style="2" customWidth="1"/>
    <col min="9218" max="9218" width="6.375" style="2" customWidth="1"/>
    <col min="9219" max="9219" width="4.875" style="2" customWidth="1"/>
    <col min="9220" max="9221" width="2.625" style="2" customWidth="1"/>
    <col min="9222" max="9222" width="4" style="2" customWidth="1"/>
    <col min="9223" max="9224" width="2.625" style="2" customWidth="1"/>
    <col min="9225" max="9225" width="4" style="2" customWidth="1"/>
    <col min="9226" max="9226" width="2.625" style="2" customWidth="1"/>
    <col min="9227" max="9227" width="3.125" style="2" customWidth="1"/>
    <col min="9228" max="9228" width="3.375" style="2" customWidth="1"/>
    <col min="9229" max="9230" width="2.625" style="2" customWidth="1"/>
    <col min="9231" max="9233" width="3.125" style="2" customWidth="1"/>
    <col min="9234" max="9234" width="3.625" style="2" customWidth="1"/>
    <col min="9235" max="9235" width="4" style="2" customWidth="1"/>
    <col min="9236" max="9236" width="3.125" style="2" customWidth="1"/>
    <col min="9237" max="9237" width="3.375" style="2" customWidth="1"/>
    <col min="9238" max="9238" width="3.5" style="2" customWidth="1"/>
    <col min="9239" max="9239" width="2.625" style="2" customWidth="1"/>
    <col min="9240" max="9242" width="3.625" style="2" customWidth="1"/>
    <col min="9243" max="9243" width="2.625" style="2" customWidth="1"/>
    <col min="9244" max="9244" width="4.125" style="2" customWidth="1"/>
    <col min="9245" max="9472" width="9" style="2"/>
    <col min="9473" max="9473" width="3.625" style="2" customWidth="1"/>
    <col min="9474" max="9474" width="6.375" style="2" customWidth="1"/>
    <col min="9475" max="9475" width="4.875" style="2" customWidth="1"/>
    <col min="9476" max="9477" width="2.625" style="2" customWidth="1"/>
    <col min="9478" max="9478" width="4" style="2" customWidth="1"/>
    <col min="9479" max="9480" width="2.625" style="2" customWidth="1"/>
    <col min="9481" max="9481" width="4" style="2" customWidth="1"/>
    <col min="9482" max="9482" width="2.625" style="2" customWidth="1"/>
    <col min="9483" max="9483" width="3.125" style="2" customWidth="1"/>
    <col min="9484" max="9484" width="3.375" style="2" customWidth="1"/>
    <col min="9485" max="9486" width="2.625" style="2" customWidth="1"/>
    <col min="9487" max="9489" width="3.125" style="2" customWidth="1"/>
    <col min="9490" max="9490" width="3.625" style="2" customWidth="1"/>
    <col min="9491" max="9491" width="4" style="2" customWidth="1"/>
    <col min="9492" max="9492" width="3.125" style="2" customWidth="1"/>
    <col min="9493" max="9493" width="3.375" style="2" customWidth="1"/>
    <col min="9494" max="9494" width="3.5" style="2" customWidth="1"/>
    <col min="9495" max="9495" width="2.625" style="2" customWidth="1"/>
    <col min="9496" max="9498" width="3.625" style="2" customWidth="1"/>
    <col min="9499" max="9499" width="2.625" style="2" customWidth="1"/>
    <col min="9500" max="9500" width="4.125" style="2" customWidth="1"/>
    <col min="9501" max="9728" width="9" style="2"/>
    <col min="9729" max="9729" width="3.625" style="2" customWidth="1"/>
    <col min="9730" max="9730" width="6.375" style="2" customWidth="1"/>
    <col min="9731" max="9731" width="4.875" style="2" customWidth="1"/>
    <col min="9732" max="9733" width="2.625" style="2" customWidth="1"/>
    <col min="9734" max="9734" width="4" style="2" customWidth="1"/>
    <col min="9735" max="9736" width="2.625" style="2" customWidth="1"/>
    <col min="9737" max="9737" width="4" style="2" customWidth="1"/>
    <col min="9738" max="9738" width="2.625" style="2" customWidth="1"/>
    <col min="9739" max="9739" width="3.125" style="2" customWidth="1"/>
    <col min="9740" max="9740" width="3.375" style="2" customWidth="1"/>
    <col min="9741" max="9742" width="2.625" style="2" customWidth="1"/>
    <col min="9743" max="9745" width="3.125" style="2" customWidth="1"/>
    <col min="9746" max="9746" width="3.625" style="2" customWidth="1"/>
    <col min="9747" max="9747" width="4" style="2" customWidth="1"/>
    <col min="9748" max="9748" width="3.125" style="2" customWidth="1"/>
    <col min="9749" max="9749" width="3.375" style="2" customWidth="1"/>
    <col min="9750" max="9750" width="3.5" style="2" customWidth="1"/>
    <col min="9751" max="9751" width="2.625" style="2" customWidth="1"/>
    <col min="9752" max="9754" width="3.625" style="2" customWidth="1"/>
    <col min="9755" max="9755" width="2.625" style="2" customWidth="1"/>
    <col min="9756" max="9756" width="4.125" style="2" customWidth="1"/>
    <col min="9757" max="9984" width="9" style="2"/>
    <col min="9985" max="9985" width="3.625" style="2" customWidth="1"/>
    <col min="9986" max="9986" width="6.375" style="2" customWidth="1"/>
    <col min="9987" max="9987" width="4.875" style="2" customWidth="1"/>
    <col min="9988" max="9989" width="2.625" style="2" customWidth="1"/>
    <col min="9990" max="9990" width="4" style="2" customWidth="1"/>
    <col min="9991" max="9992" width="2.625" style="2" customWidth="1"/>
    <col min="9993" max="9993" width="4" style="2" customWidth="1"/>
    <col min="9994" max="9994" width="2.625" style="2" customWidth="1"/>
    <col min="9995" max="9995" width="3.125" style="2" customWidth="1"/>
    <col min="9996" max="9996" width="3.375" style="2" customWidth="1"/>
    <col min="9997" max="9998" width="2.625" style="2" customWidth="1"/>
    <col min="9999" max="10001" width="3.125" style="2" customWidth="1"/>
    <col min="10002" max="10002" width="3.625" style="2" customWidth="1"/>
    <col min="10003" max="10003" width="4" style="2" customWidth="1"/>
    <col min="10004" max="10004" width="3.125" style="2" customWidth="1"/>
    <col min="10005" max="10005" width="3.375" style="2" customWidth="1"/>
    <col min="10006" max="10006" width="3.5" style="2" customWidth="1"/>
    <col min="10007" max="10007" width="2.625" style="2" customWidth="1"/>
    <col min="10008" max="10010" width="3.625" style="2" customWidth="1"/>
    <col min="10011" max="10011" width="2.625" style="2" customWidth="1"/>
    <col min="10012" max="10012" width="4.125" style="2" customWidth="1"/>
    <col min="10013" max="10240" width="9" style="2"/>
    <col min="10241" max="10241" width="3.625" style="2" customWidth="1"/>
    <col min="10242" max="10242" width="6.375" style="2" customWidth="1"/>
    <col min="10243" max="10243" width="4.875" style="2" customWidth="1"/>
    <col min="10244" max="10245" width="2.625" style="2" customWidth="1"/>
    <col min="10246" max="10246" width="4" style="2" customWidth="1"/>
    <col min="10247" max="10248" width="2.625" style="2" customWidth="1"/>
    <col min="10249" max="10249" width="4" style="2" customWidth="1"/>
    <col min="10250" max="10250" width="2.625" style="2" customWidth="1"/>
    <col min="10251" max="10251" width="3.125" style="2" customWidth="1"/>
    <col min="10252" max="10252" width="3.375" style="2" customWidth="1"/>
    <col min="10253" max="10254" width="2.625" style="2" customWidth="1"/>
    <col min="10255" max="10257" width="3.125" style="2" customWidth="1"/>
    <col min="10258" max="10258" width="3.625" style="2" customWidth="1"/>
    <col min="10259" max="10259" width="4" style="2" customWidth="1"/>
    <col min="10260" max="10260" width="3.125" style="2" customWidth="1"/>
    <col min="10261" max="10261" width="3.375" style="2" customWidth="1"/>
    <col min="10262" max="10262" width="3.5" style="2" customWidth="1"/>
    <col min="10263" max="10263" width="2.625" style="2" customWidth="1"/>
    <col min="10264" max="10266" width="3.625" style="2" customWidth="1"/>
    <col min="10267" max="10267" width="2.625" style="2" customWidth="1"/>
    <col min="10268" max="10268" width="4.125" style="2" customWidth="1"/>
    <col min="10269" max="10496" width="9" style="2"/>
    <col min="10497" max="10497" width="3.625" style="2" customWidth="1"/>
    <col min="10498" max="10498" width="6.375" style="2" customWidth="1"/>
    <col min="10499" max="10499" width="4.875" style="2" customWidth="1"/>
    <col min="10500" max="10501" width="2.625" style="2" customWidth="1"/>
    <col min="10502" max="10502" width="4" style="2" customWidth="1"/>
    <col min="10503" max="10504" width="2.625" style="2" customWidth="1"/>
    <col min="10505" max="10505" width="4" style="2" customWidth="1"/>
    <col min="10506" max="10506" width="2.625" style="2" customWidth="1"/>
    <col min="10507" max="10507" width="3.125" style="2" customWidth="1"/>
    <col min="10508" max="10508" width="3.375" style="2" customWidth="1"/>
    <col min="10509" max="10510" width="2.625" style="2" customWidth="1"/>
    <col min="10511" max="10513" width="3.125" style="2" customWidth="1"/>
    <col min="10514" max="10514" width="3.625" style="2" customWidth="1"/>
    <col min="10515" max="10515" width="4" style="2" customWidth="1"/>
    <col min="10516" max="10516" width="3.125" style="2" customWidth="1"/>
    <col min="10517" max="10517" width="3.375" style="2" customWidth="1"/>
    <col min="10518" max="10518" width="3.5" style="2" customWidth="1"/>
    <col min="10519" max="10519" width="2.625" style="2" customWidth="1"/>
    <col min="10520" max="10522" width="3.625" style="2" customWidth="1"/>
    <col min="10523" max="10523" width="2.625" style="2" customWidth="1"/>
    <col min="10524" max="10524" width="4.125" style="2" customWidth="1"/>
    <col min="10525" max="10752" width="9" style="2"/>
    <col min="10753" max="10753" width="3.625" style="2" customWidth="1"/>
    <col min="10754" max="10754" width="6.375" style="2" customWidth="1"/>
    <col min="10755" max="10755" width="4.875" style="2" customWidth="1"/>
    <col min="10756" max="10757" width="2.625" style="2" customWidth="1"/>
    <col min="10758" max="10758" width="4" style="2" customWidth="1"/>
    <col min="10759" max="10760" width="2.625" style="2" customWidth="1"/>
    <col min="10761" max="10761" width="4" style="2" customWidth="1"/>
    <col min="10762" max="10762" width="2.625" style="2" customWidth="1"/>
    <col min="10763" max="10763" width="3.125" style="2" customWidth="1"/>
    <col min="10764" max="10764" width="3.375" style="2" customWidth="1"/>
    <col min="10765" max="10766" width="2.625" style="2" customWidth="1"/>
    <col min="10767" max="10769" width="3.125" style="2" customWidth="1"/>
    <col min="10770" max="10770" width="3.625" style="2" customWidth="1"/>
    <col min="10771" max="10771" width="4" style="2" customWidth="1"/>
    <col min="10772" max="10772" width="3.125" style="2" customWidth="1"/>
    <col min="10773" max="10773" width="3.375" style="2" customWidth="1"/>
    <col min="10774" max="10774" width="3.5" style="2" customWidth="1"/>
    <col min="10775" max="10775" width="2.625" style="2" customWidth="1"/>
    <col min="10776" max="10778" width="3.625" style="2" customWidth="1"/>
    <col min="10779" max="10779" width="2.625" style="2" customWidth="1"/>
    <col min="10780" max="10780" width="4.125" style="2" customWidth="1"/>
    <col min="10781" max="11008" width="9" style="2"/>
    <col min="11009" max="11009" width="3.625" style="2" customWidth="1"/>
    <col min="11010" max="11010" width="6.375" style="2" customWidth="1"/>
    <col min="11011" max="11011" width="4.875" style="2" customWidth="1"/>
    <col min="11012" max="11013" width="2.625" style="2" customWidth="1"/>
    <col min="11014" max="11014" width="4" style="2" customWidth="1"/>
    <col min="11015" max="11016" width="2.625" style="2" customWidth="1"/>
    <col min="11017" max="11017" width="4" style="2" customWidth="1"/>
    <col min="11018" max="11018" width="2.625" style="2" customWidth="1"/>
    <col min="11019" max="11019" width="3.125" style="2" customWidth="1"/>
    <col min="11020" max="11020" width="3.375" style="2" customWidth="1"/>
    <col min="11021" max="11022" width="2.625" style="2" customWidth="1"/>
    <col min="11023" max="11025" width="3.125" style="2" customWidth="1"/>
    <col min="11026" max="11026" width="3.625" style="2" customWidth="1"/>
    <col min="11027" max="11027" width="4" style="2" customWidth="1"/>
    <col min="11028" max="11028" width="3.125" style="2" customWidth="1"/>
    <col min="11029" max="11029" width="3.375" style="2" customWidth="1"/>
    <col min="11030" max="11030" width="3.5" style="2" customWidth="1"/>
    <col min="11031" max="11031" width="2.625" style="2" customWidth="1"/>
    <col min="11032" max="11034" width="3.625" style="2" customWidth="1"/>
    <col min="11035" max="11035" width="2.625" style="2" customWidth="1"/>
    <col min="11036" max="11036" width="4.125" style="2" customWidth="1"/>
    <col min="11037" max="11264" width="9" style="2"/>
    <col min="11265" max="11265" width="3.625" style="2" customWidth="1"/>
    <col min="11266" max="11266" width="6.375" style="2" customWidth="1"/>
    <col min="11267" max="11267" width="4.875" style="2" customWidth="1"/>
    <col min="11268" max="11269" width="2.625" style="2" customWidth="1"/>
    <col min="11270" max="11270" width="4" style="2" customWidth="1"/>
    <col min="11271" max="11272" width="2.625" style="2" customWidth="1"/>
    <col min="11273" max="11273" width="4" style="2" customWidth="1"/>
    <col min="11274" max="11274" width="2.625" style="2" customWidth="1"/>
    <col min="11275" max="11275" width="3.125" style="2" customWidth="1"/>
    <col min="11276" max="11276" width="3.375" style="2" customWidth="1"/>
    <col min="11277" max="11278" width="2.625" style="2" customWidth="1"/>
    <col min="11279" max="11281" width="3.125" style="2" customWidth="1"/>
    <col min="11282" max="11282" width="3.625" style="2" customWidth="1"/>
    <col min="11283" max="11283" width="4" style="2" customWidth="1"/>
    <col min="11284" max="11284" width="3.125" style="2" customWidth="1"/>
    <col min="11285" max="11285" width="3.375" style="2" customWidth="1"/>
    <col min="11286" max="11286" width="3.5" style="2" customWidth="1"/>
    <col min="11287" max="11287" width="2.625" style="2" customWidth="1"/>
    <col min="11288" max="11290" width="3.625" style="2" customWidth="1"/>
    <col min="11291" max="11291" width="2.625" style="2" customWidth="1"/>
    <col min="11292" max="11292" width="4.125" style="2" customWidth="1"/>
    <col min="11293" max="11520" width="9" style="2"/>
    <col min="11521" max="11521" width="3.625" style="2" customWidth="1"/>
    <col min="11522" max="11522" width="6.375" style="2" customWidth="1"/>
    <col min="11523" max="11523" width="4.875" style="2" customWidth="1"/>
    <col min="11524" max="11525" width="2.625" style="2" customWidth="1"/>
    <col min="11526" max="11526" width="4" style="2" customWidth="1"/>
    <col min="11527" max="11528" width="2.625" style="2" customWidth="1"/>
    <col min="11529" max="11529" width="4" style="2" customWidth="1"/>
    <col min="11530" max="11530" width="2.625" style="2" customWidth="1"/>
    <col min="11531" max="11531" width="3.125" style="2" customWidth="1"/>
    <col min="11532" max="11532" width="3.375" style="2" customWidth="1"/>
    <col min="11533" max="11534" width="2.625" style="2" customWidth="1"/>
    <col min="11535" max="11537" width="3.125" style="2" customWidth="1"/>
    <col min="11538" max="11538" width="3.625" style="2" customWidth="1"/>
    <col min="11539" max="11539" width="4" style="2" customWidth="1"/>
    <col min="11540" max="11540" width="3.125" style="2" customWidth="1"/>
    <col min="11541" max="11541" width="3.375" style="2" customWidth="1"/>
    <col min="11542" max="11542" width="3.5" style="2" customWidth="1"/>
    <col min="11543" max="11543" width="2.625" style="2" customWidth="1"/>
    <col min="11544" max="11546" width="3.625" style="2" customWidth="1"/>
    <col min="11547" max="11547" width="2.625" style="2" customWidth="1"/>
    <col min="11548" max="11548" width="4.125" style="2" customWidth="1"/>
    <col min="11549" max="11776" width="9" style="2"/>
    <col min="11777" max="11777" width="3.625" style="2" customWidth="1"/>
    <col min="11778" max="11778" width="6.375" style="2" customWidth="1"/>
    <col min="11779" max="11779" width="4.875" style="2" customWidth="1"/>
    <col min="11780" max="11781" width="2.625" style="2" customWidth="1"/>
    <col min="11782" max="11782" width="4" style="2" customWidth="1"/>
    <col min="11783" max="11784" width="2.625" style="2" customWidth="1"/>
    <col min="11785" max="11785" width="4" style="2" customWidth="1"/>
    <col min="11786" max="11786" width="2.625" style="2" customWidth="1"/>
    <col min="11787" max="11787" width="3.125" style="2" customWidth="1"/>
    <col min="11788" max="11788" width="3.375" style="2" customWidth="1"/>
    <col min="11789" max="11790" width="2.625" style="2" customWidth="1"/>
    <col min="11791" max="11793" width="3.125" style="2" customWidth="1"/>
    <col min="11794" max="11794" width="3.625" style="2" customWidth="1"/>
    <col min="11795" max="11795" width="4" style="2" customWidth="1"/>
    <col min="11796" max="11796" width="3.125" style="2" customWidth="1"/>
    <col min="11797" max="11797" width="3.375" style="2" customWidth="1"/>
    <col min="11798" max="11798" width="3.5" style="2" customWidth="1"/>
    <col min="11799" max="11799" width="2.625" style="2" customWidth="1"/>
    <col min="11800" max="11802" width="3.625" style="2" customWidth="1"/>
    <col min="11803" max="11803" width="2.625" style="2" customWidth="1"/>
    <col min="11804" max="11804" width="4.125" style="2" customWidth="1"/>
    <col min="11805" max="12032" width="9" style="2"/>
    <col min="12033" max="12033" width="3.625" style="2" customWidth="1"/>
    <col min="12034" max="12034" width="6.375" style="2" customWidth="1"/>
    <col min="12035" max="12035" width="4.875" style="2" customWidth="1"/>
    <col min="12036" max="12037" width="2.625" style="2" customWidth="1"/>
    <col min="12038" max="12038" width="4" style="2" customWidth="1"/>
    <col min="12039" max="12040" width="2.625" style="2" customWidth="1"/>
    <col min="12041" max="12041" width="4" style="2" customWidth="1"/>
    <col min="12042" max="12042" width="2.625" style="2" customWidth="1"/>
    <col min="12043" max="12043" width="3.125" style="2" customWidth="1"/>
    <col min="12044" max="12044" width="3.375" style="2" customWidth="1"/>
    <col min="12045" max="12046" width="2.625" style="2" customWidth="1"/>
    <col min="12047" max="12049" width="3.125" style="2" customWidth="1"/>
    <col min="12050" max="12050" width="3.625" style="2" customWidth="1"/>
    <col min="12051" max="12051" width="4" style="2" customWidth="1"/>
    <col min="12052" max="12052" width="3.125" style="2" customWidth="1"/>
    <col min="12053" max="12053" width="3.375" style="2" customWidth="1"/>
    <col min="12054" max="12054" width="3.5" style="2" customWidth="1"/>
    <col min="12055" max="12055" width="2.625" style="2" customWidth="1"/>
    <col min="12056" max="12058" width="3.625" style="2" customWidth="1"/>
    <col min="12059" max="12059" width="2.625" style="2" customWidth="1"/>
    <col min="12060" max="12060" width="4.125" style="2" customWidth="1"/>
    <col min="12061" max="12288" width="9" style="2"/>
    <col min="12289" max="12289" width="3.625" style="2" customWidth="1"/>
    <col min="12290" max="12290" width="6.375" style="2" customWidth="1"/>
    <col min="12291" max="12291" width="4.875" style="2" customWidth="1"/>
    <col min="12292" max="12293" width="2.625" style="2" customWidth="1"/>
    <col min="12294" max="12294" width="4" style="2" customWidth="1"/>
    <col min="12295" max="12296" width="2.625" style="2" customWidth="1"/>
    <col min="12297" max="12297" width="4" style="2" customWidth="1"/>
    <col min="12298" max="12298" width="2.625" style="2" customWidth="1"/>
    <col min="12299" max="12299" width="3.125" style="2" customWidth="1"/>
    <col min="12300" max="12300" width="3.375" style="2" customWidth="1"/>
    <col min="12301" max="12302" width="2.625" style="2" customWidth="1"/>
    <col min="12303" max="12305" width="3.125" style="2" customWidth="1"/>
    <col min="12306" max="12306" width="3.625" style="2" customWidth="1"/>
    <col min="12307" max="12307" width="4" style="2" customWidth="1"/>
    <col min="12308" max="12308" width="3.125" style="2" customWidth="1"/>
    <col min="12309" max="12309" width="3.375" style="2" customWidth="1"/>
    <col min="12310" max="12310" width="3.5" style="2" customWidth="1"/>
    <col min="12311" max="12311" width="2.625" style="2" customWidth="1"/>
    <col min="12312" max="12314" width="3.625" style="2" customWidth="1"/>
    <col min="12315" max="12315" width="2.625" style="2" customWidth="1"/>
    <col min="12316" max="12316" width="4.125" style="2" customWidth="1"/>
    <col min="12317" max="12544" width="9" style="2"/>
    <col min="12545" max="12545" width="3.625" style="2" customWidth="1"/>
    <col min="12546" max="12546" width="6.375" style="2" customWidth="1"/>
    <col min="12547" max="12547" width="4.875" style="2" customWidth="1"/>
    <col min="12548" max="12549" width="2.625" style="2" customWidth="1"/>
    <col min="12550" max="12550" width="4" style="2" customWidth="1"/>
    <col min="12551" max="12552" width="2.625" style="2" customWidth="1"/>
    <col min="12553" max="12553" width="4" style="2" customWidth="1"/>
    <col min="12554" max="12554" width="2.625" style="2" customWidth="1"/>
    <col min="12555" max="12555" width="3.125" style="2" customWidth="1"/>
    <col min="12556" max="12556" width="3.375" style="2" customWidth="1"/>
    <col min="12557" max="12558" width="2.625" style="2" customWidth="1"/>
    <col min="12559" max="12561" width="3.125" style="2" customWidth="1"/>
    <col min="12562" max="12562" width="3.625" style="2" customWidth="1"/>
    <col min="12563" max="12563" width="4" style="2" customWidth="1"/>
    <col min="12564" max="12564" width="3.125" style="2" customWidth="1"/>
    <col min="12565" max="12565" width="3.375" style="2" customWidth="1"/>
    <col min="12566" max="12566" width="3.5" style="2" customWidth="1"/>
    <col min="12567" max="12567" width="2.625" style="2" customWidth="1"/>
    <col min="12568" max="12570" width="3.625" style="2" customWidth="1"/>
    <col min="12571" max="12571" width="2.625" style="2" customWidth="1"/>
    <col min="12572" max="12572" width="4.125" style="2" customWidth="1"/>
    <col min="12573" max="12800" width="9" style="2"/>
    <col min="12801" max="12801" width="3.625" style="2" customWidth="1"/>
    <col min="12802" max="12802" width="6.375" style="2" customWidth="1"/>
    <col min="12803" max="12803" width="4.875" style="2" customWidth="1"/>
    <col min="12804" max="12805" width="2.625" style="2" customWidth="1"/>
    <col min="12806" max="12806" width="4" style="2" customWidth="1"/>
    <col min="12807" max="12808" width="2.625" style="2" customWidth="1"/>
    <col min="12809" max="12809" width="4" style="2" customWidth="1"/>
    <col min="12810" max="12810" width="2.625" style="2" customWidth="1"/>
    <col min="12811" max="12811" width="3.125" style="2" customWidth="1"/>
    <col min="12812" max="12812" width="3.375" style="2" customWidth="1"/>
    <col min="12813" max="12814" width="2.625" style="2" customWidth="1"/>
    <col min="12815" max="12817" width="3.125" style="2" customWidth="1"/>
    <col min="12818" max="12818" width="3.625" style="2" customWidth="1"/>
    <col min="12819" max="12819" width="4" style="2" customWidth="1"/>
    <col min="12820" max="12820" width="3.125" style="2" customWidth="1"/>
    <col min="12821" max="12821" width="3.375" style="2" customWidth="1"/>
    <col min="12822" max="12822" width="3.5" style="2" customWidth="1"/>
    <col min="12823" max="12823" width="2.625" style="2" customWidth="1"/>
    <col min="12824" max="12826" width="3.625" style="2" customWidth="1"/>
    <col min="12827" max="12827" width="2.625" style="2" customWidth="1"/>
    <col min="12828" max="12828" width="4.125" style="2" customWidth="1"/>
    <col min="12829" max="13056" width="9" style="2"/>
    <col min="13057" max="13057" width="3.625" style="2" customWidth="1"/>
    <col min="13058" max="13058" width="6.375" style="2" customWidth="1"/>
    <col min="13059" max="13059" width="4.875" style="2" customWidth="1"/>
    <col min="13060" max="13061" width="2.625" style="2" customWidth="1"/>
    <col min="13062" max="13062" width="4" style="2" customWidth="1"/>
    <col min="13063" max="13064" width="2.625" style="2" customWidth="1"/>
    <col min="13065" max="13065" width="4" style="2" customWidth="1"/>
    <col min="13066" max="13066" width="2.625" style="2" customWidth="1"/>
    <col min="13067" max="13067" width="3.125" style="2" customWidth="1"/>
    <col min="13068" max="13068" width="3.375" style="2" customWidth="1"/>
    <col min="13069" max="13070" width="2.625" style="2" customWidth="1"/>
    <col min="13071" max="13073" width="3.125" style="2" customWidth="1"/>
    <col min="13074" max="13074" width="3.625" style="2" customWidth="1"/>
    <col min="13075" max="13075" width="4" style="2" customWidth="1"/>
    <col min="13076" max="13076" width="3.125" style="2" customWidth="1"/>
    <col min="13077" max="13077" width="3.375" style="2" customWidth="1"/>
    <col min="13078" max="13078" width="3.5" style="2" customWidth="1"/>
    <col min="13079" max="13079" width="2.625" style="2" customWidth="1"/>
    <col min="13080" max="13082" width="3.625" style="2" customWidth="1"/>
    <col min="13083" max="13083" width="2.625" style="2" customWidth="1"/>
    <col min="13084" max="13084" width="4.125" style="2" customWidth="1"/>
    <col min="13085" max="13312" width="9" style="2"/>
    <col min="13313" max="13313" width="3.625" style="2" customWidth="1"/>
    <col min="13314" max="13314" width="6.375" style="2" customWidth="1"/>
    <col min="13315" max="13315" width="4.875" style="2" customWidth="1"/>
    <col min="13316" max="13317" width="2.625" style="2" customWidth="1"/>
    <col min="13318" max="13318" width="4" style="2" customWidth="1"/>
    <col min="13319" max="13320" width="2.625" style="2" customWidth="1"/>
    <col min="13321" max="13321" width="4" style="2" customWidth="1"/>
    <col min="13322" max="13322" width="2.625" style="2" customWidth="1"/>
    <col min="13323" max="13323" width="3.125" style="2" customWidth="1"/>
    <col min="13324" max="13324" width="3.375" style="2" customWidth="1"/>
    <col min="13325" max="13326" width="2.625" style="2" customWidth="1"/>
    <col min="13327" max="13329" width="3.125" style="2" customWidth="1"/>
    <col min="13330" max="13330" width="3.625" style="2" customWidth="1"/>
    <col min="13331" max="13331" width="4" style="2" customWidth="1"/>
    <col min="13332" max="13332" width="3.125" style="2" customWidth="1"/>
    <col min="13333" max="13333" width="3.375" style="2" customWidth="1"/>
    <col min="13334" max="13334" width="3.5" style="2" customWidth="1"/>
    <col min="13335" max="13335" width="2.625" style="2" customWidth="1"/>
    <col min="13336" max="13338" width="3.625" style="2" customWidth="1"/>
    <col min="13339" max="13339" width="2.625" style="2" customWidth="1"/>
    <col min="13340" max="13340" width="4.125" style="2" customWidth="1"/>
    <col min="13341" max="13568" width="9" style="2"/>
    <col min="13569" max="13569" width="3.625" style="2" customWidth="1"/>
    <col min="13570" max="13570" width="6.375" style="2" customWidth="1"/>
    <col min="13571" max="13571" width="4.875" style="2" customWidth="1"/>
    <col min="13572" max="13573" width="2.625" style="2" customWidth="1"/>
    <col min="13574" max="13574" width="4" style="2" customWidth="1"/>
    <col min="13575" max="13576" width="2.625" style="2" customWidth="1"/>
    <col min="13577" max="13577" width="4" style="2" customWidth="1"/>
    <col min="13578" max="13578" width="2.625" style="2" customWidth="1"/>
    <col min="13579" max="13579" width="3.125" style="2" customWidth="1"/>
    <col min="13580" max="13580" width="3.375" style="2" customWidth="1"/>
    <col min="13581" max="13582" width="2.625" style="2" customWidth="1"/>
    <col min="13583" max="13585" width="3.125" style="2" customWidth="1"/>
    <col min="13586" max="13586" width="3.625" style="2" customWidth="1"/>
    <col min="13587" max="13587" width="4" style="2" customWidth="1"/>
    <col min="13588" max="13588" width="3.125" style="2" customWidth="1"/>
    <col min="13589" max="13589" width="3.375" style="2" customWidth="1"/>
    <col min="13590" max="13590" width="3.5" style="2" customWidth="1"/>
    <col min="13591" max="13591" width="2.625" style="2" customWidth="1"/>
    <col min="13592" max="13594" width="3.625" style="2" customWidth="1"/>
    <col min="13595" max="13595" width="2.625" style="2" customWidth="1"/>
    <col min="13596" max="13596" width="4.125" style="2" customWidth="1"/>
    <col min="13597" max="13824" width="9" style="2"/>
    <col min="13825" max="13825" width="3.625" style="2" customWidth="1"/>
    <col min="13826" max="13826" width="6.375" style="2" customWidth="1"/>
    <col min="13827" max="13827" width="4.875" style="2" customWidth="1"/>
    <col min="13828" max="13829" width="2.625" style="2" customWidth="1"/>
    <col min="13830" max="13830" width="4" style="2" customWidth="1"/>
    <col min="13831" max="13832" width="2.625" style="2" customWidth="1"/>
    <col min="13833" max="13833" width="4" style="2" customWidth="1"/>
    <col min="13834" max="13834" width="2.625" style="2" customWidth="1"/>
    <col min="13835" max="13835" width="3.125" style="2" customWidth="1"/>
    <col min="13836" max="13836" width="3.375" style="2" customWidth="1"/>
    <col min="13837" max="13838" width="2.625" style="2" customWidth="1"/>
    <col min="13839" max="13841" width="3.125" style="2" customWidth="1"/>
    <col min="13842" max="13842" width="3.625" style="2" customWidth="1"/>
    <col min="13843" max="13843" width="4" style="2" customWidth="1"/>
    <col min="13844" max="13844" width="3.125" style="2" customWidth="1"/>
    <col min="13845" max="13845" width="3.375" style="2" customWidth="1"/>
    <col min="13846" max="13846" width="3.5" style="2" customWidth="1"/>
    <col min="13847" max="13847" width="2.625" style="2" customWidth="1"/>
    <col min="13848" max="13850" width="3.625" style="2" customWidth="1"/>
    <col min="13851" max="13851" width="2.625" style="2" customWidth="1"/>
    <col min="13852" max="13852" width="4.125" style="2" customWidth="1"/>
    <col min="13853" max="14080" width="9" style="2"/>
    <col min="14081" max="14081" width="3.625" style="2" customWidth="1"/>
    <col min="14082" max="14082" width="6.375" style="2" customWidth="1"/>
    <col min="14083" max="14083" width="4.875" style="2" customWidth="1"/>
    <col min="14084" max="14085" width="2.625" style="2" customWidth="1"/>
    <col min="14086" max="14086" width="4" style="2" customWidth="1"/>
    <col min="14087" max="14088" width="2.625" style="2" customWidth="1"/>
    <col min="14089" max="14089" width="4" style="2" customWidth="1"/>
    <col min="14090" max="14090" width="2.625" style="2" customWidth="1"/>
    <col min="14091" max="14091" width="3.125" style="2" customWidth="1"/>
    <col min="14092" max="14092" width="3.375" style="2" customWidth="1"/>
    <col min="14093" max="14094" width="2.625" style="2" customWidth="1"/>
    <col min="14095" max="14097" width="3.125" style="2" customWidth="1"/>
    <col min="14098" max="14098" width="3.625" style="2" customWidth="1"/>
    <col min="14099" max="14099" width="4" style="2" customWidth="1"/>
    <col min="14100" max="14100" width="3.125" style="2" customWidth="1"/>
    <col min="14101" max="14101" width="3.375" style="2" customWidth="1"/>
    <col min="14102" max="14102" width="3.5" style="2" customWidth="1"/>
    <col min="14103" max="14103" width="2.625" style="2" customWidth="1"/>
    <col min="14104" max="14106" width="3.625" style="2" customWidth="1"/>
    <col min="14107" max="14107" width="2.625" style="2" customWidth="1"/>
    <col min="14108" max="14108" width="4.125" style="2" customWidth="1"/>
    <col min="14109" max="14336" width="9" style="2"/>
    <col min="14337" max="14337" width="3.625" style="2" customWidth="1"/>
    <col min="14338" max="14338" width="6.375" style="2" customWidth="1"/>
    <col min="14339" max="14339" width="4.875" style="2" customWidth="1"/>
    <col min="14340" max="14341" width="2.625" style="2" customWidth="1"/>
    <col min="14342" max="14342" width="4" style="2" customWidth="1"/>
    <col min="14343" max="14344" width="2.625" style="2" customWidth="1"/>
    <col min="14345" max="14345" width="4" style="2" customWidth="1"/>
    <col min="14346" max="14346" width="2.625" style="2" customWidth="1"/>
    <col min="14347" max="14347" width="3.125" style="2" customWidth="1"/>
    <col min="14348" max="14348" width="3.375" style="2" customWidth="1"/>
    <col min="14349" max="14350" width="2.625" style="2" customWidth="1"/>
    <col min="14351" max="14353" width="3.125" style="2" customWidth="1"/>
    <col min="14354" max="14354" width="3.625" style="2" customWidth="1"/>
    <col min="14355" max="14355" width="4" style="2" customWidth="1"/>
    <col min="14356" max="14356" width="3.125" style="2" customWidth="1"/>
    <col min="14357" max="14357" width="3.375" style="2" customWidth="1"/>
    <col min="14358" max="14358" width="3.5" style="2" customWidth="1"/>
    <col min="14359" max="14359" width="2.625" style="2" customWidth="1"/>
    <col min="14360" max="14362" width="3.625" style="2" customWidth="1"/>
    <col min="14363" max="14363" width="2.625" style="2" customWidth="1"/>
    <col min="14364" max="14364" width="4.125" style="2" customWidth="1"/>
    <col min="14365" max="14592" width="9" style="2"/>
    <col min="14593" max="14593" width="3.625" style="2" customWidth="1"/>
    <col min="14594" max="14594" width="6.375" style="2" customWidth="1"/>
    <col min="14595" max="14595" width="4.875" style="2" customWidth="1"/>
    <col min="14596" max="14597" width="2.625" style="2" customWidth="1"/>
    <col min="14598" max="14598" width="4" style="2" customWidth="1"/>
    <col min="14599" max="14600" width="2.625" style="2" customWidth="1"/>
    <col min="14601" max="14601" width="4" style="2" customWidth="1"/>
    <col min="14602" max="14602" width="2.625" style="2" customWidth="1"/>
    <col min="14603" max="14603" width="3.125" style="2" customWidth="1"/>
    <col min="14604" max="14604" width="3.375" style="2" customWidth="1"/>
    <col min="14605" max="14606" width="2.625" style="2" customWidth="1"/>
    <col min="14607" max="14609" width="3.125" style="2" customWidth="1"/>
    <col min="14610" max="14610" width="3.625" style="2" customWidth="1"/>
    <col min="14611" max="14611" width="4" style="2" customWidth="1"/>
    <col min="14612" max="14612" width="3.125" style="2" customWidth="1"/>
    <col min="14613" max="14613" width="3.375" style="2" customWidth="1"/>
    <col min="14614" max="14614" width="3.5" style="2" customWidth="1"/>
    <col min="14615" max="14615" width="2.625" style="2" customWidth="1"/>
    <col min="14616" max="14618" width="3.625" style="2" customWidth="1"/>
    <col min="14619" max="14619" width="2.625" style="2" customWidth="1"/>
    <col min="14620" max="14620" width="4.125" style="2" customWidth="1"/>
    <col min="14621" max="14848" width="9" style="2"/>
    <col min="14849" max="14849" width="3.625" style="2" customWidth="1"/>
    <col min="14850" max="14850" width="6.375" style="2" customWidth="1"/>
    <col min="14851" max="14851" width="4.875" style="2" customWidth="1"/>
    <col min="14852" max="14853" width="2.625" style="2" customWidth="1"/>
    <col min="14854" max="14854" width="4" style="2" customWidth="1"/>
    <col min="14855" max="14856" width="2.625" style="2" customWidth="1"/>
    <col min="14857" max="14857" width="4" style="2" customWidth="1"/>
    <col min="14858" max="14858" width="2.625" style="2" customWidth="1"/>
    <col min="14859" max="14859" width="3.125" style="2" customWidth="1"/>
    <col min="14860" max="14860" width="3.375" style="2" customWidth="1"/>
    <col min="14861" max="14862" width="2.625" style="2" customWidth="1"/>
    <col min="14863" max="14865" width="3.125" style="2" customWidth="1"/>
    <col min="14866" max="14866" width="3.625" style="2" customWidth="1"/>
    <col min="14867" max="14867" width="4" style="2" customWidth="1"/>
    <col min="14868" max="14868" width="3.125" style="2" customWidth="1"/>
    <col min="14869" max="14869" width="3.375" style="2" customWidth="1"/>
    <col min="14870" max="14870" width="3.5" style="2" customWidth="1"/>
    <col min="14871" max="14871" width="2.625" style="2" customWidth="1"/>
    <col min="14872" max="14874" width="3.625" style="2" customWidth="1"/>
    <col min="14875" max="14875" width="2.625" style="2" customWidth="1"/>
    <col min="14876" max="14876" width="4.125" style="2" customWidth="1"/>
    <col min="14877" max="15104" width="9" style="2"/>
    <col min="15105" max="15105" width="3.625" style="2" customWidth="1"/>
    <col min="15106" max="15106" width="6.375" style="2" customWidth="1"/>
    <col min="15107" max="15107" width="4.875" style="2" customWidth="1"/>
    <col min="15108" max="15109" width="2.625" style="2" customWidth="1"/>
    <col min="15110" max="15110" width="4" style="2" customWidth="1"/>
    <col min="15111" max="15112" width="2.625" style="2" customWidth="1"/>
    <col min="15113" max="15113" width="4" style="2" customWidth="1"/>
    <col min="15114" max="15114" width="2.625" style="2" customWidth="1"/>
    <col min="15115" max="15115" width="3.125" style="2" customWidth="1"/>
    <col min="15116" max="15116" width="3.375" style="2" customWidth="1"/>
    <col min="15117" max="15118" width="2.625" style="2" customWidth="1"/>
    <col min="15119" max="15121" width="3.125" style="2" customWidth="1"/>
    <col min="15122" max="15122" width="3.625" style="2" customWidth="1"/>
    <col min="15123" max="15123" width="4" style="2" customWidth="1"/>
    <col min="15124" max="15124" width="3.125" style="2" customWidth="1"/>
    <col min="15125" max="15125" width="3.375" style="2" customWidth="1"/>
    <col min="15126" max="15126" width="3.5" style="2" customWidth="1"/>
    <col min="15127" max="15127" width="2.625" style="2" customWidth="1"/>
    <col min="15128" max="15130" width="3.625" style="2" customWidth="1"/>
    <col min="15131" max="15131" width="2.625" style="2" customWidth="1"/>
    <col min="15132" max="15132" width="4.125" style="2" customWidth="1"/>
    <col min="15133" max="15360" width="9" style="2"/>
    <col min="15361" max="15361" width="3.625" style="2" customWidth="1"/>
    <col min="15362" max="15362" width="6.375" style="2" customWidth="1"/>
    <col min="15363" max="15363" width="4.875" style="2" customWidth="1"/>
    <col min="15364" max="15365" width="2.625" style="2" customWidth="1"/>
    <col min="15366" max="15366" width="4" style="2" customWidth="1"/>
    <col min="15367" max="15368" width="2.625" style="2" customWidth="1"/>
    <col min="15369" max="15369" width="4" style="2" customWidth="1"/>
    <col min="15370" max="15370" width="2.625" style="2" customWidth="1"/>
    <col min="15371" max="15371" width="3.125" style="2" customWidth="1"/>
    <col min="15372" max="15372" width="3.375" style="2" customWidth="1"/>
    <col min="15373" max="15374" width="2.625" style="2" customWidth="1"/>
    <col min="15375" max="15377" width="3.125" style="2" customWidth="1"/>
    <col min="15378" max="15378" width="3.625" style="2" customWidth="1"/>
    <col min="15379" max="15379" width="4" style="2" customWidth="1"/>
    <col min="15380" max="15380" width="3.125" style="2" customWidth="1"/>
    <col min="15381" max="15381" width="3.375" style="2" customWidth="1"/>
    <col min="15382" max="15382" width="3.5" style="2" customWidth="1"/>
    <col min="15383" max="15383" width="2.625" style="2" customWidth="1"/>
    <col min="15384" max="15386" width="3.625" style="2" customWidth="1"/>
    <col min="15387" max="15387" width="2.625" style="2" customWidth="1"/>
    <col min="15388" max="15388" width="4.125" style="2" customWidth="1"/>
    <col min="15389" max="15616" width="9" style="2"/>
    <col min="15617" max="15617" width="3.625" style="2" customWidth="1"/>
    <col min="15618" max="15618" width="6.375" style="2" customWidth="1"/>
    <col min="15619" max="15619" width="4.875" style="2" customWidth="1"/>
    <col min="15620" max="15621" width="2.625" style="2" customWidth="1"/>
    <col min="15622" max="15622" width="4" style="2" customWidth="1"/>
    <col min="15623" max="15624" width="2.625" style="2" customWidth="1"/>
    <col min="15625" max="15625" width="4" style="2" customWidth="1"/>
    <col min="15626" max="15626" width="2.625" style="2" customWidth="1"/>
    <col min="15627" max="15627" width="3.125" style="2" customWidth="1"/>
    <col min="15628" max="15628" width="3.375" style="2" customWidth="1"/>
    <col min="15629" max="15630" width="2.625" style="2" customWidth="1"/>
    <col min="15631" max="15633" width="3.125" style="2" customWidth="1"/>
    <col min="15634" max="15634" width="3.625" style="2" customWidth="1"/>
    <col min="15635" max="15635" width="4" style="2" customWidth="1"/>
    <col min="15636" max="15636" width="3.125" style="2" customWidth="1"/>
    <col min="15637" max="15637" width="3.375" style="2" customWidth="1"/>
    <col min="15638" max="15638" width="3.5" style="2" customWidth="1"/>
    <col min="15639" max="15639" width="2.625" style="2" customWidth="1"/>
    <col min="15640" max="15642" width="3.625" style="2" customWidth="1"/>
    <col min="15643" max="15643" width="2.625" style="2" customWidth="1"/>
    <col min="15644" max="15644" width="4.125" style="2" customWidth="1"/>
    <col min="15645" max="15872" width="9" style="2"/>
    <col min="15873" max="15873" width="3.625" style="2" customWidth="1"/>
    <col min="15874" max="15874" width="6.375" style="2" customWidth="1"/>
    <col min="15875" max="15875" width="4.875" style="2" customWidth="1"/>
    <col min="15876" max="15877" width="2.625" style="2" customWidth="1"/>
    <col min="15878" max="15878" width="4" style="2" customWidth="1"/>
    <col min="15879" max="15880" width="2.625" style="2" customWidth="1"/>
    <col min="15881" max="15881" width="4" style="2" customWidth="1"/>
    <col min="15882" max="15882" width="2.625" style="2" customWidth="1"/>
    <col min="15883" max="15883" width="3.125" style="2" customWidth="1"/>
    <col min="15884" max="15884" width="3.375" style="2" customWidth="1"/>
    <col min="15885" max="15886" width="2.625" style="2" customWidth="1"/>
    <col min="15887" max="15889" width="3.125" style="2" customWidth="1"/>
    <col min="15890" max="15890" width="3.625" style="2" customWidth="1"/>
    <col min="15891" max="15891" width="4" style="2" customWidth="1"/>
    <col min="15892" max="15892" width="3.125" style="2" customWidth="1"/>
    <col min="15893" max="15893" width="3.375" style="2" customWidth="1"/>
    <col min="15894" max="15894" width="3.5" style="2" customWidth="1"/>
    <col min="15895" max="15895" width="2.625" style="2" customWidth="1"/>
    <col min="15896" max="15898" width="3.625" style="2" customWidth="1"/>
    <col min="15899" max="15899" width="2.625" style="2" customWidth="1"/>
    <col min="15900" max="15900" width="4.125" style="2" customWidth="1"/>
    <col min="15901" max="16128" width="9" style="2"/>
    <col min="16129" max="16129" width="3.625" style="2" customWidth="1"/>
    <col min="16130" max="16130" width="6.375" style="2" customWidth="1"/>
    <col min="16131" max="16131" width="4.875" style="2" customWidth="1"/>
    <col min="16132" max="16133" width="2.625" style="2" customWidth="1"/>
    <col min="16134" max="16134" width="4" style="2" customWidth="1"/>
    <col min="16135" max="16136" width="2.625" style="2" customWidth="1"/>
    <col min="16137" max="16137" width="4" style="2" customWidth="1"/>
    <col min="16138" max="16138" width="2.625" style="2" customWidth="1"/>
    <col min="16139" max="16139" width="3.125" style="2" customWidth="1"/>
    <col min="16140" max="16140" width="3.375" style="2" customWidth="1"/>
    <col min="16141" max="16142" width="2.625" style="2" customWidth="1"/>
    <col min="16143" max="16145" width="3.125" style="2" customWidth="1"/>
    <col min="16146" max="16146" width="3.625" style="2" customWidth="1"/>
    <col min="16147" max="16147" width="4" style="2" customWidth="1"/>
    <col min="16148" max="16148" width="3.125" style="2" customWidth="1"/>
    <col min="16149" max="16149" width="3.375" style="2" customWidth="1"/>
    <col min="16150" max="16150" width="3.5" style="2" customWidth="1"/>
    <col min="16151" max="16151" width="2.625" style="2" customWidth="1"/>
    <col min="16152" max="16154" width="3.625" style="2" customWidth="1"/>
    <col min="16155" max="16155" width="2.625" style="2" customWidth="1"/>
    <col min="16156" max="16156" width="4.125" style="2" customWidth="1"/>
    <col min="16157" max="16384" width="9" style="2"/>
  </cols>
  <sheetData>
    <row r="1" spans="1:27" ht="30" customHeight="1">
      <c r="A1" s="1" t="s">
        <v>593</v>
      </c>
      <c r="B1" s="1"/>
    </row>
    <row r="2" spans="1:27" ht="18" customHeight="1">
      <c r="C2" s="5"/>
      <c r="AA2" s="352" t="s">
        <v>594</v>
      </c>
    </row>
    <row r="3" spans="1:27" s="4" customFormat="1" ht="76.5" customHeight="1">
      <c r="B3" s="353" t="s">
        <v>595</v>
      </c>
      <c r="C3" s="353" t="s">
        <v>596</v>
      </c>
      <c r="D3" s="354" t="s">
        <v>597</v>
      </c>
      <c r="E3" s="355" t="s">
        <v>598</v>
      </c>
      <c r="F3" s="356" t="s">
        <v>599</v>
      </c>
      <c r="G3" s="356" t="s">
        <v>600</v>
      </c>
      <c r="H3" s="356" t="s">
        <v>601</v>
      </c>
      <c r="I3" s="356" t="s">
        <v>602</v>
      </c>
      <c r="J3" s="356" t="s">
        <v>603</v>
      </c>
      <c r="K3" s="356" t="s">
        <v>604</v>
      </c>
      <c r="L3" s="356" t="s">
        <v>605</v>
      </c>
      <c r="M3" s="357" t="s">
        <v>606</v>
      </c>
      <c r="N3" s="358" t="s">
        <v>607</v>
      </c>
      <c r="O3" s="356" t="s">
        <v>608</v>
      </c>
      <c r="P3" s="356" t="s">
        <v>609</v>
      </c>
      <c r="Q3" s="356" t="s">
        <v>610</v>
      </c>
      <c r="R3" s="356" t="s">
        <v>611</v>
      </c>
      <c r="S3" s="356" t="s">
        <v>612</v>
      </c>
      <c r="T3" s="356" t="s">
        <v>613</v>
      </c>
      <c r="U3" s="356" t="s">
        <v>614</v>
      </c>
      <c r="V3" s="356" t="s">
        <v>615</v>
      </c>
      <c r="W3" s="356" t="s">
        <v>616</v>
      </c>
      <c r="X3" s="356" t="s">
        <v>617</v>
      </c>
      <c r="Y3" s="356" t="s">
        <v>618</v>
      </c>
      <c r="Z3" s="356" t="s">
        <v>619</v>
      </c>
      <c r="AA3" s="359" t="s">
        <v>620</v>
      </c>
    </row>
    <row r="4" spans="1:27" s="3" customFormat="1" ht="15" customHeight="1">
      <c r="B4" s="360" t="s">
        <v>621</v>
      </c>
      <c r="C4" s="361">
        <f t="shared" ref="C4:L4" si="0">SUM(C5:C8)</f>
        <v>1177</v>
      </c>
      <c r="D4" s="362">
        <f t="shared" si="0"/>
        <v>0</v>
      </c>
      <c r="E4" s="363">
        <f t="shared" si="0"/>
        <v>2</v>
      </c>
      <c r="F4" s="363">
        <f t="shared" si="0"/>
        <v>145</v>
      </c>
      <c r="G4" s="363">
        <f t="shared" si="0"/>
        <v>0</v>
      </c>
      <c r="H4" s="363">
        <f t="shared" si="0"/>
        <v>0</v>
      </c>
      <c r="I4" s="363">
        <f t="shared" si="0"/>
        <v>217</v>
      </c>
      <c r="J4" s="363">
        <f t="shared" si="0"/>
        <v>0</v>
      </c>
      <c r="K4" s="363">
        <f t="shared" si="0"/>
        <v>3</v>
      </c>
      <c r="L4" s="363">
        <f t="shared" si="0"/>
        <v>4</v>
      </c>
      <c r="M4" s="794">
        <f>SUM(N5:N8)</f>
        <v>668</v>
      </c>
      <c r="N4" s="795"/>
      <c r="O4" s="363">
        <f t="shared" ref="O4:AA4" si="1">SUM(O5:O8)</f>
        <v>0</v>
      </c>
      <c r="P4" s="363">
        <f t="shared" si="1"/>
        <v>0</v>
      </c>
      <c r="Q4" s="363">
        <f t="shared" si="1"/>
        <v>0</v>
      </c>
      <c r="R4" s="363">
        <f t="shared" si="1"/>
        <v>20</v>
      </c>
      <c r="S4" s="363">
        <f t="shared" si="1"/>
        <v>38</v>
      </c>
      <c r="T4" s="363">
        <f t="shared" si="1"/>
        <v>0</v>
      </c>
      <c r="U4" s="363">
        <f t="shared" si="1"/>
        <v>4</v>
      </c>
      <c r="V4" s="363">
        <f t="shared" si="1"/>
        <v>12</v>
      </c>
      <c r="W4" s="363">
        <f t="shared" si="1"/>
        <v>0</v>
      </c>
      <c r="X4" s="363">
        <f t="shared" si="1"/>
        <v>6</v>
      </c>
      <c r="Y4" s="363">
        <f t="shared" si="1"/>
        <v>4</v>
      </c>
      <c r="Z4" s="363">
        <f t="shared" si="1"/>
        <v>51</v>
      </c>
      <c r="AA4" s="364">
        <f t="shared" si="1"/>
        <v>3</v>
      </c>
    </row>
    <row r="5" spans="1:27" s="3" customFormat="1" ht="15" hidden="1" customHeight="1">
      <c r="B5" s="365" t="s">
        <v>13</v>
      </c>
      <c r="C5" s="366">
        <f>SUM(D5:AA5)</f>
        <v>172</v>
      </c>
      <c r="D5" s="367" t="s">
        <v>622</v>
      </c>
      <c r="E5" s="367" t="s">
        <v>622</v>
      </c>
      <c r="F5" s="367">
        <v>61</v>
      </c>
      <c r="G5" s="367" t="s">
        <v>622</v>
      </c>
      <c r="H5" s="367" t="s">
        <v>622</v>
      </c>
      <c r="I5" s="367">
        <v>8</v>
      </c>
      <c r="J5" s="367" t="s">
        <v>622</v>
      </c>
      <c r="K5" s="367">
        <v>2</v>
      </c>
      <c r="L5" s="367">
        <v>1</v>
      </c>
      <c r="M5" s="368"/>
      <c r="N5" s="369">
        <v>54</v>
      </c>
      <c r="O5" s="367" t="s">
        <v>622</v>
      </c>
      <c r="P5" s="367" t="s">
        <v>622</v>
      </c>
      <c r="Q5" s="367" t="s">
        <v>622</v>
      </c>
      <c r="R5" s="367" t="s">
        <v>622</v>
      </c>
      <c r="S5" s="367">
        <v>20</v>
      </c>
      <c r="T5" s="367" t="s">
        <v>622</v>
      </c>
      <c r="U5" s="367">
        <v>4</v>
      </c>
      <c r="V5" s="367">
        <v>5</v>
      </c>
      <c r="W5" s="367" t="s">
        <v>622</v>
      </c>
      <c r="X5" s="367">
        <v>1</v>
      </c>
      <c r="Y5" s="367">
        <v>1</v>
      </c>
      <c r="Z5" s="367">
        <v>15</v>
      </c>
      <c r="AA5" s="370" t="s">
        <v>622</v>
      </c>
    </row>
    <row r="6" spans="1:27" s="3" customFormat="1" ht="15" hidden="1" customHeight="1">
      <c r="B6" s="365" t="s">
        <v>14</v>
      </c>
      <c r="C6" s="366">
        <f>SUM(D6:AA6)</f>
        <v>581</v>
      </c>
      <c r="D6" s="367" t="s">
        <v>622</v>
      </c>
      <c r="E6" s="367">
        <v>2</v>
      </c>
      <c r="F6" s="367">
        <v>19</v>
      </c>
      <c r="G6" s="367" t="s">
        <v>622</v>
      </c>
      <c r="H6" s="367" t="s">
        <v>622</v>
      </c>
      <c r="I6" s="367">
        <v>107</v>
      </c>
      <c r="J6" s="367" t="s">
        <v>622</v>
      </c>
      <c r="K6" s="367">
        <v>1</v>
      </c>
      <c r="L6" s="367" t="s">
        <v>622</v>
      </c>
      <c r="M6" s="368"/>
      <c r="N6" s="369">
        <v>414</v>
      </c>
      <c r="O6" s="367" t="s">
        <v>622</v>
      </c>
      <c r="P6" s="367" t="s">
        <v>622</v>
      </c>
      <c r="Q6" s="367" t="s">
        <v>622</v>
      </c>
      <c r="R6" s="367">
        <v>10</v>
      </c>
      <c r="S6" s="367">
        <v>10</v>
      </c>
      <c r="T6" s="367" t="s">
        <v>622</v>
      </c>
      <c r="U6" s="367" t="s">
        <v>622</v>
      </c>
      <c r="V6" s="367">
        <v>1</v>
      </c>
      <c r="W6" s="367" t="s">
        <v>622</v>
      </c>
      <c r="X6" s="367">
        <v>2</v>
      </c>
      <c r="Y6" s="367">
        <v>2</v>
      </c>
      <c r="Z6" s="367">
        <v>10</v>
      </c>
      <c r="AA6" s="370">
        <v>3</v>
      </c>
    </row>
    <row r="7" spans="1:27" s="3" customFormat="1" ht="15" hidden="1" customHeight="1">
      <c r="B7" s="365" t="s">
        <v>15</v>
      </c>
      <c r="C7" s="366">
        <f>SUM(D7:AA7)</f>
        <v>321</v>
      </c>
      <c r="D7" s="367" t="s">
        <v>622</v>
      </c>
      <c r="E7" s="367" t="s">
        <v>622</v>
      </c>
      <c r="F7" s="367">
        <v>64</v>
      </c>
      <c r="G7" s="367" t="s">
        <v>622</v>
      </c>
      <c r="H7" s="367" t="s">
        <v>622</v>
      </c>
      <c r="I7" s="367">
        <v>55</v>
      </c>
      <c r="J7" s="367" t="s">
        <v>622</v>
      </c>
      <c r="K7" s="367" t="s">
        <v>622</v>
      </c>
      <c r="L7" s="367">
        <v>3</v>
      </c>
      <c r="M7" s="368"/>
      <c r="N7" s="369">
        <v>165</v>
      </c>
      <c r="O7" s="367" t="s">
        <v>622</v>
      </c>
      <c r="P7" s="367" t="s">
        <v>622</v>
      </c>
      <c r="Q7" s="367" t="s">
        <v>622</v>
      </c>
      <c r="R7" s="367">
        <v>10</v>
      </c>
      <c r="S7" s="367">
        <v>5</v>
      </c>
      <c r="T7" s="367" t="s">
        <v>622</v>
      </c>
      <c r="U7" s="367" t="s">
        <v>622</v>
      </c>
      <c r="V7" s="367">
        <v>4</v>
      </c>
      <c r="W7" s="367" t="s">
        <v>622</v>
      </c>
      <c r="X7" s="367">
        <v>1</v>
      </c>
      <c r="Y7" s="367">
        <v>1</v>
      </c>
      <c r="Z7" s="367">
        <v>13</v>
      </c>
      <c r="AA7" s="370" t="s">
        <v>622</v>
      </c>
    </row>
    <row r="8" spans="1:27" s="3" customFormat="1" ht="15" hidden="1" customHeight="1">
      <c r="B8" s="371" t="s">
        <v>16</v>
      </c>
      <c r="C8" s="372">
        <f>SUM(D8:AA8)</f>
        <v>103</v>
      </c>
      <c r="D8" s="367" t="s">
        <v>622</v>
      </c>
      <c r="E8" s="373" t="s">
        <v>622</v>
      </c>
      <c r="F8" s="373">
        <v>1</v>
      </c>
      <c r="G8" s="373" t="s">
        <v>622</v>
      </c>
      <c r="H8" s="373" t="s">
        <v>622</v>
      </c>
      <c r="I8" s="373">
        <v>47</v>
      </c>
      <c r="J8" s="373" t="s">
        <v>622</v>
      </c>
      <c r="K8" s="373" t="s">
        <v>622</v>
      </c>
      <c r="L8" s="373" t="s">
        <v>622</v>
      </c>
      <c r="M8" s="374"/>
      <c r="N8" s="375">
        <v>35</v>
      </c>
      <c r="O8" s="373" t="s">
        <v>622</v>
      </c>
      <c r="P8" s="373" t="s">
        <v>622</v>
      </c>
      <c r="Q8" s="373" t="s">
        <v>622</v>
      </c>
      <c r="R8" s="373" t="s">
        <v>622</v>
      </c>
      <c r="S8" s="373">
        <v>3</v>
      </c>
      <c r="T8" s="373" t="s">
        <v>622</v>
      </c>
      <c r="U8" s="373" t="s">
        <v>622</v>
      </c>
      <c r="V8" s="373">
        <v>2</v>
      </c>
      <c r="W8" s="373" t="s">
        <v>622</v>
      </c>
      <c r="X8" s="373">
        <v>2</v>
      </c>
      <c r="Y8" s="373" t="s">
        <v>622</v>
      </c>
      <c r="Z8" s="373">
        <v>13</v>
      </c>
      <c r="AA8" s="376" t="s">
        <v>622</v>
      </c>
    </row>
    <row r="9" spans="1:27" s="4" customFormat="1" ht="15" customHeight="1">
      <c r="B9" s="40" t="s">
        <v>623</v>
      </c>
      <c r="C9" s="361">
        <f t="shared" ref="C9:L9" si="2">SUM(C10:C13)</f>
        <v>1225</v>
      </c>
      <c r="D9" s="362">
        <f t="shared" si="2"/>
        <v>2</v>
      </c>
      <c r="E9" s="363">
        <f t="shared" si="2"/>
        <v>3</v>
      </c>
      <c r="F9" s="363">
        <f t="shared" si="2"/>
        <v>164</v>
      </c>
      <c r="G9" s="363">
        <f t="shared" si="2"/>
        <v>0</v>
      </c>
      <c r="H9" s="363">
        <f t="shared" si="2"/>
        <v>0</v>
      </c>
      <c r="I9" s="363">
        <f t="shared" si="2"/>
        <v>231</v>
      </c>
      <c r="J9" s="363">
        <f t="shared" si="2"/>
        <v>0</v>
      </c>
      <c r="K9" s="363">
        <f t="shared" si="2"/>
        <v>2</v>
      </c>
      <c r="L9" s="363">
        <f t="shared" si="2"/>
        <v>7</v>
      </c>
      <c r="M9" s="794">
        <f>SUM(N10:N13)</f>
        <v>655</v>
      </c>
      <c r="N9" s="795"/>
      <c r="O9" s="363">
        <f t="shared" ref="O9:AA9" si="3">SUM(O10:O13)</f>
        <v>0</v>
      </c>
      <c r="P9" s="363">
        <f t="shared" si="3"/>
        <v>0</v>
      </c>
      <c r="Q9" s="363">
        <f t="shared" si="3"/>
        <v>0</v>
      </c>
      <c r="R9" s="363">
        <f t="shared" si="3"/>
        <v>16</v>
      </c>
      <c r="S9" s="363">
        <f t="shared" si="3"/>
        <v>48</v>
      </c>
      <c r="T9" s="363">
        <f t="shared" si="3"/>
        <v>3</v>
      </c>
      <c r="U9" s="363">
        <f t="shared" si="3"/>
        <v>5</v>
      </c>
      <c r="V9" s="363">
        <f t="shared" si="3"/>
        <v>14</v>
      </c>
      <c r="W9" s="363">
        <f t="shared" si="3"/>
        <v>1</v>
      </c>
      <c r="X9" s="363">
        <f t="shared" si="3"/>
        <v>6</v>
      </c>
      <c r="Y9" s="363">
        <f t="shared" si="3"/>
        <v>3</v>
      </c>
      <c r="Z9" s="363">
        <f t="shared" si="3"/>
        <v>57</v>
      </c>
      <c r="AA9" s="364">
        <f t="shared" si="3"/>
        <v>8</v>
      </c>
    </row>
    <row r="10" spans="1:27" s="4" customFormat="1" ht="15" customHeight="1">
      <c r="B10" s="20" t="s">
        <v>13</v>
      </c>
      <c r="C10" s="366">
        <f>SUM(D10:AA10)</f>
        <v>173</v>
      </c>
      <c r="D10" s="377">
        <v>1</v>
      </c>
      <c r="E10" s="369" t="s">
        <v>622</v>
      </c>
      <c r="F10" s="378">
        <v>53</v>
      </c>
      <c r="G10" s="378" t="s">
        <v>622</v>
      </c>
      <c r="H10" s="378" t="s">
        <v>622</v>
      </c>
      <c r="I10" s="378">
        <v>10</v>
      </c>
      <c r="J10" s="378" t="s">
        <v>622</v>
      </c>
      <c r="K10" s="378">
        <v>1</v>
      </c>
      <c r="L10" s="378">
        <v>2</v>
      </c>
      <c r="M10" s="379"/>
      <c r="N10" s="380">
        <v>50</v>
      </c>
      <c r="O10" s="378" t="s">
        <v>622</v>
      </c>
      <c r="P10" s="378" t="s">
        <v>622</v>
      </c>
      <c r="Q10" s="378" t="s">
        <v>622</v>
      </c>
      <c r="R10" s="378" t="s">
        <v>622</v>
      </c>
      <c r="S10" s="378">
        <v>26</v>
      </c>
      <c r="T10" s="378">
        <v>3</v>
      </c>
      <c r="U10" s="378">
        <v>5</v>
      </c>
      <c r="V10" s="378">
        <v>5</v>
      </c>
      <c r="W10" s="378" t="s">
        <v>622</v>
      </c>
      <c r="X10" s="378">
        <v>1</v>
      </c>
      <c r="Y10" s="378">
        <v>1</v>
      </c>
      <c r="Z10" s="378">
        <v>15</v>
      </c>
      <c r="AA10" s="381" t="s">
        <v>622</v>
      </c>
    </row>
    <row r="11" spans="1:27" s="4" customFormat="1" ht="15" customHeight="1">
      <c r="B11" s="20" t="s">
        <v>14</v>
      </c>
      <c r="C11" s="366">
        <f>SUM(D11:AA11)</f>
        <v>590</v>
      </c>
      <c r="D11" s="377">
        <v>1</v>
      </c>
      <c r="E11" s="369">
        <v>3</v>
      </c>
      <c r="F11" s="378">
        <v>18</v>
      </c>
      <c r="G11" s="378" t="s">
        <v>622</v>
      </c>
      <c r="H11" s="378" t="s">
        <v>622</v>
      </c>
      <c r="I11" s="378">
        <v>111</v>
      </c>
      <c r="J11" s="378" t="s">
        <v>622</v>
      </c>
      <c r="K11" s="378">
        <v>1</v>
      </c>
      <c r="L11" s="378" t="s">
        <v>622</v>
      </c>
      <c r="M11" s="379"/>
      <c r="N11" s="380">
        <v>413</v>
      </c>
      <c r="O11" s="378" t="s">
        <v>622</v>
      </c>
      <c r="P11" s="378" t="s">
        <v>622</v>
      </c>
      <c r="Q11" s="378" t="s">
        <v>622</v>
      </c>
      <c r="R11" s="378">
        <v>10</v>
      </c>
      <c r="S11" s="378">
        <v>11</v>
      </c>
      <c r="T11" s="378" t="s">
        <v>622</v>
      </c>
      <c r="U11" s="378" t="s">
        <v>622</v>
      </c>
      <c r="V11" s="378">
        <v>2</v>
      </c>
      <c r="W11" s="378" t="s">
        <v>622</v>
      </c>
      <c r="X11" s="378">
        <v>2</v>
      </c>
      <c r="Y11" s="378">
        <v>1</v>
      </c>
      <c r="Z11" s="378">
        <v>9</v>
      </c>
      <c r="AA11" s="381">
        <v>8</v>
      </c>
    </row>
    <row r="12" spans="1:27" s="4" customFormat="1" ht="15" customHeight="1">
      <c r="B12" s="20" t="s">
        <v>15</v>
      </c>
      <c r="C12" s="366">
        <f>SUM(D12:AA12)</f>
        <v>378</v>
      </c>
      <c r="D12" s="377" t="s">
        <v>622</v>
      </c>
      <c r="E12" s="369" t="s">
        <v>622</v>
      </c>
      <c r="F12" s="378">
        <v>92</v>
      </c>
      <c r="G12" s="378" t="s">
        <v>622</v>
      </c>
      <c r="H12" s="378" t="s">
        <v>622</v>
      </c>
      <c r="I12" s="378">
        <v>77</v>
      </c>
      <c r="J12" s="378" t="s">
        <v>622</v>
      </c>
      <c r="K12" s="378" t="s">
        <v>622</v>
      </c>
      <c r="L12" s="378">
        <v>4</v>
      </c>
      <c r="M12" s="379"/>
      <c r="N12" s="380">
        <v>166</v>
      </c>
      <c r="O12" s="378" t="s">
        <v>622</v>
      </c>
      <c r="P12" s="378" t="s">
        <v>622</v>
      </c>
      <c r="Q12" s="378" t="s">
        <v>622</v>
      </c>
      <c r="R12" s="378">
        <v>6</v>
      </c>
      <c r="S12" s="378">
        <v>8</v>
      </c>
      <c r="T12" s="378" t="s">
        <v>622</v>
      </c>
      <c r="U12" s="378" t="s">
        <v>622</v>
      </c>
      <c r="V12" s="378">
        <v>4</v>
      </c>
      <c r="W12" s="378" t="s">
        <v>622</v>
      </c>
      <c r="X12" s="378">
        <v>1</v>
      </c>
      <c r="Y12" s="378">
        <v>1</v>
      </c>
      <c r="Z12" s="378">
        <v>19</v>
      </c>
      <c r="AA12" s="381" t="s">
        <v>622</v>
      </c>
    </row>
    <row r="13" spans="1:27" s="4" customFormat="1" ht="15" customHeight="1">
      <c r="B13" s="27" t="s">
        <v>16</v>
      </c>
      <c r="C13" s="372">
        <f>SUM(D13:AA13)</f>
        <v>84</v>
      </c>
      <c r="D13" s="382" t="s">
        <v>622</v>
      </c>
      <c r="E13" s="375" t="s">
        <v>622</v>
      </c>
      <c r="F13" s="383">
        <v>1</v>
      </c>
      <c r="G13" s="383" t="s">
        <v>622</v>
      </c>
      <c r="H13" s="383" t="s">
        <v>622</v>
      </c>
      <c r="I13" s="383">
        <v>33</v>
      </c>
      <c r="J13" s="383" t="s">
        <v>622</v>
      </c>
      <c r="K13" s="383" t="s">
        <v>622</v>
      </c>
      <c r="L13" s="383">
        <v>1</v>
      </c>
      <c r="M13" s="384"/>
      <c r="N13" s="385">
        <v>26</v>
      </c>
      <c r="O13" s="383" t="s">
        <v>622</v>
      </c>
      <c r="P13" s="383" t="s">
        <v>622</v>
      </c>
      <c r="Q13" s="383" t="s">
        <v>622</v>
      </c>
      <c r="R13" s="383" t="s">
        <v>622</v>
      </c>
      <c r="S13" s="383">
        <v>3</v>
      </c>
      <c r="T13" s="383" t="s">
        <v>622</v>
      </c>
      <c r="U13" s="383" t="s">
        <v>622</v>
      </c>
      <c r="V13" s="383">
        <v>3</v>
      </c>
      <c r="W13" s="383">
        <v>1</v>
      </c>
      <c r="X13" s="383">
        <v>2</v>
      </c>
      <c r="Y13" s="383" t="s">
        <v>622</v>
      </c>
      <c r="Z13" s="383">
        <v>14</v>
      </c>
      <c r="AA13" s="386" t="s">
        <v>622</v>
      </c>
    </row>
    <row r="14" spans="1:27" s="4" customFormat="1" ht="15" customHeight="1">
      <c r="B14" s="40" t="s">
        <v>624</v>
      </c>
      <c r="C14" s="361">
        <f t="shared" ref="C14:L14" si="4">SUM(C15:C18)</f>
        <v>1282</v>
      </c>
      <c r="D14" s="387">
        <f>SUM(D15:D18)</f>
        <v>0</v>
      </c>
      <c r="E14" s="388">
        <f t="shared" si="4"/>
        <v>1</v>
      </c>
      <c r="F14" s="363">
        <f t="shared" si="4"/>
        <v>132</v>
      </c>
      <c r="G14" s="363">
        <f t="shared" si="4"/>
        <v>1</v>
      </c>
      <c r="H14" s="363">
        <f t="shared" si="4"/>
        <v>0</v>
      </c>
      <c r="I14" s="363">
        <f t="shared" si="4"/>
        <v>365</v>
      </c>
      <c r="J14" s="363">
        <f t="shared" si="4"/>
        <v>1</v>
      </c>
      <c r="K14" s="363">
        <f t="shared" si="4"/>
        <v>2</v>
      </c>
      <c r="L14" s="363">
        <f t="shared" si="4"/>
        <v>6</v>
      </c>
      <c r="M14" s="794">
        <f>SUM(N15:N18)</f>
        <v>620</v>
      </c>
      <c r="N14" s="795"/>
      <c r="O14" s="363">
        <f t="shared" ref="O14:AA14" si="5">SUM(O15:O18)</f>
        <v>0</v>
      </c>
      <c r="P14" s="363">
        <f t="shared" si="5"/>
        <v>1</v>
      </c>
      <c r="Q14" s="363">
        <f t="shared" si="5"/>
        <v>1</v>
      </c>
      <c r="R14" s="363">
        <f t="shared" si="5"/>
        <v>14</v>
      </c>
      <c r="S14" s="363">
        <f t="shared" si="5"/>
        <v>48</v>
      </c>
      <c r="T14" s="363">
        <f t="shared" si="5"/>
        <v>4</v>
      </c>
      <c r="U14" s="363">
        <f t="shared" si="5"/>
        <v>10</v>
      </c>
      <c r="V14" s="363">
        <f t="shared" si="5"/>
        <v>15</v>
      </c>
      <c r="W14" s="363">
        <f t="shared" si="5"/>
        <v>1</v>
      </c>
      <c r="X14" s="363">
        <f t="shared" si="5"/>
        <v>5</v>
      </c>
      <c r="Y14" s="363">
        <f t="shared" si="5"/>
        <v>6</v>
      </c>
      <c r="Z14" s="363">
        <f t="shared" si="5"/>
        <v>45</v>
      </c>
      <c r="AA14" s="364">
        <f t="shared" si="5"/>
        <v>4</v>
      </c>
    </row>
    <row r="15" spans="1:27" s="4" customFormat="1" ht="15" customHeight="1">
      <c r="B15" s="20" t="s">
        <v>13</v>
      </c>
      <c r="C15" s="366">
        <f>SUM(D15:AA15)</f>
        <v>201</v>
      </c>
      <c r="D15" s="377" t="s">
        <v>622</v>
      </c>
      <c r="E15" s="369" t="s">
        <v>622</v>
      </c>
      <c r="F15" s="378">
        <v>55</v>
      </c>
      <c r="G15" s="378" t="s">
        <v>622</v>
      </c>
      <c r="H15" s="378" t="s">
        <v>622</v>
      </c>
      <c r="I15" s="378">
        <v>35</v>
      </c>
      <c r="J15" s="378" t="s">
        <v>622</v>
      </c>
      <c r="K15" s="378">
        <v>1</v>
      </c>
      <c r="L15" s="378">
        <v>1</v>
      </c>
      <c r="M15" s="379"/>
      <c r="N15" s="380">
        <v>52</v>
      </c>
      <c r="O15" s="378" t="s">
        <v>622</v>
      </c>
      <c r="P15" s="378" t="s">
        <v>622</v>
      </c>
      <c r="Q15" s="378" t="s">
        <v>622</v>
      </c>
      <c r="R15" s="378" t="s">
        <v>622</v>
      </c>
      <c r="S15" s="378">
        <v>25</v>
      </c>
      <c r="T15" s="378">
        <v>4</v>
      </c>
      <c r="U15" s="378">
        <v>10</v>
      </c>
      <c r="V15" s="378">
        <v>5</v>
      </c>
      <c r="W15" s="378" t="s">
        <v>622</v>
      </c>
      <c r="X15" s="378">
        <v>1</v>
      </c>
      <c r="Y15" s="378">
        <v>1</v>
      </c>
      <c r="Z15" s="378">
        <v>11</v>
      </c>
      <c r="AA15" s="381" t="s">
        <v>622</v>
      </c>
    </row>
    <row r="16" spans="1:27" s="4" customFormat="1" ht="15" customHeight="1">
      <c r="B16" s="20" t="s">
        <v>14</v>
      </c>
      <c r="C16" s="366">
        <f>SUM(D16:AA16)</f>
        <v>589</v>
      </c>
      <c r="D16" s="377" t="s">
        <v>622</v>
      </c>
      <c r="E16" s="369">
        <v>1</v>
      </c>
      <c r="F16" s="378">
        <v>15</v>
      </c>
      <c r="G16" s="378" t="s">
        <v>622</v>
      </c>
      <c r="H16" s="378" t="s">
        <v>622</v>
      </c>
      <c r="I16" s="378">
        <v>132</v>
      </c>
      <c r="J16" s="378">
        <v>1</v>
      </c>
      <c r="K16" s="378">
        <v>1</v>
      </c>
      <c r="L16" s="378" t="s">
        <v>622</v>
      </c>
      <c r="M16" s="379"/>
      <c r="N16" s="380">
        <v>399</v>
      </c>
      <c r="O16" s="378" t="s">
        <v>622</v>
      </c>
      <c r="P16" s="378" t="s">
        <v>622</v>
      </c>
      <c r="Q16" s="378">
        <v>1</v>
      </c>
      <c r="R16" s="378">
        <v>7</v>
      </c>
      <c r="S16" s="378">
        <v>13</v>
      </c>
      <c r="T16" s="378" t="s">
        <v>622</v>
      </c>
      <c r="U16" s="378" t="s">
        <v>622</v>
      </c>
      <c r="V16" s="378">
        <v>4</v>
      </c>
      <c r="W16" s="378" t="s">
        <v>622</v>
      </c>
      <c r="X16" s="378">
        <v>2</v>
      </c>
      <c r="Y16" s="378">
        <v>3</v>
      </c>
      <c r="Z16" s="378">
        <v>6</v>
      </c>
      <c r="AA16" s="381">
        <v>4</v>
      </c>
    </row>
    <row r="17" spans="2:45" s="4" customFormat="1" ht="15" customHeight="1">
      <c r="B17" s="20" t="s">
        <v>15</v>
      </c>
      <c r="C17" s="366">
        <f>SUM(D17:AA17)</f>
        <v>399</v>
      </c>
      <c r="D17" s="377" t="s">
        <v>622</v>
      </c>
      <c r="E17" s="369" t="s">
        <v>622</v>
      </c>
      <c r="F17" s="378">
        <v>61</v>
      </c>
      <c r="G17" s="378">
        <v>1</v>
      </c>
      <c r="H17" s="378" t="s">
        <v>622</v>
      </c>
      <c r="I17" s="378">
        <v>151</v>
      </c>
      <c r="J17" s="378" t="s">
        <v>622</v>
      </c>
      <c r="K17" s="378" t="s">
        <v>622</v>
      </c>
      <c r="L17" s="378">
        <v>4</v>
      </c>
      <c r="M17" s="379"/>
      <c r="N17" s="380">
        <v>147</v>
      </c>
      <c r="O17" s="378" t="s">
        <v>622</v>
      </c>
      <c r="P17" s="378" t="s">
        <v>622</v>
      </c>
      <c r="Q17" s="378" t="s">
        <v>622</v>
      </c>
      <c r="R17" s="378">
        <v>7</v>
      </c>
      <c r="S17" s="378">
        <v>7</v>
      </c>
      <c r="T17" s="378" t="s">
        <v>622</v>
      </c>
      <c r="U17" s="378" t="s">
        <v>622</v>
      </c>
      <c r="V17" s="378">
        <v>3</v>
      </c>
      <c r="W17" s="378" t="s">
        <v>622</v>
      </c>
      <c r="X17" s="378">
        <v>1</v>
      </c>
      <c r="Y17" s="378" t="s">
        <v>622</v>
      </c>
      <c r="Z17" s="378">
        <v>17</v>
      </c>
      <c r="AA17" s="381" t="s">
        <v>622</v>
      </c>
    </row>
    <row r="18" spans="2:45" s="4" customFormat="1" ht="15" customHeight="1">
      <c r="B18" s="27" t="s">
        <v>16</v>
      </c>
      <c r="C18" s="372">
        <f>SUM(D18:AA18)</f>
        <v>93</v>
      </c>
      <c r="D18" s="382" t="s">
        <v>622</v>
      </c>
      <c r="E18" s="375" t="s">
        <v>622</v>
      </c>
      <c r="F18" s="383">
        <v>1</v>
      </c>
      <c r="G18" s="383" t="s">
        <v>622</v>
      </c>
      <c r="H18" s="383" t="s">
        <v>622</v>
      </c>
      <c r="I18" s="383">
        <v>47</v>
      </c>
      <c r="J18" s="383" t="s">
        <v>622</v>
      </c>
      <c r="K18" s="383" t="s">
        <v>622</v>
      </c>
      <c r="L18" s="383">
        <v>1</v>
      </c>
      <c r="M18" s="384"/>
      <c r="N18" s="385">
        <v>22</v>
      </c>
      <c r="O18" s="383" t="s">
        <v>622</v>
      </c>
      <c r="P18" s="383">
        <v>1</v>
      </c>
      <c r="Q18" s="383" t="s">
        <v>622</v>
      </c>
      <c r="R18" s="383" t="s">
        <v>622</v>
      </c>
      <c r="S18" s="383">
        <v>3</v>
      </c>
      <c r="T18" s="383" t="s">
        <v>622</v>
      </c>
      <c r="U18" s="383" t="s">
        <v>622</v>
      </c>
      <c r="V18" s="383">
        <v>3</v>
      </c>
      <c r="W18" s="383">
        <v>1</v>
      </c>
      <c r="X18" s="383">
        <v>1</v>
      </c>
      <c r="Y18" s="383">
        <v>2</v>
      </c>
      <c r="Z18" s="383">
        <v>11</v>
      </c>
      <c r="AA18" s="386" t="s">
        <v>622</v>
      </c>
    </row>
    <row r="19" spans="2:45" s="4" customFormat="1" ht="15" customHeight="1">
      <c r="B19" s="40" t="s">
        <v>625</v>
      </c>
      <c r="C19" s="361">
        <f t="shared" ref="C19:L19" si="6">SUM(C20:C23)</f>
        <v>1268</v>
      </c>
      <c r="D19" s="362">
        <f t="shared" si="6"/>
        <v>0</v>
      </c>
      <c r="E19" s="363">
        <f t="shared" si="6"/>
        <v>1</v>
      </c>
      <c r="F19" s="363">
        <f t="shared" si="6"/>
        <v>107</v>
      </c>
      <c r="G19" s="363">
        <f t="shared" si="6"/>
        <v>1</v>
      </c>
      <c r="H19" s="363">
        <f t="shared" si="6"/>
        <v>1</v>
      </c>
      <c r="I19" s="363">
        <f t="shared" si="6"/>
        <v>423</v>
      </c>
      <c r="J19" s="363">
        <f t="shared" si="6"/>
        <v>1</v>
      </c>
      <c r="K19" s="363">
        <f t="shared" si="6"/>
        <v>2</v>
      </c>
      <c r="L19" s="363">
        <f t="shared" si="6"/>
        <v>9</v>
      </c>
      <c r="M19" s="794">
        <f>SUM(N20:N23)</f>
        <v>591</v>
      </c>
      <c r="N19" s="795"/>
      <c r="O19" s="363">
        <f t="shared" ref="O19:AA19" si="7">SUM(O20:O23)</f>
        <v>0</v>
      </c>
      <c r="P19" s="363">
        <f t="shared" si="7"/>
        <v>1</v>
      </c>
      <c r="Q19" s="363">
        <f t="shared" si="7"/>
        <v>1</v>
      </c>
      <c r="R19" s="363">
        <f t="shared" si="7"/>
        <v>14</v>
      </c>
      <c r="S19" s="363">
        <f t="shared" si="7"/>
        <v>42</v>
      </c>
      <c r="T19" s="363">
        <f t="shared" si="7"/>
        <v>0</v>
      </c>
      <c r="U19" s="363">
        <f t="shared" si="7"/>
        <v>12</v>
      </c>
      <c r="V19" s="363">
        <f t="shared" si="7"/>
        <v>16</v>
      </c>
      <c r="W19" s="363">
        <f t="shared" si="7"/>
        <v>1</v>
      </c>
      <c r="X19" s="363">
        <f t="shared" si="7"/>
        <v>8</v>
      </c>
      <c r="Y19" s="363">
        <f t="shared" si="7"/>
        <v>4</v>
      </c>
      <c r="Z19" s="363">
        <f t="shared" si="7"/>
        <v>30</v>
      </c>
      <c r="AA19" s="364">
        <f t="shared" si="7"/>
        <v>3</v>
      </c>
    </row>
    <row r="20" spans="2:45" s="4" customFormat="1" ht="15" customHeight="1">
      <c r="B20" s="20" t="s">
        <v>13</v>
      </c>
      <c r="C20" s="366">
        <f>SUM(D20:AA20)</f>
        <v>181</v>
      </c>
      <c r="D20" s="377" t="s">
        <v>622</v>
      </c>
      <c r="E20" s="369" t="s">
        <v>622</v>
      </c>
      <c r="F20" s="378">
        <v>59</v>
      </c>
      <c r="G20" s="378" t="s">
        <v>622</v>
      </c>
      <c r="H20" s="378" t="s">
        <v>622</v>
      </c>
      <c r="I20" s="378">
        <v>32</v>
      </c>
      <c r="J20" s="378" t="s">
        <v>622</v>
      </c>
      <c r="K20" s="378">
        <v>1</v>
      </c>
      <c r="L20" s="378">
        <v>1</v>
      </c>
      <c r="M20" s="379"/>
      <c r="N20" s="380">
        <v>47</v>
      </c>
      <c r="O20" s="378" t="s">
        <v>622</v>
      </c>
      <c r="P20" s="378" t="s">
        <v>622</v>
      </c>
      <c r="Q20" s="378" t="s">
        <v>622</v>
      </c>
      <c r="R20" s="378" t="s">
        <v>622</v>
      </c>
      <c r="S20" s="378">
        <v>18</v>
      </c>
      <c r="T20" s="378" t="s">
        <v>622</v>
      </c>
      <c r="U20" s="378">
        <v>11</v>
      </c>
      <c r="V20" s="378">
        <v>5</v>
      </c>
      <c r="W20" s="378" t="s">
        <v>622</v>
      </c>
      <c r="X20" s="378">
        <v>3</v>
      </c>
      <c r="Y20" s="378" t="s">
        <v>622</v>
      </c>
      <c r="Z20" s="378">
        <v>4</v>
      </c>
      <c r="AA20" s="381" t="s">
        <v>622</v>
      </c>
    </row>
    <row r="21" spans="2:45" s="4" customFormat="1" ht="15" customHeight="1">
      <c r="B21" s="20" t="s">
        <v>14</v>
      </c>
      <c r="C21" s="366">
        <f>SUM(D21:AA21)</f>
        <v>571</v>
      </c>
      <c r="D21" s="377" t="s">
        <v>622</v>
      </c>
      <c r="E21" s="369">
        <v>1</v>
      </c>
      <c r="F21" s="378">
        <v>14</v>
      </c>
      <c r="G21" s="378" t="s">
        <v>622</v>
      </c>
      <c r="H21" s="378">
        <v>1</v>
      </c>
      <c r="I21" s="378">
        <v>140</v>
      </c>
      <c r="J21" s="378">
        <v>1</v>
      </c>
      <c r="K21" s="378">
        <v>1</v>
      </c>
      <c r="L21" s="378" t="s">
        <v>622</v>
      </c>
      <c r="M21" s="379"/>
      <c r="N21" s="380">
        <v>379</v>
      </c>
      <c r="O21" s="378" t="s">
        <v>622</v>
      </c>
      <c r="P21" s="378" t="s">
        <v>622</v>
      </c>
      <c r="Q21" s="378">
        <v>1</v>
      </c>
      <c r="R21" s="378">
        <v>5</v>
      </c>
      <c r="S21" s="378">
        <v>11</v>
      </c>
      <c r="T21" s="378" t="s">
        <v>622</v>
      </c>
      <c r="U21" s="378" t="s">
        <v>622</v>
      </c>
      <c r="V21" s="378">
        <v>5</v>
      </c>
      <c r="W21" s="378" t="s">
        <v>622</v>
      </c>
      <c r="X21" s="378">
        <v>3</v>
      </c>
      <c r="Y21" s="378">
        <v>3</v>
      </c>
      <c r="Z21" s="378">
        <v>3</v>
      </c>
      <c r="AA21" s="381">
        <v>3</v>
      </c>
    </row>
    <row r="22" spans="2:45" s="4" customFormat="1" ht="15" customHeight="1">
      <c r="B22" s="20" t="s">
        <v>15</v>
      </c>
      <c r="C22" s="366">
        <f>SUM(D22:AA22)</f>
        <v>394</v>
      </c>
      <c r="D22" s="377" t="s">
        <v>622</v>
      </c>
      <c r="E22" s="369" t="s">
        <v>622</v>
      </c>
      <c r="F22" s="378">
        <v>33</v>
      </c>
      <c r="G22" s="378">
        <v>1</v>
      </c>
      <c r="H22" s="378" t="s">
        <v>622</v>
      </c>
      <c r="I22" s="378">
        <v>183</v>
      </c>
      <c r="J22" s="378" t="s">
        <v>622</v>
      </c>
      <c r="K22" s="378" t="s">
        <v>622</v>
      </c>
      <c r="L22" s="378">
        <v>2</v>
      </c>
      <c r="M22" s="379"/>
      <c r="N22" s="380">
        <v>137</v>
      </c>
      <c r="O22" s="378" t="s">
        <v>622</v>
      </c>
      <c r="P22" s="378" t="s">
        <v>622</v>
      </c>
      <c r="Q22" s="378" t="s">
        <v>622</v>
      </c>
      <c r="R22" s="378">
        <v>9</v>
      </c>
      <c r="S22" s="378">
        <v>10</v>
      </c>
      <c r="T22" s="378" t="s">
        <v>622</v>
      </c>
      <c r="U22" s="378">
        <v>1</v>
      </c>
      <c r="V22" s="378">
        <v>3</v>
      </c>
      <c r="W22" s="378" t="s">
        <v>622</v>
      </c>
      <c r="X22" s="378">
        <v>1</v>
      </c>
      <c r="Y22" s="378" t="s">
        <v>622</v>
      </c>
      <c r="Z22" s="378">
        <v>14</v>
      </c>
      <c r="AA22" s="381" t="s">
        <v>622</v>
      </c>
    </row>
    <row r="23" spans="2:45" s="4" customFormat="1" ht="15" customHeight="1">
      <c r="B23" s="27" t="s">
        <v>16</v>
      </c>
      <c r="C23" s="372">
        <f>SUM(D23:AA23)</f>
        <v>122</v>
      </c>
      <c r="D23" s="382" t="s">
        <v>622</v>
      </c>
      <c r="E23" s="375" t="s">
        <v>622</v>
      </c>
      <c r="F23" s="383">
        <v>1</v>
      </c>
      <c r="G23" s="383" t="s">
        <v>622</v>
      </c>
      <c r="H23" s="383" t="s">
        <v>622</v>
      </c>
      <c r="I23" s="383">
        <v>68</v>
      </c>
      <c r="J23" s="383" t="s">
        <v>622</v>
      </c>
      <c r="K23" s="383" t="s">
        <v>622</v>
      </c>
      <c r="L23" s="383">
        <v>6</v>
      </c>
      <c r="M23" s="384"/>
      <c r="N23" s="385">
        <v>28</v>
      </c>
      <c r="O23" s="383" t="s">
        <v>622</v>
      </c>
      <c r="P23" s="383">
        <v>1</v>
      </c>
      <c r="Q23" s="383" t="s">
        <v>622</v>
      </c>
      <c r="R23" s="383" t="s">
        <v>622</v>
      </c>
      <c r="S23" s="383">
        <v>3</v>
      </c>
      <c r="T23" s="383" t="s">
        <v>622</v>
      </c>
      <c r="U23" s="383" t="s">
        <v>622</v>
      </c>
      <c r="V23" s="383">
        <v>3</v>
      </c>
      <c r="W23" s="383">
        <v>1</v>
      </c>
      <c r="X23" s="383">
        <v>1</v>
      </c>
      <c r="Y23" s="383">
        <v>1</v>
      </c>
      <c r="Z23" s="383">
        <v>9</v>
      </c>
      <c r="AA23" s="386" t="s">
        <v>622</v>
      </c>
    </row>
    <row r="24" spans="2:45" s="4" customFormat="1" ht="15" customHeight="1">
      <c r="B24" s="40" t="s">
        <v>626</v>
      </c>
      <c r="C24" s="361">
        <f>SUM(C25:C28)</f>
        <v>1388</v>
      </c>
      <c r="D24" s="387">
        <f>SUM(D25:D28)</f>
        <v>0</v>
      </c>
      <c r="E24" s="363">
        <f>SUM(E25:E28)</f>
        <v>0</v>
      </c>
      <c r="F24" s="363">
        <f t="shared" ref="F24:AA24" si="8">SUM(F25:F28)</f>
        <v>113</v>
      </c>
      <c r="G24" s="363">
        <f t="shared" si="8"/>
        <v>1</v>
      </c>
      <c r="H24" s="363">
        <f t="shared" si="8"/>
        <v>1</v>
      </c>
      <c r="I24" s="363">
        <f t="shared" si="8"/>
        <v>554</v>
      </c>
      <c r="J24" s="363">
        <f>SUM(J25:J28)</f>
        <v>0</v>
      </c>
      <c r="K24" s="363">
        <f t="shared" si="8"/>
        <v>2</v>
      </c>
      <c r="L24" s="363">
        <f t="shared" si="8"/>
        <v>12</v>
      </c>
      <c r="M24" s="794">
        <f>SUM(N25:N28)</f>
        <v>561</v>
      </c>
      <c r="N24" s="795"/>
      <c r="O24" s="363">
        <f t="shared" si="8"/>
        <v>0</v>
      </c>
      <c r="P24" s="363">
        <f t="shared" si="8"/>
        <v>1</v>
      </c>
      <c r="Q24" s="363">
        <f t="shared" si="8"/>
        <v>2</v>
      </c>
      <c r="R24" s="363">
        <f t="shared" si="8"/>
        <v>15</v>
      </c>
      <c r="S24" s="363">
        <f t="shared" si="8"/>
        <v>55</v>
      </c>
      <c r="T24" s="363">
        <f t="shared" si="8"/>
        <v>3</v>
      </c>
      <c r="U24" s="363">
        <f t="shared" si="8"/>
        <v>15</v>
      </c>
      <c r="V24" s="363">
        <f t="shared" si="8"/>
        <v>17</v>
      </c>
      <c r="W24" s="363">
        <f t="shared" si="8"/>
        <v>1</v>
      </c>
      <c r="X24" s="363">
        <f t="shared" si="8"/>
        <v>4</v>
      </c>
      <c r="Y24" s="363">
        <f t="shared" si="8"/>
        <v>6</v>
      </c>
      <c r="Z24" s="363">
        <f t="shared" si="8"/>
        <v>25</v>
      </c>
      <c r="AA24" s="364">
        <f t="shared" si="8"/>
        <v>0</v>
      </c>
    </row>
    <row r="25" spans="2:45" s="4" customFormat="1" ht="15" customHeight="1">
      <c r="B25" s="20" t="s">
        <v>13</v>
      </c>
      <c r="C25" s="366">
        <f>SUM(D25:AA25)</f>
        <v>225</v>
      </c>
      <c r="D25" s="377" t="s">
        <v>622</v>
      </c>
      <c r="E25" s="369" t="s">
        <v>622</v>
      </c>
      <c r="F25" s="378">
        <v>71</v>
      </c>
      <c r="G25" s="378" t="s">
        <v>622</v>
      </c>
      <c r="H25" s="378" t="s">
        <v>622</v>
      </c>
      <c r="I25" s="378">
        <v>48</v>
      </c>
      <c r="J25" s="378" t="s">
        <v>622</v>
      </c>
      <c r="K25" s="378">
        <v>1</v>
      </c>
      <c r="L25" s="378">
        <v>5</v>
      </c>
      <c r="M25" s="379"/>
      <c r="N25" s="380">
        <v>40</v>
      </c>
      <c r="O25" s="378" t="s">
        <v>622</v>
      </c>
      <c r="P25" s="378">
        <v>1</v>
      </c>
      <c r="Q25" s="378">
        <v>1</v>
      </c>
      <c r="R25" s="378" t="s">
        <v>622</v>
      </c>
      <c r="S25" s="378">
        <v>29</v>
      </c>
      <c r="T25" s="378">
        <v>3</v>
      </c>
      <c r="U25" s="378">
        <v>14</v>
      </c>
      <c r="V25" s="378">
        <v>5</v>
      </c>
      <c r="W25" s="378" t="s">
        <v>622</v>
      </c>
      <c r="X25" s="378">
        <v>2</v>
      </c>
      <c r="Y25" s="378">
        <v>1</v>
      </c>
      <c r="Z25" s="378">
        <v>4</v>
      </c>
      <c r="AA25" s="381" t="s">
        <v>622</v>
      </c>
    </row>
    <row r="26" spans="2:45" s="4" customFormat="1" ht="15" customHeight="1">
      <c r="B26" s="20" t="s">
        <v>14</v>
      </c>
      <c r="C26" s="366">
        <f>SUM(D26:AA26)</f>
        <v>583</v>
      </c>
      <c r="D26" s="377" t="s">
        <v>622</v>
      </c>
      <c r="E26" s="369" t="s">
        <v>622</v>
      </c>
      <c r="F26" s="378">
        <v>13</v>
      </c>
      <c r="G26" s="378" t="s">
        <v>622</v>
      </c>
      <c r="H26" s="378">
        <v>1</v>
      </c>
      <c r="I26" s="378">
        <v>177</v>
      </c>
      <c r="J26" s="378" t="s">
        <v>622</v>
      </c>
      <c r="K26" s="378">
        <v>1</v>
      </c>
      <c r="L26" s="378">
        <v>1</v>
      </c>
      <c r="M26" s="379"/>
      <c r="N26" s="380">
        <v>359</v>
      </c>
      <c r="O26" s="378" t="s">
        <v>622</v>
      </c>
      <c r="P26" s="378" t="s">
        <v>622</v>
      </c>
      <c r="Q26" s="378">
        <v>1</v>
      </c>
      <c r="R26" s="378">
        <v>6</v>
      </c>
      <c r="S26" s="378">
        <v>12</v>
      </c>
      <c r="T26" s="378" t="s">
        <v>622</v>
      </c>
      <c r="U26" s="378" t="s">
        <v>622</v>
      </c>
      <c r="V26" s="378">
        <v>5</v>
      </c>
      <c r="W26" s="378" t="s">
        <v>622</v>
      </c>
      <c r="X26" s="378" t="s">
        <v>622</v>
      </c>
      <c r="Y26" s="378">
        <v>4</v>
      </c>
      <c r="Z26" s="378">
        <v>3</v>
      </c>
      <c r="AA26" s="381" t="s">
        <v>622</v>
      </c>
    </row>
    <row r="27" spans="2:45" s="4" customFormat="1" ht="15" customHeight="1">
      <c r="B27" s="20" t="s">
        <v>15</v>
      </c>
      <c r="C27" s="366">
        <f>SUM(D27:AA27)</f>
        <v>431</v>
      </c>
      <c r="D27" s="377" t="s">
        <v>622</v>
      </c>
      <c r="E27" s="369" t="s">
        <v>622</v>
      </c>
      <c r="F27" s="378">
        <v>28</v>
      </c>
      <c r="G27" s="378">
        <v>1</v>
      </c>
      <c r="H27" s="378" t="s">
        <v>622</v>
      </c>
      <c r="I27" s="378">
        <v>234</v>
      </c>
      <c r="J27" s="378" t="s">
        <v>622</v>
      </c>
      <c r="K27" s="378" t="s">
        <v>622</v>
      </c>
      <c r="L27" s="378">
        <v>2</v>
      </c>
      <c r="M27" s="379"/>
      <c r="N27" s="380">
        <v>129</v>
      </c>
      <c r="O27" s="378" t="s">
        <v>622</v>
      </c>
      <c r="P27" s="378" t="s">
        <v>622</v>
      </c>
      <c r="Q27" s="378" t="s">
        <v>622</v>
      </c>
      <c r="R27" s="378">
        <v>9</v>
      </c>
      <c r="S27" s="378">
        <v>11</v>
      </c>
      <c r="T27" s="378" t="s">
        <v>622</v>
      </c>
      <c r="U27" s="378">
        <v>1</v>
      </c>
      <c r="V27" s="378">
        <v>4</v>
      </c>
      <c r="W27" s="378" t="s">
        <v>622</v>
      </c>
      <c r="X27" s="378">
        <v>1</v>
      </c>
      <c r="Y27" s="378" t="s">
        <v>622</v>
      </c>
      <c r="Z27" s="378">
        <v>11</v>
      </c>
      <c r="AA27" s="381" t="s">
        <v>622</v>
      </c>
    </row>
    <row r="28" spans="2:45" s="4" customFormat="1" ht="15" customHeight="1">
      <c r="B28" s="27" t="s">
        <v>16</v>
      </c>
      <c r="C28" s="372">
        <f>SUM(D28:AA28)</f>
        <v>149</v>
      </c>
      <c r="D28" s="382" t="s">
        <v>622</v>
      </c>
      <c r="E28" s="375" t="s">
        <v>622</v>
      </c>
      <c r="F28" s="383">
        <v>1</v>
      </c>
      <c r="G28" s="383" t="s">
        <v>622</v>
      </c>
      <c r="H28" s="383" t="s">
        <v>622</v>
      </c>
      <c r="I28" s="383">
        <v>95</v>
      </c>
      <c r="J28" s="383" t="s">
        <v>622</v>
      </c>
      <c r="K28" s="383" t="s">
        <v>622</v>
      </c>
      <c r="L28" s="383">
        <v>4</v>
      </c>
      <c r="M28" s="384"/>
      <c r="N28" s="385">
        <v>33</v>
      </c>
      <c r="O28" s="383" t="s">
        <v>622</v>
      </c>
      <c r="P28" s="383" t="s">
        <v>622</v>
      </c>
      <c r="Q28" s="383" t="s">
        <v>622</v>
      </c>
      <c r="R28" s="383" t="s">
        <v>622</v>
      </c>
      <c r="S28" s="383">
        <v>3</v>
      </c>
      <c r="T28" s="383" t="s">
        <v>622</v>
      </c>
      <c r="U28" s="383" t="s">
        <v>622</v>
      </c>
      <c r="V28" s="383">
        <v>3</v>
      </c>
      <c r="W28" s="383">
        <v>1</v>
      </c>
      <c r="X28" s="383">
        <v>1</v>
      </c>
      <c r="Y28" s="383">
        <v>1</v>
      </c>
      <c r="Z28" s="383">
        <v>7</v>
      </c>
      <c r="AA28" s="386" t="s">
        <v>622</v>
      </c>
    </row>
    <row r="29" spans="2:45" s="389" customFormat="1" ht="15" customHeight="1">
      <c r="B29" s="40" t="s">
        <v>627</v>
      </c>
      <c r="C29" s="361">
        <f>SUM(C30:C33)</f>
        <v>1430</v>
      </c>
      <c r="D29" s="362">
        <f>SUM(D30:D33)</f>
        <v>0</v>
      </c>
      <c r="E29" s="363">
        <f>SUM(E30:E33)</f>
        <v>0</v>
      </c>
      <c r="F29" s="363">
        <f t="shared" ref="F29:AA29" si="9">SUM(F30:F33)</f>
        <v>93</v>
      </c>
      <c r="G29" s="363">
        <f t="shared" si="9"/>
        <v>0</v>
      </c>
      <c r="H29" s="363">
        <f t="shared" si="9"/>
        <v>0</v>
      </c>
      <c r="I29" s="363">
        <f t="shared" si="9"/>
        <v>636</v>
      </c>
      <c r="J29" s="363">
        <f>SUM(J30:J33)</f>
        <v>0</v>
      </c>
      <c r="K29" s="363">
        <f t="shared" si="9"/>
        <v>2</v>
      </c>
      <c r="L29" s="363">
        <f t="shared" si="9"/>
        <v>7</v>
      </c>
      <c r="M29" s="794">
        <f t="shared" si="9"/>
        <v>552</v>
      </c>
      <c r="N29" s="795"/>
      <c r="O29" s="363">
        <f t="shared" si="9"/>
        <v>0</v>
      </c>
      <c r="P29" s="363">
        <f t="shared" si="9"/>
        <v>0</v>
      </c>
      <c r="Q29" s="363">
        <f t="shared" si="9"/>
        <v>0</v>
      </c>
      <c r="R29" s="363">
        <f t="shared" si="9"/>
        <v>10</v>
      </c>
      <c r="S29" s="363">
        <f t="shared" si="9"/>
        <v>44</v>
      </c>
      <c r="T29" s="363">
        <f t="shared" si="9"/>
        <v>3</v>
      </c>
      <c r="U29" s="363">
        <f t="shared" si="9"/>
        <v>8</v>
      </c>
      <c r="V29" s="363">
        <f t="shared" si="9"/>
        <v>31</v>
      </c>
      <c r="W29" s="363">
        <f t="shared" si="9"/>
        <v>1</v>
      </c>
      <c r="X29" s="363">
        <f t="shared" si="9"/>
        <v>5</v>
      </c>
      <c r="Y29" s="363">
        <f t="shared" si="9"/>
        <v>8</v>
      </c>
      <c r="Z29" s="363">
        <f t="shared" si="9"/>
        <v>30</v>
      </c>
      <c r="AA29" s="364">
        <f t="shared" si="9"/>
        <v>0</v>
      </c>
    </row>
    <row r="30" spans="2:45" s="391" customFormat="1" ht="15" customHeight="1">
      <c r="B30" s="20" t="s">
        <v>13</v>
      </c>
      <c r="C30" s="366">
        <f>SUM(D30:AA30)</f>
        <v>194</v>
      </c>
      <c r="D30" s="390" t="s">
        <v>622</v>
      </c>
      <c r="E30" s="367" t="s">
        <v>622</v>
      </c>
      <c r="F30" s="378">
        <v>57</v>
      </c>
      <c r="G30" s="378" t="s">
        <v>622</v>
      </c>
      <c r="H30" s="378" t="s">
        <v>622</v>
      </c>
      <c r="I30" s="378">
        <v>45</v>
      </c>
      <c r="J30" s="378" t="s">
        <v>622</v>
      </c>
      <c r="K30" s="378">
        <v>1</v>
      </c>
      <c r="L30" s="378">
        <v>3</v>
      </c>
      <c r="M30" s="798">
        <v>44</v>
      </c>
      <c r="N30" s="799"/>
      <c r="O30" s="378" t="s">
        <v>622</v>
      </c>
      <c r="P30" s="378" t="s">
        <v>622</v>
      </c>
      <c r="Q30" s="378" t="s">
        <v>622</v>
      </c>
      <c r="R30" s="378" t="s">
        <v>622</v>
      </c>
      <c r="S30" s="378">
        <v>16</v>
      </c>
      <c r="T30" s="378">
        <v>3</v>
      </c>
      <c r="U30" s="378">
        <v>7</v>
      </c>
      <c r="V30" s="378">
        <v>6</v>
      </c>
      <c r="W30" s="378" t="s">
        <v>622</v>
      </c>
      <c r="X30" s="378">
        <v>3</v>
      </c>
      <c r="Y30" s="378">
        <v>1</v>
      </c>
      <c r="Z30" s="378">
        <v>8</v>
      </c>
      <c r="AA30" s="381" t="s">
        <v>622</v>
      </c>
    </row>
    <row r="31" spans="2:45" s="391" customFormat="1" ht="15" customHeight="1">
      <c r="B31" s="20" t="s">
        <v>14</v>
      </c>
      <c r="C31" s="366">
        <f>SUM(D31:AA31)</f>
        <v>622</v>
      </c>
      <c r="D31" s="390" t="s">
        <v>622</v>
      </c>
      <c r="E31" s="367" t="s">
        <v>622</v>
      </c>
      <c r="F31" s="378">
        <v>11</v>
      </c>
      <c r="G31" s="378" t="s">
        <v>622</v>
      </c>
      <c r="H31" s="378" t="s">
        <v>622</v>
      </c>
      <c r="I31" s="378">
        <v>222</v>
      </c>
      <c r="J31" s="378" t="s">
        <v>622</v>
      </c>
      <c r="K31" s="378">
        <v>1</v>
      </c>
      <c r="L31" s="378" t="s">
        <v>622</v>
      </c>
      <c r="M31" s="798">
        <v>355</v>
      </c>
      <c r="N31" s="799"/>
      <c r="O31" s="378" t="s">
        <v>622</v>
      </c>
      <c r="P31" s="378" t="s">
        <v>622</v>
      </c>
      <c r="Q31" s="378" t="s">
        <v>622</v>
      </c>
      <c r="R31" s="378">
        <v>5</v>
      </c>
      <c r="S31" s="378">
        <v>12</v>
      </c>
      <c r="T31" s="378" t="s">
        <v>622</v>
      </c>
      <c r="U31" s="378">
        <v>1</v>
      </c>
      <c r="V31" s="378">
        <v>7</v>
      </c>
      <c r="W31" s="378" t="s">
        <v>622</v>
      </c>
      <c r="X31" s="378" t="s">
        <v>622</v>
      </c>
      <c r="Y31" s="378">
        <v>5</v>
      </c>
      <c r="Z31" s="378">
        <v>3</v>
      </c>
      <c r="AA31" s="381" t="s">
        <v>622</v>
      </c>
    </row>
    <row r="32" spans="2:45" s="391" customFormat="1" ht="15" customHeight="1">
      <c r="B32" s="20" t="s">
        <v>15</v>
      </c>
      <c r="C32" s="366">
        <f>SUM(D32:AA32)</f>
        <v>461</v>
      </c>
      <c r="D32" s="390" t="s">
        <v>622</v>
      </c>
      <c r="E32" s="367" t="s">
        <v>622</v>
      </c>
      <c r="F32" s="378">
        <v>24</v>
      </c>
      <c r="G32" s="378" t="s">
        <v>622</v>
      </c>
      <c r="H32" s="378" t="s">
        <v>622</v>
      </c>
      <c r="I32" s="378">
        <v>266</v>
      </c>
      <c r="J32" s="378" t="s">
        <v>622</v>
      </c>
      <c r="K32" s="378" t="s">
        <v>622</v>
      </c>
      <c r="L32" s="378">
        <v>2</v>
      </c>
      <c r="M32" s="798">
        <v>121</v>
      </c>
      <c r="N32" s="799"/>
      <c r="O32" s="378" t="s">
        <v>622</v>
      </c>
      <c r="P32" s="378" t="s">
        <v>622</v>
      </c>
      <c r="Q32" s="378" t="s">
        <v>622</v>
      </c>
      <c r="R32" s="378">
        <v>5</v>
      </c>
      <c r="S32" s="378">
        <v>12</v>
      </c>
      <c r="T32" s="378" t="s">
        <v>622</v>
      </c>
      <c r="U32" s="378" t="s">
        <v>622</v>
      </c>
      <c r="V32" s="378">
        <v>16</v>
      </c>
      <c r="W32" s="378" t="s">
        <v>622</v>
      </c>
      <c r="X32" s="378">
        <v>1</v>
      </c>
      <c r="Y32" s="378">
        <v>1</v>
      </c>
      <c r="Z32" s="378">
        <v>13</v>
      </c>
      <c r="AA32" s="381" t="s">
        <v>622</v>
      </c>
      <c r="AD32" s="392"/>
      <c r="AF32" s="393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</row>
    <row r="33" spans="2:45" s="391" customFormat="1" ht="15" customHeight="1">
      <c r="B33" s="27" t="s">
        <v>16</v>
      </c>
      <c r="C33" s="372">
        <f>SUM(D33:AA33)</f>
        <v>153</v>
      </c>
      <c r="D33" s="394" t="s">
        <v>622</v>
      </c>
      <c r="E33" s="373" t="s">
        <v>622</v>
      </c>
      <c r="F33" s="383">
        <v>1</v>
      </c>
      <c r="G33" s="383" t="s">
        <v>622</v>
      </c>
      <c r="H33" s="383" t="s">
        <v>622</v>
      </c>
      <c r="I33" s="383">
        <v>103</v>
      </c>
      <c r="J33" s="383" t="s">
        <v>622</v>
      </c>
      <c r="K33" s="383" t="s">
        <v>622</v>
      </c>
      <c r="L33" s="383">
        <v>2</v>
      </c>
      <c r="M33" s="800">
        <v>32</v>
      </c>
      <c r="N33" s="801"/>
      <c r="O33" s="383" t="s">
        <v>622</v>
      </c>
      <c r="P33" s="383" t="s">
        <v>622</v>
      </c>
      <c r="Q33" s="383" t="s">
        <v>622</v>
      </c>
      <c r="R33" s="383" t="s">
        <v>622</v>
      </c>
      <c r="S33" s="383">
        <v>4</v>
      </c>
      <c r="T33" s="383" t="s">
        <v>622</v>
      </c>
      <c r="U33" s="383" t="s">
        <v>622</v>
      </c>
      <c r="V33" s="383">
        <v>2</v>
      </c>
      <c r="W33" s="383">
        <v>1</v>
      </c>
      <c r="X33" s="383">
        <v>1</v>
      </c>
      <c r="Y33" s="383">
        <v>1</v>
      </c>
      <c r="Z33" s="383">
        <v>6</v>
      </c>
      <c r="AA33" s="386" t="s">
        <v>622</v>
      </c>
      <c r="AD33" s="392"/>
      <c r="AF33" s="395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spans="2:45" s="391" customFormat="1" ht="15" customHeight="1">
      <c r="B34" s="40" t="s">
        <v>628</v>
      </c>
      <c r="C34" s="361">
        <f>SUM(C35:C38)</f>
        <v>1524</v>
      </c>
      <c r="D34" s="362">
        <f>SUM(D35:D38)</f>
        <v>0</v>
      </c>
      <c r="E34" s="363">
        <f>SUM(E35:E38)</f>
        <v>0</v>
      </c>
      <c r="F34" s="363">
        <f>SUM(G35:G38)</f>
        <v>1</v>
      </c>
      <c r="G34" s="363">
        <f t="shared" ref="G34:M34" si="10">SUM(G35:G38)</f>
        <v>1</v>
      </c>
      <c r="H34" s="363">
        <f t="shared" si="10"/>
        <v>0</v>
      </c>
      <c r="I34" s="363">
        <f t="shared" si="10"/>
        <v>729</v>
      </c>
      <c r="J34" s="363">
        <f>SUM(J35:J38)</f>
        <v>0</v>
      </c>
      <c r="K34" s="363">
        <f t="shared" si="10"/>
        <v>2</v>
      </c>
      <c r="L34" s="363">
        <f t="shared" si="10"/>
        <v>8</v>
      </c>
      <c r="M34" s="794">
        <f t="shared" si="10"/>
        <v>548</v>
      </c>
      <c r="N34" s="795"/>
      <c r="O34" s="363">
        <f>SUM(O35:O38)</f>
        <v>1</v>
      </c>
      <c r="P34" s="363">
        <f t="shared" ref="P34:AA34" si="11">SUM(P35:P38)</f>
        <v>1</v>
      </c>
      <c r="Q34" s="363">
        <f t="shared" si="11"/>
        <v>0</v>
      </c>
      <c r="R34" s="363">
        <f t="shared" si="11"/>
        <v>10</v>
      </c>
      <c r="S34" s="363">
        <f t="shared" si="11"/>
        <v>48</v>
      </c>
      <c r="T34" s="363">
        <f t="shared" si="11"/>
        <v>1</v>
      </c>
      <c r="U34" s="363">
        <f t="shared" si="11"/>
        <v>20</v>
      </c>
      <c r="V34" s="363">
        <f t="shared" si="11"/>
        <v>33</v>
      </c>
      <c r="W34" s="363">
        <f t="shared" si="11"/>
        <v>1</v>
      </c>
      <c r="X34" s="363">
        <f t="shared" si="11"/>
        <v>7</v>
      </c>
      <c r="Y34" s="363">
        <f t="shared" si="11"/>
        <v>9</v>
      </c>
      <c r="Z34" s="363">
        <f t="shared" si="11"/>
        <v>22</v>
      </c>
      <c r="AA34" s="364">
        <f t="shared" si="11"/>
        <v>0</v>
      </c>
      <c r="AD34" s="392"/>
      <c r="AF34" s="395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</row>
    <row r="35" spans="2:45" s="391" customFormat="1" ht="15" customHeight="1">
      <c r="B35" s="20" t="s">
        <v>13</v>
      </c>
      <c r="C35" s="366">
        <f t="shared" ref="C35:C43" si="12">SUM(D35:AA35)</f>
        <v>190</v>
      </c>
      <c r="D35" s="390" t="s">
        <v>622</v>
      </c>
      <c r="E35" s="367" t="s">
        <v>622</v>
      </c>
      <c r="F35" s="396">
        <v>53</v>
      </c>
      <c r="G35" s="367" t="s">
        <v>622</v>
      </c>
      <c r="H35" s="367" t="s">
        <v>622</v>
      </c>
      <c r="I35" s="367">
        <v>42</v>
      </c>
      <c r="J35" s="367" t="s">
        <v>622</v>
      </c>
      <c r="K35" s="367">
        <v>1</v>
      </c>
      <c r="L35" s="367">
        <v>2</v>
      </c>
      <c r="M35" s="802">
        <v>42</v>
      </c>
      <c r="N35" s="803"/>
      <c r="O35" s="367" t="s">
        <v>622</v>
      </c>
      <c r="P35" s="367" t="s">
        <v>622</v>
      </c>
      <c r="Q35" s="367" t="s">
        <v>622</v>
      </c>
      <c r="R35" s="367" t="s">
        <v>622</v>
      </c>
      <c r="S35" s="367">
        <v>17</v>
      </c>
      <c r="T35" s="367">
        <v>1</v>
      </c>
      <c r="U35" s="367">
        <v>19</v>
      </c>
      <c r="V35" s="367">
        <v>5</v>
      </c>
      <c r="W35" s="367" t="s">
        <v>622</v>
      </c>
      <c r="X35" s="367">
        <v>2</v>
      </c>
      <c r="Y35" s="367">
        <v>1</v>
      </c>
      <c r="Z35" s="367">
        <v>5</v>
      </c>
      <c r="AA35" s="370" t="s">
        <v>622</v>
      </c>
      <c r="AD35" s="392"/>
      <c r="AF35" s="395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</row>
    <row r="36" spans="2:45" s="391" customFormat="1" ht="15" customHeight="1">
      <c r="B36" s="20" t="s">
        <v>14</v>
      </c>
      <c r="C36" s="366">
        <f t="shared" si="12"/>
        <v>663</v>
      </c>
      <c r="D36" s="390" t="s">
        <v>622</v>
      </c>
      <c r="E36" s="367" t="s">
        <v>622</v>
      </c>
      <c r="F36" s="396">
        <v>10</v>
      </c>
      <c r="G36" s="367">
        <v>1</v>
      </c>
      <c r="H36" s="367" t="s">
        <v>622</v>
      </c>
      <c r="I36" s="367">
        <v>258</v>
      </c>
      <c r="J36" s="367" t="s">
        <v>622</v>
      </c>
      <c r="K36" s="367">
        <v>1</v>
      </c>
      <c r="L36" s="367">
        <v>1</v>
      </c>
      <c r="M36" s="802">
        <v>355</v>
      </c>
      <c r="N36" s="803"/>
      <c r="O36" s="367">
        <v>1</v>
      </c>
      <c r="P36" s="367" t="s">
        <v>622</v>
      </c>
      <c r="Q36" s="367" t="s">
        <v>622</v>
      </c>
      <c r="R36" s="367">
        <v>3</v>
      </c>
      <c r="S36" s="367">
        <v>12</v>
      </c>
      <c r="T36" s="367" t="s">
        <v>622</v>
      </c>
      <c r="U36" s="367">
        <v>1</v>
      </c>
      <c r="V36" s="367">
        <v>9</v>
      </c>
      <c r="W36" s="367" t="s">
        <v>622</v>
      </c>
      <c r="X36" s="367">
        <v>3</v>
      </c>
      <c r="Y36" s="367">
        <v>6</v>
      </c>
      <c r="Z36" s="367">
        <v>2</v>
      </c>
      <c r="AA36" s="370" t="s">
        <v>622</v>
      </c>
      <c r="AD36" s="392"/>
      <c r="AF36" s="395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</row>
    <row r="37" spans="2:45" s="391" customFormat="1" ht="15" customHeight="1">
      <c r="B37" s="20" t="s">
        <v>15</v>
      </c>
      <c r="C37" s="366">
        <f t="shared" si="12"/>
        <v>483</v>
      </c>
      <c r="D37" s="390" t="s">
        <v>622</v>
      </c>
      <c r="E37" s="367" t="s">
        <v>622</v>
      </c>
      <c r="F37" s="396">
        <v>18</v>
      </c>
      <c r="G37" s="367" t="s">
        <v>622</v>
      </c>
      <c r="H37" s="367" t="s">
        <v>622</v>
      </c>
      <c r="I37" s="367">
        <v>294</v>
      </c>
      <c r="J37" s="367" t="s">
        <v>622</v>
      </c>
      <c r="K37" s="367" t="s">
        <v>622</v>
      </c>
      <c r="L37" s="367">
        <v>2</v>
      </c>
      <c r="M37" s="802">
        <v>120</v>
      </c>
      <c r="N37" s="803"/>
      <c r="O37" s="367" t="s">
        <v>622</v>
      </c>
      <c r="P37" s="367" t="s">
        <v>622</v>
      </c>
      <c r="Q37" s="367" t="s">
        <v>622</v>
      </c>
      <c r="R37" s="367">
        <v>7</v>
      </c>
      <c r="S37" s="367">
        <v>15</v>
      </c>
      <c r="T37" s="367" t="s">
        <v>622</v>
      </c>
      <c r="U37" s="367" t="s">
        <v>622</v>
      </c>
      <c r="V37" s="367">
        <v>15</v>
      </c>
      <c r="W37" s="367" t="s">
        <v>622</v>
      </c>
      <c r="X37" s="367">
        <v>1</v>
      </c>
      <c r="Y37" s="367">
        <v>1</v>
      </c>
      <c r="Z37" s="367">
        <v>10</v>
      </c>
      <c r="AA37" s="370" t="s">
        <v>622</v>
      </c>
      <c r="AD37" s="392"/>
      <c r="AF37" s="395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</row>
    <row r="38" spans="2:45" s="391" customFormat="1" ht="15" customHeight="1">
      <c r="B38" s="27" t="s">
        <v>16</v>
      </c>
      <c r="C38" s="372">
        <f t="shared" si="12"/>
        <v>188</v>
      </c>
      <c r="D38" s="394" t="s">
        <v>622</v>
      </c>
      <c r="E38" s="373" t="s">
        <v>622</v>
      </c>
      <c r="F38" s="396">
        <v>2</v>
      </c>
      <c r="G38" s="373" t="s">
        <v>622</v>
      </c>
      <c r="H38" s="373" t="s">
        <v>622</v>
      </c>
      <c r="I38" s="373">
        <v>135</v>
      </c>
      <c r="J38" s="373" t="s">
        <v>622</v>
      </c>
      <c r="K38" s="373" t="s">
        <v>622</v>
      </c>
      <c r="L38" s="373">
        <v>3</v>
      </c>
      <c r="M38" s="802">
        <v>31</v>
      </c>
      <c r="N38" s="803"/>
      <c r="O38" s="373" t="s">
        <v>622</v>
      </c>
      <c r="P38" s="373">
        <v>1</v>
      </c>
      <c r="Q38" s="373" t="s">
        <v>622</v>
      </c>
      <c r="R38" s="373" t="s">
        <v>622</v>
      </c>
      <c r="S38" s="373">
        <v>4</v>
      </c>
      <c r="T38" s="373" t="s">
        <v>622</v>
      </c>
      <c r="U38" s="373" t="s">
        <v>622</v>
      </c>
      <c r="V38" s="373">
        <v>4</v>
      </c>
      <c r="W38" s="373">
        <v>1</v>
      </c>
      <c r="X38" s="373">
        <v>1</v>
      </c>
      <c r="Y38" s="373">
        <v>1</v>
      </c>
      <c r="Z38" s="373">
        <v>5</v>
      </c>
      <c r="AA38" s="376" t="s">
        <v>622</v>
      </c>
      <c r="AD38" s="392"/>
      <c r="AF38" s="395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</row>
    <row r="39" spans="2:45" s="49" customFormat="1" ht="18.75" customHeight="1">
      <c r="B39" s="397" t="s">
        <v>629</v>
      </c>
      <c r="C39" s="398">
        <f t="shared" si="12"/>
        <v>1538</v>
      </c>
      <c r="D39" s="399">
        <v>4</v>
      </c>
      <c r="E39" s="400">
        <v>0</v>
      </c>
      <c r="F39" s="401">
        <v>79</v>
      </c>
      <c r="G39" s="401">
        <v>1</v>
      </c>
      <c r="H39" s="401">
        <v>0</v>
      </c>
      <c r="I39" s="401">
        <v>754</v>
      </c>
      <c r="J39" s="401" t="s">
        <v>622</v>
      </c>
      <c r="K39" s="401">
        <v>2</v>
      </c>
      <c r="L39" s="401">
        <v>8</v>
      </c>
      <c r="M39" s="796">
        <v>546</v>
      </c>
      <c r="N39" s="797"/>
      <c r="O39" s="401">
        <v>1</v>
      </c>
      <c r="P39" s="401">
        <v>1</v>
      </c>
      <c r="Q39" s="401">
        <v>0</v>
      </c>
      <c r="R39" s="401">
        <v>9</v>
      </c>
      <c r="S39" s="401">
        <v>43</v>
      </c>
      <c r="T39" s="401">
        <v>0</v>
      </c>
      <c r="U39" s="401">
        <v>24</v>
      </c>
      <c r="V39" s="401">
        <v>31</v>
      </c>
      <c r="W39" s="401">
        <v>1</v>
      </c>
      <c r="X39" s="401">
        <v>6</v>
      </c>
      <c r="Y39" s="401">
        <v>10</v>
      </c>
      <c r="Z39" s="401">
        <v>17</v>
      </c>
      <c r="AA39" s="402">
        <v>1</v>
      </c>
      <c r="AD39" s="391"/>
      <c r="AE39" s="391"/>
      <c r="AF39" s="395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</row>
    <row r="40" spans="2:45" s="49" customFormat="1" ht="18.75" customHeight="1">
      <c r="B40" s="397" t="s">
        <v>630</v>
      </c>
      <c r="C40" s="398">
        <f t="shared" si="12"/>
        <v>1607</v>
      </c>
      <c r="D40" s="399">
        <v>0</v>
      </c>
      <c r="E40" s="400">
        <v>0</v>
      </c>
      <c r="F40" s="401">
        <v>70</v>
      </c>
      <c r="G40" s="401">
        <v>1</v>
      </c>
      <c r="H40" s="401">
        <v>0</v>
      </c>
      <c r="I40" s="401">
        <v>867</v>
      </c>
      <c r="J40" s="401">
        <v>0</v>
      </c>
      <c r="K40" s="401">
        <v>2</v>
      </c>
      <c r="L40" s="401">
        <v>8</v>
      </c>
      <c r="M40" s="796">
        <v>514</v>
      </c>
      <c r="N40" s="797"/>
      <c r="O40" s="401">
        <v>0</v>
      </c>
      <c r="P40" s="401">
        <v>1</v>
      </c>
      <c r="Q40" s="401">
        <v>0</v>
      </c>
      <c r="R40" s="401">
        <v>1</v>
      </c>
      <c r="S40" s="401">
        <v>56</v>
      </c>
      <c r="T40" s="401">
        <v>0</v>
      </c>
      <c r="U40" s="401">
        <v>23</v>
      </c>
      <c r="V40" s="401">
        <v>28</v>
      </c>
      <c r="W40" s="401">
        <v>1</v>
      </c>
      <c r="X40" s="401">
        <v>6</v>
      </c>
      <c r="Y40" s="401">
        <v>11</v>
      </c>
      <c r="Z40" s="401">
        <v>14</v>
      </c>
      <c r="AA40" s="402">
        <v>4</v>
      </c>
      <c r="AD40" s="391"/>
      <c r="AE40" s="391"/>
      <c r="AF40" s="395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</row>
    <row r="41" spans="2:45" s="49" customFormat="1" ht="18.75" customHeight="1">
      <c r="B41" s="397" t="s">
        <v>631</v>
      </c>
      <c r="C41" s="398">
        <f t="shared" si="12"/>
        <v>1562</v>
      </c>
      <c r="D41" s="399">
        <v>0</v>
      </c>
      <c r="E41" s="400">
        <v>0</v>
      </c>
      <c r="F41" s="401">
        <v>76</v>
      </c>
      <c r="G41" s="401">
        <v>2</v>
      </c>
      <c r="H41" s="401">
        <v>0</v>
      </c>
      <c r="I41" s="401">
        <v>829</v>
      </c>
      <c r="J41" s="401">
        <v>0</v>
      </c>
      <c r="K41" s="401">
        <v>2</v>
      </c>
      <c r="L41" s="401">
        <v>12</v>
      </c>
      <c r="M41" s="796">
        <v>496</v>
      </c>
      <c r="N41" s="797"/>
      <c r="O41" s="401">
        <v>0</v>
      </c>
      <c r="P41" s="401">
        <v>1</v>
      </c>
      <c r="Q41" s="401">
        <v>0</v>
      </c>
      <c r="R41" s="401">
        <v>1</v>
      </c>
      <c r="S41" s="401">
        <v>51</v>
      </c>
      <c r="T41" s="401">
        <v>0</v>
      </c>
      <c r="U41" s="401">
        <v>22</v>
      </c>
      <c r="V41" s="401">
        <v>42</v>
      </c>
      <c r="W41" s="401">
        <v>0</v>
      </c>
      <c r="X41" s="401">
        <v>5</v>
      </c>
      <c r="Y41" s="401">
        <v>10</v>
      </c>
      <c r="Z41" s="401">
        <v>9</v>
      </c>
      <c r="AA41" s="402">
        <v>4</v>
      </c>
      <c r="AD41" s="391"/>
      <c r="AE41" s="391"/>
      <c r="AF41" s="395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</row>
    <row r="42" spans="2:45" s="391" customFormat="1" ht="18.75" customHeight="1">
      <c r="B42" s="13" t="s">
        <v>632</v>
      </c>
      <c r="C42" s="398">
        <f t="shared" si="12"/>
        <v>1417</v>
      </c>
      <c r="D42" s="403">
        <v>0</v>
      </c>
      <c r="E42" s="401">
        <v>0</v>
      </c>
      <c r="F42" s="401">
        <v>75</v>
      </c>
      <c r="G42" s="401">
        <v>4</v>
      </c>
      <c r="H42" s="401">
        <v>0</v>
      </c>
      <c r="I42" s="401">
        <v>732</v>
      </c>
      <c r="J42" s="401">
        <v>0</v>
      </c>
      <c r="K42" s="401">
        <v>1</v>
      </c>
      <c r="L42" s="401">
        <v>13</v>
      </c>
      <c r="M42" s="804">
        <v>477</v>
      </c>
      <c r="N42" s="805"/>
      <c r="O42" s="401">
        <v>2</v>
      </c>
      <c r="P42" s="401">
        <v>1</v>
      </c>
      <c r="Q42" s="401">
        <v>0</v>
      </c>
      <c r="R42" s="401">
        <v>1</v>
      </c>
      <c r="S42" s="401">
        <v>43</v>
      </c>
      <c r="T42" s="401">
        <v>0</v>
      </c>
      <c r="U42" s="401">
        <v>23</v>
      </c>
      <c r="V42" s="401">
        <v>17</v>
      </c>
      <c r="W42" s="401">
        <v>0</v>
      </c>
      <c r="X42" s="401">
        <v>6</v>
      </c>
      <c r="Y42" s="401">
        <v>8</v>
      </c>
      <c r="Z42" s="401">
        <v>12</v>
      </c>
      <c r="AA42" s="402">
        <v>2</v>
      </c>
      <c r="AD42" s="392"/>
      <c r="AF42" s="395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</row>
    <row r="43" spans="2:45" s="391" customFormat="1" ht="18.75" customHeight="1">
      <c r="B43" s="13" t="s">
        <v>633</v>
      </c>
      <c r="C43" s="398">
        <f t="shared" si="12"/>
        <v>1245</v>
      </c>
      <c r="D43" s="403">
        <v>0</v>
      </c>
      <c r="E43" s="401">
        <v>1</v>
      </c>
      <c r="F43" s="401">
        <v>52</v>
      </c>
      <c r="G43" s="401">
        <v>3</v>
      </c>
      <c r="H43" s="401">
        <v>0</v>
      </c>
      <c r="I43" s="401">
        <v>617</v>
      </c>
      <c r="J43" s="401">
        <v>0</v>
      </c>
      <c r="K43" s="401">
        <v>1</v>
      </c>
      <c r="L43" s="401">
        <v>8</v>
      </c>
      <c r="M43" s="804">
        <v>435</v>
      </c>
      <c r="N43" s="805"/>
      <c r="O43" s="401">
        <v>2</v>
      </c>
      <c r="P43" s="401">
        <v>1</v>
      </c>
      <c r="Q43" s="401">
        <v>0</v>
      </c>
      <c r="R43" s="401">
        <v>2</v>
      </c>
      <c r="S43" s="401">
        <v>43</v>
      </c>
      <c r="T43" s="401">
        <v>0</v>
      </c>
      <c r="U43" s="401">
        <v>26</v>
      </c>
      <c r="V43" s="401">
        <v>23</v>
      </c>
      <c r="W43" s="401">
        <v>0</v>
      </c>
      <c r="X43" s="401">
        <v>6</v>
      </c>
      <c r="Y43" s="401">
        <v>9</v>
      </c>
      <c r="Z43" s="401">
        <v>14</v>
      </c>
      <c r="AA43" s="402">
        <v>2</v>
      </c>
      <c r="AD43" s="392"/>
      <c r="AF43" s="395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spans="2:45" s="391" customFormat="1" ht="18.75" customHeight="1">
      <c r="B44" s="13" t="s">
        <v>634</v>
      </c>
      <c r="C44" s="398">
        <f t="shared" ref="C44:C49" si="13">SUM(D44:AA44)</f>
        <v>1251</v>
      </c>
      <c r="D44" s="403">
        <v>0</v>
      </c>
      <c r="E44" s="401">
        <v>1</v>
      </c>
      <c r="F44" s="401">
        <v>51</v>
      </c>
      <c r="G44" s="401">
        <v>2</v>
      </c>
      <c r="H44" s="401">
        <v>0</v>
      </c>
      <c r="I44" s="401">
        <v>634</v>
      </c>
      <c r="J44" s="401">
        <v>0</v>
      </c>
      <c r="K44" s="401">
        <v>1</v>
      </c>
      <c r="L44" s="401">
        <v>7</v>
      </c>
      <c r="M44" s="804">
        <v>436</v>
      </c>
      <c r="N44" s="805"/>
      <c r="O44" s="401">
        <v>2</v>
      </c>
      <c r="P44" s="401">
        <v>1</v>
      </c>
      <c r="Q44" s="401">
        <v>0</v>
      </c>
      <c r="R44" s="401">
        <v>3</v>
      </c>
      <c r="S44" s="401">
        <v>37</v>
      </c>
      <c r="T44" s="401">
        <v>0</v>
      </c>
      <c r="U44" s="401">
        <v>25</v>
      </c>
      <c r="V44" s="401">
        <v>18</v>
      </c>
      <c r="W44" s="401">
        <v>0</v>
      </c>
      <c r="X44" s="401">
        <v>2</v>
      </c>
      <c r="Y44" s="401">
        <v>10</v>
      </c>
      <c r="Z44" s="401">
        <v>18</v>
      </c>
      <c r="AA44" s="402">
        <v>3</v>
      </c>
      <c r="AD44" s="392"/>
      <c r="AF44" s="395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spans="2:45" s="391" customFormat="1" ht="18.75" customHeight="1">
      <c r="B45" s="13" t="s">
        <v>635</v>
      </c>
      <c r="C45" s="398">
        <f t="shared" si="13"/>
        <v>1272</v>
      </c>
      <c r="D45" s="403">
        <v>0</v>
      </c>
      <c r="E45" s="401">
        <v>1</v>
      </c>
      <c r="F45" s="401">
        <v>52</v>
      </c>
      <c r="G45" s="401">
        <v>2</v>
      </c>
      <c r="H45" s="401">
        <v>0</v>
      </c>
      <c r="I45" s="401">
        <v>648</v>
      </c>
      <c r="J45" s="401">
        <v>0</v>
      </c>
      <c r="K45" s="401">
        <v>1</v>
      </c>
      <c r="L45" s="401">
        <v>4</v>
      </c>
      <c r="M45" s="804">
        <v>421</v>
      </c>
      <c r="N45" s="805"/>
      <c r="O45" s="401">
        <v>0</v>
      </c>
      <c r="P45" s="401">
        <v>1</v>
      </c>
      <c r="Q45" s="401">
        <v>0</v>
      </c>
      <c r="R45" s="401">
        <v>3</v>
      </c>
      <c r="S45" s="401">
        <v>37</v>
      </c>
      <c r="T45" s="401">
        <v>0</v>
      </c>
      <c r="U45" s="401">
        <v>23</v>
      </c>
      <c r="V45" s="401">
        <v>39</v>
      </c>
      <c r="W45" s="401">
        <v>0</v>
      </c>
      <c r="X45" s="401">
        <v>4</v>
      </c>
      <c r="Y45" s="401">
        <v>11</v>
      </c>
      <c r="Z45" s="401">
        <v>24</v>
      </c>
      <c r="AA45" s="402">
        <v>1</v>
      </c>
      <c r="AD45" s="392"/>
      <c r="AF45" s="395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spans="2:45" s="391" customFormat="1" ht="18.75" customHeight="1">
      <c r="B46" s="13" t="s">
        <v>636</v>
      </c>
      <c r="C46" s="398">
        <f t="shared" si="13"/>
        <v>1245</v>
      </c>
      <c r="D46" s="403">
        <v>1</v>
      </c>
      <c r="E46" s="401">
        <v>0</v>
      </c>
      <c r="F46" s="401">
        <v>53</v>
      </c>
      <c r="G46" s="401">
        <v>2</v>
      </c>
      <c r="H46" s="401">
        <v>0</v>
      </c>
      <c r="I46" s="401">
        <v>635</v>
      </c>
      <c r="J46" s="401">
        <v>0</v>
      </c>
      <c r="K46" s="401">
        <v>3</v>
      </c>
      <c r="L46" s="401">
        <v>2</v>
      </c>
      <c r="M46" s="804">
        <v>391</v>
      </c>
      <c r="N46" s="805"/>
      <c r="O46" s="401">
        <v>0</v>
      </c>
      <c r="P46" s="401">
        <v>1</v>
      </c>
      <c r="Q46" s="401">
        <v>0</v>
      </c>
      <c r="R46" s="401">
        <v>7</v>
      </c>
      <c r="S46" s="401">
        <v>32</v>
      </c>
      <c r="T46" s="401">
        <v>0</v>
      </c>
      <c r="U46" s="401">
        <v>23</v>
      </c>
      <c r="V46" s="401">
        <v>34</v>
      </c>
      <c r="W46" s="401">
        <v>0</v>
      </c>
      <c r="X46" s="401">
        <v>5</v>
      </c>
      <c r="Y46" s="401">
        <v>13</v>
      </c>
      <c r="Z46" s="401">
        <v>35</v>
      </c>
      <c r="AA46" s="402">
        <v>8</v>
      </c>
      <c r="AD46" s="392"/>
      <c r="AF46" s="395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</row>
    <row r="47" spans="2:45" s="391" customFormat="1" ht="18.75" customHeight="1">
      <c r="B47" s="13" t="s">
        <v>637</v>
      </c>
      <c r="C47" s="398">
        <f t="shared" si="13"/>
        <v>1207</v>
      </c>
      <c r="D47" s="403">
        <v>0</v>
      </c>
      <c r="E47" s="401">
        <v>0</v>
      </c>
      <c r="F47" s="401">
        <v>52</v>
      </c>
      <c r="G47" s="401">
        <v>2</v>
      </c>
      <c r="H47" s="401">
        <v>0</v>
      </c>
      <c r="I47" s="401">
        <v>586</v>
      </c>
      <c r="J47" s="401">
        <v>0</v>
      </c>
      <c r="K47" s="401">
        <v>1</v>
      </c>
      <c r="L47" s="401">
        <v>5</v>
      </c>
      <c r="M47" s="804">
        <v>377</v>
      </c>
      <c r="N47" s="805"/>
      <c r="O47" s="401">
        <v>1</v>
      </c>
      <c r="P47" s="401">
        <v>1</v>
      </c>
      <c r="Q47" s="401">
        <v>0</v>
      </c>
      <c r="R47" s="401">
        <v>5</v>
      </c>
      <c r="S47" s="401">
        <v>43</v>
      </c>
      <c r="T47" s="401">
        <v>0</v>
      </c>
      <c r="U47" s="401">
        <v>22</v>
      </c>
      <c r="V47" s="401">
        <v>34</v>
      </c>
      <c r="W47" s="401">
        <v>0</v>
      </c>
      <c r="X47" s="401">
        <v>5</v>
      </c>
      <c r="Y47" s="401">
        <v>12</v>
      </c>
      <c r="Z47" s="401">
        <v>48</v>
      </c>
      <c r="AA47" s="402">
        <v>13</v>
      </c>
      <c r="AD47" s="392"/>
      <c r="AF47" s="395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spans="2:45" s="391" customFormat="1" ht="18.75" customHeight="1">
      <c r="B48" s="13" t="s">
        <v>638</v>
      </c>
      <c r="C48" s="398">
        <f t="shared" si="13"/>
        <v>1202</v>
      </c>
      <c r="D48" s="399">
        <v>0</v>
      </c>
      <c r="E48" s="401">
        <v>0</v>
      </c>
      <c r="F48" s="401">
        <v>51</v>
      </c>
      <c r="G48" s="401">
        <v>2</v>
      </c>
      <c r="H48" s="401">
        <v>0</v>
      </c>
      <c r="I48" s="401">
        <v>546</v>
      </c>
      <c r="J48" s="401">
        <v>0</v>
      </c>
      <c r="K48" s="401">
        <v>1</v>
      </c>
      <c r="L48" s="401">
        <v>9</v>
      </c>
      <c r="M48" s="804">
        <v>356</v>
      </c>
      <c r="N48" s="805"/>
      <c r="O48" s="401">
        <v>1</v>
      </c>
      <c r="P48" s="401">
        <v>1</v>
      </c>
      <c r="Q48" s="401">
        <v>0</v>
      </c>
      <c r="R48" s="401">
        <v>8</v>
      </c>
      <c r="S48" s="401">
        <v>52</v>
      </c>
      <c r="T48" s="401">
        <v>0</v>
      </c>
      <c r="U48" s="401">
        <v>18</v>
      </c>
      <c r="V48" s="401">
        <v>23</v>
      </c>
      <c r="W48" s="401">
        <v>0</v>
      </c>
      <c r="X48" s="401">
        <v>5</v>
      </c>
      <c r="Y48" s="401">
        <v>14</v>
      </c>
      <c r="Z48" s="401">
        <v>101</v>
      </c>
      <c r="AA48" s="402">
        <v>14</v>
      </c>
      <c r="AD48" s="392"/>
      <c r="AF48" s="395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</row>
    <row r="49" spans="2:45" s="404" customFormat="1" ht="18.75" customHeight="1">
      <c r="B49" s="13" t="s">
        <v>639</v>
      </c>
      <c r="C49" s="398">
        <f t="shared" si="13"/>
        <v>1243</v>
      </c>
      <c r="D49" s="399">
        <v>1</v>
      </c>
      <c r="E49" s="401">
        <v>0</v>
      </c>
      <c r="F49" s="401">
        <v>51</v>
      </c>
      <c r="G49" s="401">
        <v>1</v>
      </c>
      <c r="H49" s="401">
        <v>0</v>
      </c>
      <c r="I49" s="401">
        <v>484</v>
      </c>
      <c r="J49" s="401">
        <v>0</v>
      </c>
      <c r="K49" s="401">
        <v>1</v>
      </c>
      <c r="L49" s="401">
        <v>11</v>
      </c>
      <c r="M49" s="804">
        <f>61+294</f>
        <v>355</v>
      </c>
      <c r="N49" s="805"/>
      <c r="O49" s="401">
        <v>0</v>
      </c>
      <c r="P49" s="401">
        <v>1</v>
      </c>
      <c r="Q49" s="401">
        <v>0</v>
      </c>
      <c r="R49" s="401">
        <v>8</v>
      </c>
      <c r="S49" s="401">
        <v>73</v>
      </c>
      <c r="T49" s="401">
        <v>0</v>
      </c>
      <c r="U49" s="401">
        <v>19</v>
      </c>
      <c r="V49" s="401">
        <v>22</v>
      </c>
      <c r="W49" s="401">
        <v>0</v>
      </c>
      <c r="X49" s="401">
        <v>4</v>
      </c>
      <c r="Y49" s="401">
        <v>14</v>
      </c>
      <c r="Z49" s="401">
        <v>175</v>
      </c>
      <c r="AA49" s="402">
        <v>23</v>
      </c>
      <c r="AD49" s="405"/>
      <c r="AF49" s="406"/>
      <c r="AG49" s="407"/>
      <c r="AH49" s="407"/>
      <c r="AI49" s="407"/>
      <c r="AJ49" s="407"/>
      <c r="AK49" s="407"/>
      <c r="AL49" s="407"/>
      <c r="AM49" s="407"/>
      <c r="AN49" s="407"/>
      <c r="AO49" s="407"/>
      <c r="AP49" s="407"/>
      <c r="AQ49" s="407"/>
      <c r="AR49" s="407"/>
      <c r="AS49" s="407"/>
    </row>
    <row r="50" spans="2:45">
      <c r="B50" s="408" t="s">
        <v>640</v>
      </c>
      <c r="C50" s="409"/>
      <c r="D50" s="410"/>
      <c r="E50" s="410"/>
      <c r="AA50" s="72" t="s">
        <v>641</v>
      </c>
    </row>
    <row r="51" spans="2:45">
      <c r="C51" s="409"/>
      <c r="D51" s="410"/>
      <c r="E51" s="410"/>
    </row>
    <row r="52" spans="2:45">
      <c r="B52" s="408"/>
      <c r="C52" s="409"/>
      <c r="D52" s="410"/>
      <c r="E52" s="410"/>
    </row>
    <row r="53" spans="2:45">
      <c r="C53" s="409"/>
      <c r="D53" s="410"/>
      <c r="E53" s="410"/>
    </row>
    <row r="54" spans="2:45">
      <c r="C54" s="409"/>
      <c r="D54" s="410"/>
      <c r="E54" s="410"/>
    </row>
    <row r="55" spans="2:45">
      <c r="C55" s="409"/>
      <c r="D55" s="410"/>
      <c r="E55" s="410"/>
    </row>
    <row r="56" spans="2:45">
      <c r="C56" s="411"/>
      <c r="D56" s="412"/>
      <c r="E56" s="412"/>
    </row>
    <row r="57" spans="2:45">
      <c r="C57" s="409"/>
      <c r="D57" s="410"/>
      <c r="E57" s="410"/>
    </row>
    <row r="58" spans="2:45">
      <c r="C58" s="409"/>
      <c r="D58" s="410"/>
      <c r="E58" s="410"/>
    </row>
    <row r="59" spans="2:45">
      <c r="C59" s="409"/>
      <c r="D59" s="410"/>
      <c r="E59" s="410"/>
    </row>
    <row r="60" spans="2:45">
      <c r="C60" s="409"/>
      <c r="D60" s="410"/>
      <c r="E60" s="410"/>
    </row>
    <row r="61" spans="2:45">
      <c r="C61" s="409"/>
      <c r="D61" s="410"/>
      <c r="E61" s="410"/>
    </row>
    <row r="62" spans="2:45">
      <c r="C62" s="409"/>
      <c r="D62" s="410"/>
      <c r="E62" s="410"/>
    </row>
    <row r="63" spans="2:45">
      <c r="C63" s="409"/>
      <c r="D63" s="410"/>
      <c r="E63" s="410"/>
    </row>
    <row r="64" spans="2:45">
      <c r="C64" s="409"/>
      <c r="D64" s="410"/>
      <c r="E64" s="410"/>
    </row>
    <row r="65" spans="3:5">
      <c r="C65" s="409"/>
      <c r="D65" s="410"/>
      <c r="E65" s="410"/>
    </row>
    <row r="66" spans="3:5">
      <c r="C66" s="409"/>
      <c r="D66" s="410"/>
      <c r="E66" s="410"/>
    </row>
    <row r="67" spans="3:5">
      <c r="C67" s="409"/>
      <c r="D67" s="410"/>
      <c r="E67" s="410"/>
    </row>
    <row r="68" spans="3:5">
      <c r="C68" s="411"/>
      <c r="D68" s="412"/>
      <c r="E68" s="412"/>
    </row>
    <row r="69" spans="3:5">
      <c r="C69" s="409"/>
      <c r="D69" s="410"/>
      <c r="E69" s="410"/>
    </row>
    <row r="70" spans="3:5">
      <c r="C70" s="409"/>
      <c r="D70" s="410"/>
      <c r="E70" s="410"/>
    </row>
    <row r="71" spans="3:5">
      <c r="C71" s="409"/>
      <c r="D71" s="410"/>
      <c r="E71" s="410"/>
    </row>
    <row r="72" spans="3:5">
      <c r="C72" s="409"/>
      <c r="D72" s="410"/>
      <c r="E72" s="410"/>
    </row>
    <row r="73" spans="3:5">
      <c r="C73" s="409"/>
      <c r="D73" s="410"/>
      <c r="E73" s="410"/>
    </row>
    <row r="74" spans="3:5">
      <c r="C74" s="409"/>
      <c r="D74" s="410"/>
      <c r="E74" s="410"/>
    </row>
    <row r="75" spans="3:5">
      <c r="C75" s="409"/>
      <c r="D75" s="410"/>
      <c r="E75" s="410"/>
    </row>
    <row r="76" spans="3:5">
      <c r="C76" s="409"/>
      <c r="D76" s="410"/>
      <c r="E76" s="410"/>
    </row>
    <row r="77" spans="3:5">
      <c r="C77" s="409"/>
      <c r="D77" s="410"/>
      <c r="E77" s="410"/>
    </row>
    <row r="78" spans="3:5">
      <c r="C78" s="409"/>
      <c r="D78" s="410"/>
      <c r="E78" s="410"/>
    </row>
    <row r="79" spans="3:5">
      <c r="C79" s="409"/>
      <c r="D79" s="410"/>
      <c r="E79" s="410"/>
    </row>
    <row r="80" spans="3:5">
      <c r="C80" s="411"/>
      <c r="D80" s="412"/>
      <c r="E80" s="412"/>
    </row>
    <row r="81" spans="3:5">
      <c r="C81" s="409"/>
      <c r="D81" s="410"/>
      <c r="E81" s="410"/>
    </row>
    <row r="82" spans="3:5">
      <c r="C82" s="409"/>
      <c r="D82" s="410"/>
      <c r="E82" s="410"/>
    </row>
    <row r="83" spans="3:5">
      <c r="C83" s="409"/>
      <c r="D83" s="410"/>
      <c r="E83" s="410"/>
    </row>
    <row r="84" spans="3:5">
      <c r="C84" s="409"/>
      <c r="D84" s="410"/>
      <c r="E84" s="410"/>
    </row>
    <row r="85" spans="3:5">
      <c r="C85" s="409"/>
      <c r="D85" s="410"/>
      <c r="E85" s="410"/>
    </row>
    <row r="86" spans="3:5">
      <c r="C86" s="409"/>
      <c r="D86" s="410"/>
      <c r="E86" s="410"/>
    </row>
    <row r="87" spans="3:5">
      <c r="C87" s="409"/>
      <c r="D87" s="410"/>
      <c r="E87" s="410"/>
    </row>
    <row r="88" spans="3:5">
      <c r="C88" s="409"/>
      <c r="D88" s="410"/>
      <c r="E88" s="410"/>
    </row>
    <row r="89" spans="3:5">
      <c r="C89" s="409"/>
      <c r="D89" s="410"/>
      <c r="E89" s="410"/>
    </row>
    <row r="90" spans="3:5">
      <c r="C90" s="409"/>
      <c r="D90" s="410"/>
      <c r="E90" s="410"/>
    </row>
    <row r="91" spans="3:5">
      <c r="C91" s="409"/>
      <c r="D91" s="410"/>
      <c r="E91" s="410"/>
    </row>
    <row r="92" spans="3:5">
      <c r="C92" s="411"/>
      <c r="D92" s="412"/>
      <c r="E92" s="412"/>
    </row>
    <row r="93" spans="3:5">
      <c r="C93" s="409"/>
      <c r="D93" s="410"/>
      <c r="E93" s="410"/>
    </row>
    <row r="94" spans="3:5">
      <c r="C94" s="409"/>
      <c r="D94" s="410"/>
      <c r="E94" s="410"/>
    </row>
    <row r="95" spans="3:5">
      <c r="C95" s="409"/>
      <c r="D95" s="410"/>
      <c r="E95" s="410"/>
    </row>
    <row r="96" spans="3:5">
      <c r="C96" s="409"/>
      <c r="D96" s="410"/>
      <c r="E96" s="410"/>
    </row>
    <row r="97" spans="3:8">
      <c r="C97" s="409"/>
      <c r="D97" s="410"/>
      <c r="E97" s="410"/>
    </row>
    <row r="98" spans="3:8">
      <c r="C98" s="409"/>
      <c r="D98" s="410"/>
      <c r="E98" s="410"/>
    </row>
    <row r="99" spans="3:8">
      <c r="C99" s="409"/>
      <c r="D99" s="410"/>
      <c r="E99" s="410"/>
    </row>
    <row r="100" spans="3:8">
      <c r="C100" s="409"/>
      <c r="D100" s="410"/>
      <c r="E100" s="410"/>
    </row>
    <row r="101" spans="3:8">
      <c r="C101" s="409"/>
      <c r="D101" s="410"/>
      <c r="E101" s="410"/>
    </row>
    <row r="102" spans="3:8">
      <c r="C102" s="409"/>
      <c r="D102" s="410"/>
      <c r="E102" s="410"/>
    </row>
    <row r="103" spans="3:8">
      <c r="C103" s="409"/>
      <c r="D103" s="410"/>
      <c r="E103" s="410"/>
    </row>
    <row r="104" spans="3:8">
      <c r="C104" s="411"/>
      <c r="D104" s="412"/>
      <c r="E104" s="412"/>
    </row>
    <row r="105" spans="3:8">
      <c r="C105" s="409"/>
      <c r="D105" s="410"/>
      <c r="E105" s="410"/>
    </row>
    <row r="106" spans="3:8">
      <c r="C106" s="409"/>
      <c r="D106" s="410"/>
      <c r="E106" s="410"/>
    </row>
    <row r="107" spans="3:8">
      <c r="C107" s="409"/>
      <c r="D107" s="410"/>
      <c r="E107" s="410"/>
    </row>
    <row r="108" spans="3:8">
      <c r="C108" s="409"/>
      <c r="D108" s="410"/>
      <c r="E108" s="410"/>
    </row>
    <row r="109" spans="3:8">
      <c r="C109" s="409"/>
      <c r="D109" s="410"/>
      <c r="E109" s="410"/>
      <c r="F109" s="409"/>
      <c r="G109" s="409"/>
      <c r="H109" s="409"/>
    </row>
    <row r="110" spans="3:8">
      <c r="C110" s="409"/>
      <c r="D110" s="410"/>
      <c r="E110" s="410"/>
      <c r="F110" s="409"/>
      <c r="G110" s="409"/>
      <c r="H110" s="409"/>
    </row>
    <row r="111" spans="3:8">
      <c r="C111" s="409"/>
      <c r="D111" s="410"/>
      <c r="E111" s="410"/>
      <c r="F111" s="409"/>
      <c r="G111" s="409"/>
      <c r="H111" s="409"/>
    </row>
    <row r="112" spans="3:8">
      <c r="C112" s="409"/>
      <c r="D112" s="410"/>
      <c r="E112" s="410"/>
      <c r="F112" s="409"/>
      <c r="G112" s="409"/>
      <c r="H112" s="409"/>
    </row>
    <row r="113" spans="3:8">
      <c r="C113" s="409"/>
      <c r="D113" s="410"/>
      <c r="E113" s="410"/>
      <c r="F113" s="409"/>
      <c r="G113" s="409"/>
      <c r="H113" s="409"/>
    </row>
    <row r="114" spans="3:8">
      <c r="C114" s="409"/>
      <c r="D114" s="410"/>
      <c r="E114" s="410"/>
      <c r="F114" s="409"/>
      <c r="G114" s="409"/>
      <c r="H114" s="409"/>
    </row>
    <row r="115" spans="3:8">
      <c r="C115" s="409"/>
      <c r="D115" s="410"/>
      <c r="E115" s="410"/>
      <c r="F115" s="409"/>
      <c r="G115" s="409"/>
      <c r="H115" s="409"/>
    </row>
    <row r="116" spans="3:8">
      <c r="C116" s="409"/>
      <c r="D116" s="410"/>
      <c r="E116" s="410"/>
      <c r="F116" s="409"/>
      <c r="G116" s="409"/>
      <c r="H116" s="409"/>
    </row>
    <row r="117" spans="3:8">
      <c r="C117" s="409"/>
      <c r="D117" s="410"/>
      <c r="E117" s="410"/>
      <c r="F117" s="409"/>
      <c r="G117" s="409"/>
      <c r="H117" s="409"/>
    </row>
    <row r="118" spans="3:8">
      <c r="C118" s="409"/>
      <c r="D118" s="410"/>
      <c r="E118" s="410"/>
      <c r="F118" s="413"/>
      <c r="G118" s="409"/>
      <c r="H118" s="409"/>
    </row>
    <row r="119" spans="3:8">
      <c r="C119" s="411"/>
      <c r="D119" s="412"/>
      <c r="E119" s="412"/>
      <c r="F119" s="414"/>
      <c r="G119" s="415"/>
      <c r="H119" s="415"/>
    </row>
    <row r="120" spans="3:8">
      <c r="C120" s="411"/>
      <c r="D120" s="412"/>
      <c r="E120" s="412"/>
      <c r="F120" s="414"/>
      <c r="G120" s="409"/>
      <c r="H120" s="409"/>
    </row>
    <row r="121" spans="3:8">
      <c r="C121" s="411"/>
      <c r="D121" s="412"/>
      <c r="E121" s="412"/>
      <c r="F121" s="414"/>
      <c r="G121" s="409"/>
      <c r="H121" s="409"/>
    </row>
    <row r="122" spans="3:8">
      <c r="C122" s="411"/>
      <c r="D122" s="412"/>
      <c r="E122" s="412"/>
      <c r="F122" s="414"/>
      <c r="G122" s="409"/>
      <c r="H122" s="409"/>
    </row>
    <row r="123" spans="3:8">
      <c r="C123" s="411"/>
      <c r="D123" s="412"/>
      <c r="E123" s="412"/>
      <c r="F123" s="414"/>
      <c r="G123" s="409"/>
      <c r="H123" s="409"/>
    </row>
    <row r="124" spans="3:8">
      <c r="C124" s="411"/>
      <c r="D124" s="412"/>
      <c r="E124" s="412"/>
      <c r="F124" s="414"/>
      <c r="G124" s="409"/>
      <c r="H124" s="409"/>
    </row>
    <row r="125" spans="3:8">
      <c r="C125" s="411"/>
      <c r="D125" s="412"/>
      <c r="E125" s="412"/>
      <c r="F125" s="414"/>
      <c r="G125" s="409"/>
      <c r="H125" s="409"/>
    </row>
    <row r="126" spans="3:8">
      <c r="C126" s="411"/>
      <c r="D126" s="412"/>
      <c r="E126" s="412"/>
      <c r="F126" s="414"/>
      <c r="G126" s="409"/>
      <c r="H126" s="409"/>
    </row>
    <row r="127" spans="3:8">
      <c r="C127" s="411"/>
      <c r="D127" s="412"/>
      <c r="E127" s="412"/>
      <c r="F127" s="414"/>
      <c r="G127" s="409"/>
      <c r="H127" s="409"/>
    </row>
    <row r="128" spans="3:8">
      <c r="C128" s="411"/>
      <c r="D128" s="412"/>
      <c r="E128" s="412"/>
      <c r="F128" s="414"/>
      <c r="G128" s="415"/>
      <c r="H128" s="415"/>
    </row>
    <row r="129" spans="3:8">
      <c r="C129" s="411"/>
      <c r="D129" s="412"/>
      <c r="E129" s="412"/>
      <c r="F129" s="414"/>
      <c r="G129" s="409"/>
      <c r="H129" s="409"/>
    </row>
    <row r="130" spans="3:8">
      <c r="C130" s="411"/>
      <c r="D130" s="412"/>
      <c r="E130" s="412"/>
      <c r="F130" s="414"/>
      <c r="G130" s="409"/>
      <c r="H130" s="409"/>
    </row>
    <row r="131" spans="3:8">
      <c r="C131" s="411"/>
      <c r="D131" s="412"/>
      <c r="E131" s="412"/>
      <c r="F131" s="414"/>
      <c r="G131" s="409"/>
      <c r="H131" s="409"/>
    </row>
    <row r="132" spans="3:8">
      <c r="C132" s="411"/>
      <c r="D132" s="412"/>
      <c r="E132" s="412"/>
      <c r="F132" s="414"/>
      <c r="G132" s="409"/>
      <c r="H132" s="409"/>
    </row>
    <row r="133" spans="3:8">
      <c r="C133" s="411"/>
      <c r="D133" s="412"/>
      <c r="E133" s="412"/>
      <c r="F133" s="414"/>
      <c r="G133" s="409"/>
      <c r="H133" s="409"/>
    </row>
    <row r="134" spans="3:8">
      <c r="C134" s="411"/>
      <c r="D134" s="412"/>
      <c r="E134" s="412"/>
      <c r="F134" s="414"/>
      <c r="G134" s="409"/>
      <c r="H134" s="409"/>
    </row>
    <row r="135" spans="3:8">
      <c r="C135" s="411"/>
      <c r="D135" s="412"/>
      <c r="E135" s="412"/>
      <c r="F135" s="414"/>
      <c r="G135" s="409"/>
      <c r="H135" s="409"/>
    </row>
    <row r="136" spans="3:8">
      <c r="C136" s="411"/>
      <c r="D136" s="412"/>
      <c r="E136" s="412"/>
      <c r="F136" s="414"/>
      <c r="G136" s="409"/>
      <c r="H136" s="409"/>
    </row>
    <row r="137" spans="3:8">
      <c r="C137" s="411"/>
      <c r="D137" s="412"/>
      <c r="E137" s="412"/>
      <c r="F137" s="414"/>
      <c r="G137" s="415"/>
      <c r="H137" s="415"/>
    </row>
    <row r="138" spans="3:8">
      <c r="C138" s="411"/>
      <c r="D138" s="412"/>
      <c r="E138" s="412"/>
      <c r="F138" s="414"/>
      <c r="G138" s="409"/>
      <c r="H138" s="409"/>
    </row>
    <row r="139" spans="3:8">
      <c r="C139" s="411"/>
      <c r="D139" s="412"/>
      <c r="E139" s="412"/>
      <c r="F139" s="414"/>
      <c r="G139" s="409"/>
      <c r="H139" s="409"/>
    </row>
    <row r="140" spans="3:8">
      <c r="C140" s="411"/>
      <c r="D140" s="412"/>
      <c r="E140" s="412"/>
      <c r="F140" s="414"/>
      <c r="G140" s="409"/>
      <c r="H140" s="409"/>
    </row>
    <row r="141" spans="3:8">
      <c r="C141" s="411"/>
      <c r="D141" s="412"/>
      <c r="E141" s="412"/>
      <c r="F141" s="414"/>
      <c r="G141" s="409"/>
      <c r="H141" s="409"/>
    </row>
    <row r="142" spans="3:8">
      <c r="C142" s="411"/>
      <c r="D142" s="412"/>
      <c r="E142" s="412"/>
      <c r="F142" s="414"/>
      <c r="G142" s="409"/>
      <c r="H142" s="409"/>
    </row>
    <row r="143" spans="3:8">
      <c r="C143" s="411"/>
      <c r="D143" s="412"/>
      <c r="E143" s="412"/>
      <c r="F143" s="414"/>
      <c r="G143" s="409"/>
      <c r="H143" s="409"/>
    </row>
    <row r="144" spans="3:8">
      <c r="C144" s="411"/>
      <c r="D144" s="412"/>
      <c r="E144" s="412"/>
      <c r="F144" s="414"/>
      <c r="G144" s="409"/>
      <c r="H144" s="409"/>
    </row>
    <row r="145" spans="3:8">
      <c r="C145" s="411"/>
      <c r="D145" s="412"/>
      <c r="E145" s="412"/>
      <c r="F145" s="414"/>
      <c r="G145" s="409"/>
      <c r="H145" s="409"/>
    </row>
    <row r="146" spans="3:8">
      <c r="C146" s="411"/>
      <c r="D146" s="412"/>
      <c r="E146" s="412"/>
      <c r="F146" s="414"/>
      <c r="G146" s="415"/>
      <c r="H146" s="415"/>
    </row>
    <row r="147" spans="3:8">
      <c r="C147" s="411"/>
      <c r="D147" s="412"/>
      <c r="E147" s="412"/>
      <c r="F147" s="414"/>
      <c r="G147" s="409"/>
      <c r="H147" s="409"/>
    </row>
    <row r="148" spans="3:8">
      <c r="C148" s="411"/>
      <c r="D148" s="412"/>
      <c r="E148" s="412"/>
      <c r="F148" s="414"/>
      <c r="G148" s="409"/>
      <c r="H148" s="409"/>
    </row>
    <row r="149" spans="3:8">
      <c r="C149" s="411"/>
      <c r="D149" s="412"/>
      <c r="E149" s="412"/>
      <c r="F149" s="414"/>
      <c r="G149" s="409"/>
      <c r="H149" s="409"/>
    </row>
    <row r="150" spans="3:8">
      <c r="C150" s="411"/>
      <c r="D150" s="412"/>
      <c r="E150" s="412"/>
      <c r="F150" s="414"/>
      <c r="G150" s="409"/>
      <c r="H150" s="409"/>
    </row>
    <row r="151" spans="3:8">
      <c r="C151" s="411"/>
      <c r="D151" s="412"/>
      <c r="E151" s="412"/>
      <c r="F151" s="414"/>
      <c r="G151" s="409"/>
      <c r="H151" s="409"/>
    </row>
    <row r="152" spans="3:8">
      <c r="C152" s="411"/>
      <c r="D152" s="412"/>
      <c r="E152" s="412"/>
      <c r="F152" s="414"/>
      <c r="G152" s="409"/>
      <c r="H152" s="409"/>
    </row>
    <row r="153" spans="3:8">
      <c r="C153" s="411"/>
      <c r="D153" s="412"/>
      <c r="E153" s="412"/>
      <c r="F153" s="414"/>
      <c r="G153" s="409"/>
      <c r="H153" s="409"/>
    </row>
    <row r="154" spans="3:8">
      <c r="C154" s="411"/>
      <c r="D154" s="412"/>
      <c r="E154" s="412"/>
      <c r="F154" s="414"/>
      <c r="G154" s="409"/>
      <c r="H154" s="409"/>
    </row>
    <row r="155" spans="3:8">
      <c r="C155" s="411"/>
      <c r="D155" s="412"/>
      <c r="E155" s="412"/>
      <c r="F155" s="414"/>
      <c r="G155" s="415"/>
      <c r="H155" s="415"/>
    </row>
    <row r="156" spans="3:8">
      <c r="C156" s="411"/>
      <c r="D156" s="412"/>
      <c r="E156" s="412"/>
      <c r="F156" s="414"/>
      <c r="G156" s="409"/>
      <c r="H156" s="409"/>
    </row>
    <row r="157" spans="3:8">
      <c r="C157" s="411"/>
      <c r="D157" s="412"/>
      <c r="E157" s="412"/>
      <c r="F157" s="414"/>
      <c r="G157" s="409"/>
      <c r="H157" s="409"/>
    </row>
    <row r="158" spans="3:8">
      <c r="C158" s="411"/>
      <c r="D158" s="412"/>
      <c r="E158" s="412"/>
      <c r="F158" s="414"/>
      <c r="G158" s="409"/>
      <c r="H158" s="409"/>
    </row>
    <row r="159" spans="3:8">
      <c r="C159" s="411"/>
      <c r="D159" s="412"/>
      <c r="E159" s="412"/>
      <c r="F159" s="414"/>
      <c r="G159" s="409"/>
      <c r="H159" s="409"/>
    </row>
    <row r="160" spans="3:8">
      <c r="C160" s="411"/>
      <c r="D160" s="412"/>
      <c r="E160" s="412"/>
      <c r="F160" s="414"/>
      <c r="G160" s="409"/>
      <c r="H160" s="409"/>
    </row>
    <row r="161" spans="3:8">
      <c r="C161" s="411"/>
      <c r="D161" s="412"/>
      <c r="E161" s="412"/>
      <c r="F161" s="414"/>
      <c r="G161" s="409"/>
      <c r="H161" s="409"/>
    </row>
    <row r="162" spans="3:8">
      <c r="C162" s="411"/>
      <c r="D162" s="412"/>
      <c r="E162" s="412"/>
      <c r="F162" s="414"/>
      <c r="G162" s="409"/>
      <c r="H162" s="409"/>
    </row>
    <row r="163" spans="3:8">
      <c r="C163" s="411"/>
      <c r="D163" s="412"/>
      <c r="E163" s="412"/>
      <c r="F163" s="414"/>
      <c r="G163" s="409"/>
      <c r="H163" s="409"/>
    </row>
    <row r="164" spans="3:8">
      <c r="C164" s="411"/>
      <c r="D164" s="412"/>
      <c r="E164" s="412"/>
      <c r="F164" s="414"/>
      <c r="G164" s="415"/>
      <c r="H164" s="415"/>
    </row>
    <row r="165" spans="3:8">
      <c r="C165" s="411"/>
      <c r="D165" s="412"/>
      <c r="E165" s="412"/>
      <c r="F165" s="414"/>
      <c r="G165" s="409"/>
      <c r="H165" s="409"/>
    </row>
    <row r="166" spans="3:8">
      <c r="C166" s="411"/>
      <c r="D166" s="412"/>
      <c r="E166" s="412"/>
      <c r="F166" s="414"/>
      <c r="G166" s="409"/>
      <c r="H166" s="409"/>
    </row>
    <row r="167" spans="3:8">
      <c r="C167" s="411"/>
      <c r="D167" s="412"/>
      <c r="E167" s="412"/>
      <c r="F167" s="414"/>
      <c r="G167" s="409"/>
      <c r="H167" s="409"/>
    </row>
    <row r="168" spans="3:8">
      <c r="C168" s="411"/>
      <c r="D168" s="412"/>
      <c r="E168" s="412"/>
      <c r="F168" s="414"/>
      <c r="G168" s="409"/>
      <c r="H168" s="409"/>
    </row>
    <row r="169" spans="3:8">
      <c r="C169" s="411"/>
      <c r="D169" s="412"/>
      <c r="E169" s="412"/>
      <c r="F169" s="414"/>
      <c r="G169" s="409"/>
      <c r="H169" s="409"/>
    </row>
    <row r="170" spans="3:8">
      <c r="C170" s="409"/>
      <c r="D170" s="410"/>
      <c r="E170" s="410"/>
      <c r="F170" s="414"/>
      <c r="G170" s="409"/>
      <c r="H170" s="409"/>
    </row>
    <row r="171" spans="3:8">
      <c r="C171" s="409"/>
      <c r="D171" s="410"/>
      <c r="E171" s="410"/>
      <c r="F171" s="414"/>
      <c r="G171" s="409"/>
      <c r="H171" s="409"/>
    </row>
    <row r="172" spans="3:8">
      <c r="C172" s="409"/>
      <c r="D172" s="410"/>
      <c r="E172" s="410"/>
      <c r="F172" s="414"/>
      <c r="G172" s="409"/>
      <c r="H172" s="409"/>
    </row>
  </sheetData>
  <mergeCells count="26">
    <mergeCell ref="M48:N48"/>
    <mergeCell ref="M49:N49"/>
    <mergeCell ref="M42:N42"/>
    <mergeCell ref="M43:N43"/>
    <mergeCell ref="M44:N44"/>
    <mergeCell ref="M45:N45"/>
    <mergeCell ref="M46:N46"/>
    <mergeCell ref="M47:N47"/>
    <mergeCell ref="M41:N41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M39:N39"/>
    <mergeCell ref="M40:N40"/>
    <mergeCell ref="M29:N29"/>
    <mergeCell ref="M4:N4"/>
    <mergeCell ref="M9:N9"/>
    <mergeCell ref="M14:N14"/>
    <mergeCell ref="M19:N19"/>
    <mergeCell ref="M24:N24"/>
  </mergeCells>
  <phoneticPr fontId="1"/>
  <pageMargins left="0.59055118110236227" right="0.59055118110236227" top="0.78740157480314965" bottom="0.66" header="0.39370078740157483" footer="0.39370078740157483"/>
  <pageSetup paperSize="9" orientation="portrait" r:id="rId1"/>
  <headerFooter alignWithMargins="0">
    <oddHeader>&amp;R2.人      口</oddHeader>
    <oddFooter>&amp;C-17-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"/>
  <sheetViews>
    <sheetView showGridLines="0" zoomScaleNormal="100" workbookViewId="0">
      <pane ySplit="4" topLeftCell="A5" activePane="bottomLeft" state="frozen"/>
      <selection activeCell="E1" sqref="E1"/>
      <selection pane="bottomLeft" activeCell="E1" sqref="E1"/>
    </sheetView>
  </sheetViews>
  <sheetFormatPr defaultRowHeight="13.5"/>
  <cols>
    <col min="1" max="1" width="3.625" style="2" customWidth="1"/>
    <col min="2" max="2" width="2.625" style="2" customWidth="1"/>
    <col min="3" max="3" width="10.625" style="2" customWidth="1"/>
    <col min="4" max="4" width="4.125" style="2" customWidth="1"/>
    <col min="5" max="5" width="14.625" style="2" customWidth="1"/>
    <col min="6" max="6" width="12.625" style="3" customWidth="1"/>
    <col min="7" max="8" width="12.625" style="4" customWidth="1"/>
    <col min="9" max="256" width="9" style="2"/>
    <col min="257" max="257" width="3.625" style="2" customWidth="1"/>
    <col min="258" max="258" width="2.625" style="2" customWidth="1"/>
    <col min="259" max="259" width="10.625" style="2" customWidth="1"/>
    <col min="260" max="260" width="4.125" style="2" customWidth="1"/>
    <col min="261" max="261" width="14.625" style="2" customWidth="1"/>
    <col min="262" max="264" width="12.625" style="2" customWidth="1"/>
    <col min="265" max="512" width="9" style="2"/>
    <col min="513" max="513" width="3.625" style="2" customWidth="1"/>
    <col min="514" max="514" width="2.625" style="2" customWidth="1"/>
    <col min="515" max="515" width="10.625" style="2" customWidth="1"/>
    <col min="516" max="516" width="4.125" style="2" customWidth="1"/>
    <col min="517" max="517" width="14.625" style="2" customWidth="1"/>
    <col min="518" max="520" width="12.625" style="2" customWidth="1"/>
    <col min="521" max="768" width="9" style="2"/>
    <col min="769" max="769" width="3.625" style="2" customWidth="1"/>
    <col min="770" max="770" width="2.625" style="2" customWidth="1"/>
    <col min="771" max="771" width="10.625" style="2" customWidth="1"/>
    <col min="772" max="772" width="4.125" style="2" customWidth="1"/>
    <col min="773" max="773" width="14.625" style="2" customWidth="1"/>
    <col min="774" max="776" width="12.625" style="2" customWidth="1"/>
    <col min="777" max="1024" width="9" style="2"/>
    <col min="1025" max="1025" width="3.625" style="2" customWidth="1"/>
    <col min="1026" max="1026" width="2.625" style="2" customWidth="1"/>
    <col min="1027" max="1027" width="10.625" style="2" customWidth="1"/>
    <col min="1028" max="1028" width="4.125" style="2" customWidth="1"/>
    <col min="1029" max="1029" width="14.625" style="2" customWidth="1"/>
    <col min="1030" max="1032" width="12.625" style="2" customWidth="1"/>
    <col min="1033" max="1280" width="9" style="2"/>
    <col min="1281" max="1281" width="3.625" style="2" customWidth="1"/>
    <col min="1282" max="1282" width="2.625" style="2" customWidth="1"/>
    <col min="1283" max="1283" width="10.625" style="2" customWidth="1"/>
    <col min="1284" max="1284" width="4.125" style="2" customWidth="1"/>
    <col min="1285" max="1285" width="14.625" style="2" customWidth="1"/>
    <col min="1286" max="1288" width="12.625" style="2" customWidth="1"/>
    <col min="1289" max="1536" width="9" style="2"/>
    <col min="1537" max="1537" width="3.625" style="2" customWidth="1"/>
    <col min="1538" max="1538" width="2.625" style="2" customWidth="1"/>
    <col min="1539" max="1539" width="10.625" style="2" customWidth="1"/>
    <col min="1540" max="1540" width="4.125" style="2" customWidth="1"/>
    <col min="1541" max="1541" width="14.625" style="2" customWidth="1"/>
    <col min="1542" max="1544" width="12.625" style="2" customWidth="1"/>
    <col min="1545" max="1792" width="9" style="2"/>
    <col min="1793" max="1793" width="3.625" style="2" customWidth="1"/>
    <col min="1794" max="1794" width="2.625" style="2" customWidth="1"/>
    <col min="1795" max="1795" width="10.625" style="2" customWidth="1"/>
    <col min="1796" max="1796" width="4.125" style="2" customWidth="1"/>
    <col min="1797" max="1797" width="14.625" style="2" customWidth="1"/>
    <col min="1798" max="1800" width="12.625" style="2" customWidth="1"/>
    <col min="1801" max="2048" width="9" style="2"/>
    <col min="2049" max="2049" width="3.625" style="2" customWidth="1"/>
    <col min="2050" max="2050" width="2.625" style="2" customWidth="1"/>
    <col min="2051" max="2051" width="10.625" style="2" customWidth="1"/>
    <col min="2052" max="2052" width="4.125" style="2" customWidth="1"/>
    <col min="2053" max="2053" width="14.625" style="2" customWidth="1"/>
    <col min="2054" max="2056" width="12.625" style="2" customWidth="1"/>
    <col min="2057" max="2304" width="9" style="2"/>
    <col min="2305" max="2305" width="3.625" style="2" customWidth="1"/>
    <col min="2306" max="2306" width="2.625" style="2" customWidth="1"/>
    <col min="2307" max="2307" width="10.625" style="2" customWidth="1"/>
    <col min="2308" max="2308" width="4.125" style="2" customWidth="1"/>
    <col min="2309" max="2309" width="14.625" style="2" customWidth="1"/>
    <col min="2310" max="2312" width="12.625" style="2" customWidth="1"/>
    <col min="2313" max="2560" width="9" style="2"/>
    <col min="2561" max="2561" width="3.625" style="2" customWidth="1"/>
    <col min="2562" max="2562" width="2.625" style="2" customWidth="1"/>
    <col min="2563" max="2563" width="10.625" style="2" customWidth="1"/>
    <col min="2564" max="2564" width="4.125" style="2" customWidth="1"/>
    <col min="2565" max="2565" width="14.625" style="2" customWidth="1"/>
    <col min="2566" max="2568" width="12.625" style="2" customWidth="1"/>
    <col min="2569" max="2816" width="9" style="2"/>
    <col min="2817" max="2817" width="3.625" style="2" customWidth="1"/>
    <col min="2818" max="2818" width="2.625" style="2" customWidth="1"/>
    <col min="2819" max="2819" width="10.625" style="2" customWidth="1"/>
    <col min="2820" max="2820" width="4.125" style="2" customWidth="1"/>
    <col min="2821" max="2821" width="14.625" style="2" customWidth="1"/>
    <col min="2822" max="2824" width="12.625" style="2" customWidth="1"/>
    <col min="2825" max="3072" width="9" style="2"/>
    <col min="3073" max="3073" width="3.625" style="2" customWidth="1"/>
    <col min="3074" max="3074" width="2.625" style="2" customWidth="1"/>
    <col min="3075" max="3075" width="10.625" style="2" customWidth="1"/>
    <col min="3076" max="3076" width="4.125" style="2" customWidth="1"/>
    <col min="3077" max="3077" width="14.625" style="2" customWidth="1"/>
    <col min="3078" max="3080" width="12.625" style="2" customWidth="1"/>
    <col min="3081" max="3328" width="9" style="2"/>
    <col min="3329" max="3329" width="3.625" style="2" customWidth="1"/>
    <col min="3330" max="3330" width="2.625" style="2" customWidth="1"/>
    <col min="3331" max="3331" width="10.625" style="2" customWidth="1"/>
    <col min="3332" max="3332" width="4.125" style="2" customWidth="1"/>
    <col min="3333" max="3333" width="14.625" style="2" customWidth="1"/>
    <col min="3334" max="3336" width="12.625" style="2" customWidth="1"/>
    <col min="3337" max="3584" width="9" style="2"/>
    <col min="3585" max="3585" width="3.625" style="2" customWidth="1"/>
    <col min="3586" max="3586" width="2.625" style="2" customWidth="1"/>
    <col min="3587" max="3587" width="10.625" style="2" customWidth="1"/>
    <col min="3588" max="3588" width="4.125" style="2" customWidth="1"/>
    <col min="3589" max="3589" width="14.625" style="2" customWidth="1"/>
    <col min="3590" max="3592" width="12.625" style="2" customWidth="1"/>
    <col min="3593" max="3840" width="9" style="2"/>
    <col min="3841" max="3841" width="3.625" style="2" customWidth="1"/>
    <col min="3842" max="3842" width="2.625" style="2" customWidth="1"/>
    <col min="3843" max="3843" width="10.625" style="2" customWidth="1"/>
    <col min="3844" max="3844" width="4.125" style="2" customWidth="1"/>
    <col min="3845" max="3845" width="14.625" style="2" customWidth="1"/>
    <col min="3846" max="3848" width="12.625" style="2" customWidth="1"/>
    <col min="3849" max="4096" width="9" style="2"/>
    <col min="4097" max="4097" width="3.625" style="2" customWidth="1"/>
    <col min="4098" max="4098" width="2.625" style="2" customWidth="1"/>
    <col min="4099" max="4099" width="10.625" style="2" customWidth="1"/>
    <col min="4100" max="4100" width="4.125" style="2" customWidth="1"/>
    <col min="4101" max="4101" width="14.625" style="2" customWidth="1"/>
    <col min="4102" max="4104" width="12.625" style="2" customWidth="1"/>
    <col min="4105" max="4352" width="9" style="2"/>
    <col min="4353" max="4353" width="3.625" style="2" customWidth="1"/>
    <col min="4354" max="4354" width="2.625" style="2" customWidth="1"/>
    <col min="4355" max="4355" width="10.625" style="2" customWidth="1"/>
    <col min="4356" max="4356" width="4.125" style="2" customWidth="1"/>
    <col min="4357" max="4357" width="14.625" style="2" customWidth="1"/>
    <col min="4358" max="4360" width="12.625" style="2" customWidth="1"/>
    <col min="4361" max="4608" width="9" style="2"/>
    <col min="4609" max="4609" width="3.625" style="2" customWidth="1"/>
    <col min="4610" max="4610" width="2.625" style="2" customWidth="1"/>
    <col min="4611" max="4611" width="10.625" style="2" customWidth="1"/>
    <col min="4612" max="4612" width="4.125" style="2" customWidth="1"/>
    <col min="4613" max="4613" width="14.625" style="2" customWidth="1"/>
    <col min="4614" max="4616" width="12.625" style="2" customWidth="1"/>
    <col min="4617" max="4864" width="9" style="2"/>
    <col min="4865" max="4865" width="3.625" style="2" customWidth="1"/>
    <col min="4866" max="4866" width="2.625" style="2" customWidth="1"/>
    <col min="4867" max="4867" width="10.625" style="2" customWidth="1"/>
    <col min="4868" max="4868" width="4.125" style="2" customWidth="1"/>
    <col min="4869" max="4869" width="14.625" style="2" customWidth="1"/>
    <col min="4870" max="4872" width="12.625" style="2" customWidth="1"/>
    <col min="4873" max="5120" width="9" style="2"/>
    <col min="5121" max="5121" width="3.625" style="2" customWidth="1"/>
    <col min="5122" max="5122" width="2.625" style="2" customWidth="1"/>
    <col min="5123" max="5123" width="10.625" style="2" customWidth="1"/>
    <col min="5124" max="5124" width="4.125" style="2" customWidth="1"/>
    <col min="5125" max="5125" width="14.625" style="2" customWidth="1"/>
    <col min="5126" max="5128" width="12.625" style="2" customWidth="1"/>
    <col min="5129" max="5376" width="9" style="2"/>
    <col min="5377" max="5377" width="3.625" style="2" customWidth="1"/>
    <col min="5378" max="5378" width="2.625" style="2" customWidth="1"/>
    <col min="5379" max="5379" width="10.625" style="2" customWidth="1"/>
    <col min="5380" max="5380" width="4.125" style="2" customWidth="1"/>
    <col min="5381" max="5381" width="14.625" style="2" customWidth="1"/>
    <col min="5382" max="5384" width="12.625" style="2" customWidth="1"/>
    <col min="5385" max="5632" width="9" style="2"/>
    <col min="5633" max="5633" width="3.625" style="2" customWidth="1"/>
    <col min="5634" max="5634" width="2.625" style="2" customWidth="1"/>
    <col min="5635" max="5635" width="10.625" style="2" customWidth="1"/>
    <col min="5636" max="5636" width="4.125" style="2" customWidth="1"/>
    <col min="5637" max="5637" width="14.625" style="2" customWidth="1"/>
    <col min="5638" max="5640" width="12.625" style="2" customWidth="1"/>
    <col min="5641" max="5888" width="9" style="2"/>
    <col min="5889" max="5889" width="3.625" style="2" customWidth="1"/>
    <col min="5890" max="5890" width="2.625" style="2" customWidth="1"/>
    <col min="5891" max="5891" width="10.625" style="2" customWidth="1"/>
    <col min="5892" max="5892" width="4.125" style="2" customWidth="1"/>
    <col min="5893" max="5893" width="14.625" style="2" customWidth="1"/>
    <col min="5894" max="5896" width="12.625" style="2" customWidth="1"/>
    <col min="5897" max="6144" width="9" style="2"/>
    <col min="6145" max="6145" width="3.625" style="2" customWidth="1"/>
    <col min="6146" max="6146" width="2.625" style="2" customWidth="1"/>
    <col min="6147" max="6147" width="10.625" style="2" customWidth="1"/>
    <col min="6148" max="6148" width="4.125" style="2" customWidth="1"/>
    <col min="6149" max="6149" width="14.625" style="2" customWidth="1"/>
    <col min="6150" max="6152" width="12.625" style="2" customWidth="1"/>
    <col min="6153" max="6400" width="9" style="2"/>
    <col min="6401" max="6401" width="3.625" style="2" customWidth="1"/>
    <col min="6402" max="6402" width="2.625" style="2" customWidth="1"/>
    <col min="6403" max="6403" width="10.625" style="2" customWidth="1"/>
    <col min="6404" max="6404" width="4.125" style="2" customWidth="1"/>
    <col min="6405" max="6405" width="14.625" style="2" customWidth="1"/>
    <col min="6406" max="6408" width="12.625" style="2" customWidth="1"/>
    <col min="6409" max="6656" width="9" style="2"/>
    <col min="6657" max="6657" width="3.625" style="2" customWidth="1"/>
    <col min="6658" max="6658" width="2.625" style="2" customWidth="1"/>
    <col min="6659" max="6659" width="10.625" style="2" customWidth="1"/>
    <col min="6660" max="6660" width="4.125" style="2" customWidth="1"/>
    <col min="6661" max="6661" width="14.625" style="2" customWidth="1"/>
    <col min="6662" max="6664" width="12.625" style="2" customWidth="1"/>
    <col min="6665" max="6912" width="9" style="2"/>
    <col min="6913" max="6913" width="3.625" style="2" customWidth="1"/>
    <col min="6914" max="6914" width="2.625" style="2" customWidth="1"/>
    <col min="6915" max="6915" width="10.625" style="2" customWidth="1"/>
    <col min="6916" max="6916" width="4.125" style="2" customWidth="1"/>
    <col min="6917" max="6917" width="14.625" style="2" customWidth="1"/>
    <col min="6918" max="6920" width="12.625" style="2" customWidth="1"/>
    <col min="6921" max="7168" width="9" style="2"/>
    <col min="7169" max="7169" width="3.625" style="2" customWidth="1"/>
    <col min="7170" max="7170" width="2.625" style="2" customWidth="1"/>
    <col min="7171" max="7171" width="10.625" style="2" customWidth="1"/>
    <col min="7172" max="7172" width="4.125" style="2" customWidth="1"/>
    <col min="7173" max="7173" width="14.625" style="2" customWidth="1"/>
    <col min="7174" max="7176" width="12.625" style="2" customWidth="1"/>
    <col min="7177" max="7424" width="9" style="2"/>
    <col min="7425" max="7425" width="3.625" style="2" customWidth="1"/>
    <col min="7426" max="7426" width="2.625" style="2" customWidth="1"/>
    <col min="7427" max="7427" width="10.625" style="2" customWidth="1"/>
    <col min="7428" max="7428" width="4.125" style="2" customWidth="1"/>
    <col min="7429" max="7429" width="14.625" style="2" customWidth="1"/>
    <col min="7430" max="7432" width="12.625" style="2" customWidth="1"/>
    <col min="7433" max="7680" width="9" style="2"/>
    <col min="7681" max="7681" width="3.625" style="2" customWidth="1"/>
    <col min="7682" max="7682" width="2.625" style="2" customWidth="1"/>
    <col min="7683" max="7683" width="10.625" style="2" customWidth="1"/>
    <col min="7684" max="7684" width="4.125" style="2" customWidth="1"/>
    <col min="7685" max="7685" width="14.625" style="2" customWidth="1"/>
    <col min="7686" max="7688" width="12.625" style="2" customWidth="1"/>
    <col min="7689" max="7936" width="9" style="2"/>
    <col min="7937" max="7937" width="3.625" style="2" customWidth="1"/>
    <col min="7938" max="7938" width="2.625" style="2" customWidth="1"/>
    <col min="7939" max="7939" width="10.625" style="2" customWidth="1"/>
    <col min="7940" max="7940" width="4.125" style="2" customWidth="1"/>
    <col min="7941" max="7941" width="14.625" style="2" customWidth="1"/>
    <col min="7942" max="7944" width="12.625" style="2" customWidth="1"/>
    <col min="7945" max="8192" width="9" style="2"/>
    <col min="8193" max="8193" width="3.625" style="2" customWidth="1"/>
    <col min="8194" max="8194" width="2.625" style="2" customWidth="1"/>
    <col min="8195" max="8195" width="10.625" style="2" customWidth="1"/>
    <col min="8196" max="8196" width="4.125" style="2" customWidth="1"/>
    <col min="8197" max="8197" width="14.625" style="2" customWidth="1"/>
    <col min="8198" max="8200" width="12.625" style="2" customWidth="1"/>
    <col min="8201" max="8448" width="9" style="2"/>
    <col min="8449" max="8449" width="3.625" style="2" customWidth="1"/>
    <col min="8450" max="8450" width="2.625" style="2" customWidth="1"/>
    <col min="8451" max="8451" width="10.625" style="2" customWidth="1"/>
    <col min="8452" max="8452" width="4.125" style="2" customWidth="1"/>
    <col min="8453" max="8453" width="14.625" style="2" customWidth="1"/>
    <col min="8454" max="8456" width="12.625" style="2" customWidth="1"/>
    <col min="8457" max="8704" width="9" style="2"/>
    <col min="8705" max="8705" width="3.625" style="2" customWidth="1"/>
    <col min="8706" max="8706" width="2.625" style="2" customWidth="1"/>
    <col min="8707" max="8707" width="10.625" style="2" customWidth="1"/>
    <col min="8708" max="8708" width="4.125" style="2" customWidth="1"/>
    <col min="8709" max="8709" width="14.625" style="2" customWidth="1"/>
    <col min="8710" max="8712" width="12.625" style="2" customWidth="1"/>
    <col min="8713" max="8960" width="9" style="2"/>
    <col min="8961" max="8961" width="3.625" style="2" customWidth="1"/>
    <col min="8962" max="8962" width="2.625" style="2" customWidth="1"/>
    <col min="8963" max="8963" width="10.625" style="2" customWidth="1"/>
    <col min="8964" max="8964" width="4.125" style="2" customWidth="1"/>
    <col min="8965" max="8965" width="14.625" style="2" customWidth="1"/>
    <col min="8966" max="8968" width="12.625" style="2" customWidth="1"/>
    <col min="8969" max="9216" width="9" style="2"/>
    <col min="9217" max="9217" width="3.625" style="2" customWidth="1"/>
    <col min="9218" max="9218" width="2.625" style="2" customWidth="1"/>
    <col min="9219" max="9219" width="10.625" style="2" customWidth="1"/>
    <col min="9220" max="9220" width="4.125" style="2" customWidth="1"/>
    <col min="9221" max="9221" width="14.625" style="2" customWidth="1"/>
    <col min="9222" max="9224" width="12.625" style="2" customWidth="1"/>
    <col min="9225" max="9472" width="9" style="2"/>
    <col min="9473" max="9473" width="3.625" style="2" customWidth="1"/>
    <col min="9474" max="9474" width="2.625" style="2" customWidth="1"/>
    <col min="9475" max="9475" width="10.625" style="2" customWidth="1"/>
    <col min="9476" max="9476" width="4.125" style="2" customWidth="1"/>
    <col min="9477" max="9477" width="14.625" style="2" customWidth="1"/>
    <col min="9478" max="9480" width="12.625" style="2" customWidth="1"/>
    <col min="9481" max="9728" width="9" style="2"/>
    <col min="9729" max="9729" width="3.625" style="2" customWidth="1"/>
    <col min="9730" max="9730" width="2.625" style="2" customWidth="1"/>
    <col min="9731" max="9731" width="10.625" style="2" customWidth="1"/>
    <col min="9732" max="9732" width="4.125" style="2" customWidth="1"/>
    <col min="9733" max="9733" width="14.625" style="2" customWidth="1"/>
    <col min="9734" max="9736" width="12.625" style="2" customWidth="1"/>
    <col min="9737" max="9984" width="9" style="2"/>
    <col min="9985" max="9985" width="3.625" style="2" customWidth="1"/>
    <col min="9986" max="9986" width="2.625" style="2" customWidth="1"/>
    <col min="9987" max="9987" width="10.625" style="2" customWidth="1"/>
    <col min="9988" max="9988" width="4.125" style="2" customWidth="1"/>
    <col min="9989" max="9989" width="14.625" style="2" customWidth="1"/>
    <col min="9990" max="9992" width="12.625" style="2" customWidth="1"/>
    <col min="9993" max="10240" width="9" style="2"/>
    <col min="10241" max="10241" width="3.625" style="2" customWidth="1"/>
    <col min="10242" max="10242" width="2.625" style="2" customWidth="1"/>
    <col min="10243" max="10243" width="10.625" style="2" customWidth="1"/>
    <col min="10244" max="10244" width="4.125" style="2" customWidth="1"/>
    <col min="10245" max="10245" width="14.625" style="2" customWidth="1"/>
    <col min="10246" max="10248" width="12.625" style="2" customWidth="1"/>
    <col min="10249" max="10496" width="9" style="2"/>
    <col min="10497" max="10497" width="3.625" style="2" customWidth="1"/>
    <col min="10498" max="10498" width="2.625" style="2" customWidth="1"/>
    <col min="10499" max="10499" width="10.625" style="2" customWidth="1"/>
    <col min="10500" max="10500" width="4.125" style="2" customWidth="1"/>
    <col min="10501" max="10501" width="14.625" style="2" customWidth="1"/>
    <col min="10502" max="10504" width="12.625" style="2" customWidth="1"/>
    <col min="10505" max="10752" width="9" style="2"/>
    <col min="10753" max="10753" width="3.625" style="2" customWidth="1"/>
    <col min="10754" max="10754" width="2.625" style="2" customWidth="1"/>
    <col min="10755" max="10755" width="10.625" style="2" customWidth="1"/>
    <col min="10756" max="10756" width="4.125" style="2" customWidth="1"/>
    <col min="10757" max="10757" width="14.625" style="2" customWidth="1"/>
    <col min="10758" max="10760" width="12.625" style="2" customWidth="1"/>
    <col min="10761" max="11008" width="9" style="2"/>
    <col min="11009" max="11009" width="3.625" style="2" customWidth="1"/>
    <col min="11010" max="11010" width="2.625" style="2" customWidth="1"/>
    <col min="11011" max="11011" width="10.625" style="2" customWidth="1"/>
    <col min="11012" max="11012" width="4.125" style="2" customWidth="1"/>
    <col min="11013" max="11013" width="14.625" style="2" customWidth="1"/>
    <col min="11014" max="11016" width="12.625" style="2" customWidth="1"/>
    <col min="11017" max="11264" width="9" style="2"/>
    <col min="11265" max="11265" width="3.625" style="2" customWidth="1"/>
    <col min="11266" max="11266" width="2.625" style="2" customWidth="1"/>
    <col min="11267" max="11267" width="10.625" style="2" customWidth="1"/>
    <col min="11268" max="11268" width="4.125" style="2" customWidth="1"/>
    <col min="11269" max="11269" width="14.625" style="2" customWidth="1"/>
    <col min="11270" max="11272" width="12.625" style="2" customWidth="1"/>
    <col min="11273" max="11520" width="9" style="2"/>
    <col min="11521" max="11521" width="3.625" style="2" customWidth="1"/>
    <col min="11522" max="11522" width="2.625" style="2" customWidth="1"/>
    <col min="11523" max="11523" width="10.625" style="2" customWidth="1"/>
    <col min="11524" max="11524" width="4.125" style="2" customWidth="1"/>
    <col min="11525" max="11525" width="14.625" style="2" customWidth="1"/>
    <col min="11526" max="11528" width="12.625" style="2" customWidth="1"/>
    <col min="11529" max="11776" width="9" style="2"/>
    <col min="11777" max="11777" width="3.625" style="2" customWidth="1"/>
    <col min="11778" max="11778" width="2.625" style="2" customWidth="1"/>
    <col min="11779" max="11779" width="10.625" style="2" customWidth="1"/>
    <col min="11780" max="11780" width="4.125" style="2" customWidth="1"/>
    <col min="11781" max="11781" width="14.625" style="2" customWidth="1"/>
    <col min="11782" max="11784" width="12.625" style="2" customWidth="1"/>
    <col min="11785" max="12032" width="9" style="2"/>
    <col min="12033" max="12033" width="3.625" style="2" customWidth="1"/>
    <col min="12034" max="12034" width="2.625" style="2" customWidth="1"/>
    <col min="12035" max="12035" width="10.625" style="2" customWidth="1"/>
    <col min="12036" max="12036" width="4.125" style="2" customWidth="1"/>
    <col min="12037" max="12037" width="14.625" style="2" customWidth="1"/>
    <col min="12038" max="12040" width="12.625" style="2" customWidth="1"/>
    <col min="12041" max="12288" width="9" style="2"/>
    <col min="12289" max="12289" width="3.625" style="2" customWidth="1"/>
    <col min="12290" max="12290" width="2.625" style="2" customWidth="1"/>
    <col min="12291" max="12291" width="10.625" style="2" customWidth="1"/>
    <col min="12292" max="12292" width="4.125" style="2" customWidth="1"/>
    <col min="12293" max="12293" width="14.625" style="2" customWidth="1"/>
    <col min="12294" max="12296" width="12.625" style="2" customWidth="1"/>
    <col min="12297" max="12544" width="9" style="2"/>
    <col min="12545" max="12545" width="3.625" style="2" customWidth="1"/>
    <col min="12546" max="12546" width="2.625" style="2" customWidth="1"/>
    <col min="12547" max="12547" width="10.625" style="2" customWidth="1"/>
    <col min="12548" max="12548" width="4.125" style="2" customWidth="1"/>
    <col min="12549" max="12549" width="14.625" style="2" customWidth="1"/>
    <col min="12550" max="12552" width="12.625" style="2" customWidth="1"/>
    <col min="12553" max="12800" width="9" style="2"/>
    <col min="12801" max="12801" width="3.625" style="2" customWidth="1"/>
    <col min="12802" max="12802" width="2.625" style="2" customWidth="1"/>
    <col min="12803" max="12803" width="10.625" style="2" customWidth="1"/>
    <col min="12804" max="12804" width="4.125" style="2" customWidth="1"/>
    <col min="12805" max="12805" width="14.625" style="2" customWidth="1"/>
    <col min="12806" max="12808" width="12.625" style="2" customWidth="1"/>
    <col min="12809" max="13056" width="9" style="2"/>
    <col min="13057" max="13057" width="3.625" style="2" customWidth="1"/>
    <col min="13058" max="13058" width="2.625" style="2" customWidth="1"/>
    <col min="13059" max="13059" width="10.625" style="2" customWidth="1"/>
    <col min="13060" max="13060" width="4.125" style="2" customWidth="1"/>
    <col min="13061" max="13061" width="14.625" style="2" customWidth="1"/>
    <col min="13062" max="13064" width="12.625" style="2" customWidth="1"/>
    <col min="13065" max="13312" width="9" style="2"/>
    <col min="13313" max="13313" width="3.625" style="2" customWidth="1"/>
    <col min="13314" max="13314" width="2.625" style="2" customWidth="1"/>
    <col min="13315" max="13315" width="10.625" style="2" customWidth="1"/>
    <col min="13316" max="13316" width="4.125" style="2" customWidth="1"/>
    <col min="13317" max="13317" width="14.625" style="2" customWidth="1"/>
    <col min="13318" max="13320" width="12.625" style="2" customWidth="1"/>
    <col min="13321" max="13568" width="9" style="2"/>
    <col min="13569" max="13569" width="3.625" style="2" customWidth="1"/>
    <col min="13570" max="13570" width="2.625" style="2" customWidth="1"/>
    <col min="13571" max="13571" width="10.625" style="2" customWidth="1"/>
    <col min="13572" max="13572" width="4.125" style="2" customWidth="1"/>
    <col min="13573" max="13573" width="14.625" style="2" customWidth="1"/>
    <col min="13574" max="13576" width="12.625" style="2" customWidth="1"/>
    <col min="13577" max="13824" width="9" style="2"/>
    <col min="13825" max="13825" width="3.625" style="2" customWidth="1"/>
    <col min="13826" max="13826" width="2.625" style="2" customWidth="1"/>
    <col min="13827" max="13827" width="10.625" style="2" customWidth="1"/>
    <col min="13828" max="13828" width="4.125" style="2" customWidth="1"/>
    <col min="13829" max="13829" width="14.625" style="2" customWidth="1"/>
    <col min="13830" max="13832" width="12.625" style="2" customWidth="1"/>
    <col min="13833" max="14080" width="9" style="2"/>
    <col min="14081" max="14081" width="3.625" style="2" customWidth="1"/>
    <col min="14082" max="14082" width="2.625" style="2" customWidth="1"/>
    <col min="14083" max="14083" width="10.625" style="2" customWidth="1"/>
    <col min="14084" max="14084" width="4.125" style="2" customWidth="1"/>
    <col min="14085" max="14085" width="14.625" style="2" customWidth="1"/>
    <col min="14086" max="14088" width="12.625" style="2" customWidth="1"/>
    <col min="14089" max="14336" width="9" style="2"/>
    <col min="14337" max="14337" width="3.625" style="2" customWidth="1"/>
    <col min="14338" max="14338" width="2.625" style="2" customWidth="1"/>
    <col min="14339" max="14339" width="10.625" style="2" customWidth="1"/>
    <col min="14340" max="14340" width="4.125" style="2" customWidth="1"/>
    <col min="14341" max="14341" width="14.625" style="2" customWidth="1"/>
    <col min="14342" max="14344" width="12.625" style="2" customWidth="1"/>
    <col min="14345" max="14592" width="9" style="2"/>
    <col min="14593" max="14593" width="3.625" style="2" customWidth="1"/>
    <col min="14594" max="14594" width="2.625" style="2" customWidth="1"/>
    <col min="14595" max="14595" width="10.625" style="2" customWidth="1"/>
    <col min="14596" max="14596" width="4.125" style="2" customWidth="1"/>
    <col min="14597" max="14597" width="14.625" style="2" customWidth="1"/>
    <col min="14598" max="14600" width="12.625" style="2" customWidth="1"/>
    <col min="14601" max="14848" width="9" style="2"/>
    <col min="14849" max="14849" width="3.625" style="2" customWidth="1"/>
    <col min="14850" max="14850" width="2.625" style="2" customWidth="1"/>
    <col min="14851" max="14851" width="10.625" style="2" customWidth="1"/>
    <col min="14852" max="14852" width="4.125" style="2" customWidth="1"/>
    <col min="14853" max="14853" width="14.625" style="2" customWidth="1"/>
    <col min="14854" max="14856" width="12.625" style="2" customWidth="1"/>
    <col min="14857" max="15104" width="9" style="2"/>
    <col min="15105" max="15105" width="3.625" style="2" customWidth="1"/>
    <col min="15106" max="15106" width="2.625" style="2" customWidth="1"/>
    <col min="15107" max="15107" width="10.625" style="2" customWidth="1"/>
    <col min="15108" max="15108" width="4.125" style="2" customWidth="1"/>
    <col min="15109" max="15109" width="14.625" style="2" customWidth="1"/>
    <col min="15110" max="15112" width="12.625" style="2" customWidth="1"/>
    <col min="15113" max="15360" width="9" style="2"/>
    <col min="15361" max="15361" width="3.625" style="2" customWidth="1"/>
    <col min="15362" max="15362" width="2.625" style="2" customWidth="1"/>
    <col min="15363" max="15363" width="10.625" style="2" customWidth="1"/>
    <col min="15364" max="15364" width="4.125" style="2" customWidth="1"/>
    <col min="15365" max="15365" width="14.625" style="2" customWidth="1"/>
    <col min="15366" max="15368" width="12.625" style="2" customWidth="1"/>
    <col min="15369" max="15616" width="9" style="2"/>
    <col min="15617" max="15617" width="3.625" style="2" customWidth="1"/>
    <col min="15618" max="15618" width="2.625" style="2" customWidth="1"/>
    <col min="15619" max="15619" width="10.625" style="2" customWidth="1"/>
    <col min="15620" max="15620" width="4.125" style="2" customWidth="1"/>
    <col min="15621" max="15621" width="14.625" style="2" customWidth="1"/>
    <col min="15622" max="15624" width="12.625" style="2" customWidth="1"/>
    <col min="15625" max="15872" width="9" style="2"/>
    <col min="15873" max="15873" width="3.625" style="2" customWidth="1"/>
    <col min="15874" max="15874" width="2.625" style="2" customWidth="1"/>
    <col min="15875" max="15875" width="10.625" style="2" customWidth="1"/>
    <col min="15876" max="15876" width="4.125" style="2" customWidth="1"/>
    <col min="15877" max="15877" width="14.625" style="2" customWidth="1"/>
    <col min="15878" max="15880" width="12.625" style="2" customWidth="1"/>
    <col min="15881" max="16128" width="9" style="2"/>
    <col min="16129" max="16129" width="3.625" style="2" customWidth="1"/>
    <col min="16130" max="16130" width="2.625" style="2" customWidth="1"/>
    <col min="16131" max="16131" width="10.625" style="2" customWidth="1"/>
    <col min="16132" max="16132" width="4.125" style="2" customWidth="1"/>
    <col min="16133" max="16133" width="14.625" style="2" customWidth="1"/>
    <col min="16134" max="16136" width="12.625" style="2" customWidth="1"/>
    <col min="16137" max="16384" width="9" style="2"/>
  </cols>
  <sheetData>
    <row r="1" spans="1:8" ht="30" customHeight="1">
      <c r="A1" s="1" t="s">
        <v>642</v>
      </c>
      <c r="B1" s="1"/>
    </row>
    <row r="2" spans="1:8" ht="18" customHeight="1">
      <c r="B2" s="5" t="s">
        <v>643</v>
      </c>
      <c r="C2" s="5"/>
      <c r="D2" s="5"/>
    </row>
    <row r="3" spans="1:8" s="4" customFormat="1" ht="18" customHeight="1">
      <c r="B3" s="810" t="s">
        <v>2</v>
      </c>
      <c r="C3" s="811"/>
      <c r="D3" s="812"/>
      <c r="E3" s="774" t="s">
        <v>644</v>
      </c>
      <c r="F3" s="772" t="s">
        <v>6</v>
      </c>
      <c r="G3" s="9" t="s">
        <v>7</v>
      </c>
      <c r="H3" s="772" t="s">
        <v>8</v>
      </c>
    </row>
    <row r="4" spans="1:8" s="4" customFormat="1" ht="15" customHeight="1">
      <c r="B4" s="813"/>
      <c r="C4" s="814"/>
      <c r="D4" s="815"/>
      <c r="E4" s="775"/>
      <c r="F4" s="773"/>
      <c r="G4" s="27" t="s">
        <v>645</v>
      </c>
      <c r="H4" s="773"/>
    </row>
    <row r="5" spans="1:8" s="49" customFormat="1" ht="14.1" customHeight="1">
      <c r="B5" s="416"/>
      <c r="C5" s="417" t="s">
        <v>24</v>
      </c>
      <c r="D5" s="418"/>
      <c r="E5" s="14">
        <f>SUM(E6:E9)</f>
        <v>15296</v>
      </c>
      <c r="F5" s="34">
        <f>+E5</f>
        <v>15296</v>
      </c>
      <c r="G5" s="18" t="s">
        <v>646</v>
      </c>
      <c r="H5" s="19">
        <f>ROUND(E5/$E$45*100,1)</f>
        <v>58.2</v>
      </c>
    </row>
    <row r="6" spans="1:8" s="4" customFormat="1" ht="12" hidden="1" customHeight="1">
      <c r="B6" s="419"/>
      <c r="C6" s="806" t="s">
        <v>39</v>
      </c>
      <c r="D6" s="807"/>
      <c r="E6" s="21">
        <v>5201</v>
      </c>
      <c r="F6" s="36">
        <f>+E6</f>
        <v>5201</v>
      </c>
      <c r="G6" s="25" t="s">
        <v>646</v>
      </c>
      <c r="H6" s="26">
        <f>ROUND(E6/$E$46*100,1)</f>
        <v>72.599999999999994</v>
      </c>
    </row>
    <row r="7" spans="1:8" s="4" customFormat="1" ht="12" hidden="1" customHeight="1">
      <c r="B7" s="419"/>
      <c r="C7" s="806" t="s">
        <v>647</v>
      </c>
      <c r="D7" s="807"/>
      <c r="E7" s="21">
        <v>4863</v>
      </c>
      <c r="F7" s="36">
        <f>+E7</f>
        <v>4863</v>
      </c>
      <c r="G7" s="25" t="s">
        <v>646</v>
      </c>
      <c r="H7" s="26">
        <f>ROUND(E7/$E$47*100,1)</f>
        <v>53.2</v>
      </c>
    </row>
    <row r="8" spans="1:8" s="4" customFormat="1" ht="12" hidden="1" customHeight="1">
      <c r="B8" s="419"/>
      <c r="C8" s="806" t="s">
        <v>648</v>
      </c>
      <c r="D8" s="807"/>
      <c r="E8" s="21">
        <v>3114</v>
      </c>
      <c r="F8" s="36">
        <f>+E8</f>
        <v>3114</v>
      </c>
      <c r="G8" s="25" t="s">
        <v>646</v>
      </c>
      <c r="H8" s="26">
        <f>ROUND(E8/$E$48*100,1)</f>
        <v>46.6</v>
      </c>
    </row>
    <row r="9" spans="1:8" s="4" customFormat="1" ht="12" hidden="1" customHeight="1">
      <c r="B9" s="420"/>
      <c r="C9" s="808" t="s">
        <v>649</v>
      </c>
      <c r="D9" s="809"/>
      <c r="E9" s="28">
        <v>2118</v>
      </c>
      <c r="F9" s="38">
        <f>+E9</f>
        <v>2118</v>
      </c>
      <c r="G9" s="32" t="s">
        <v>646</v>
      </c>
      <c r="H9" s="33">
        <f>ROUND(E9/$E$49*100,1)</f>
        <v>64.7</v>
      </c>
    </row>
    <row r="10" spans="1:8" s="49" customFormat="1" ht="13.5" customHeight="1">
      <c r="B10" s="416"/>
      <c r="C10" s="421" t="s">
        <v>25</v>
      </c>
      <c r="D10" s="422"/>
      <c r="E10" s="41">
        <f>SUM(E11:E14)</f>
        <v>15732</v>
      </c>
      <c r="F10" s="58">
        <f t="shared" ref="F10:F60" si="0">+E10-E5</f>
        <v>436</v>
      </c>
      <c r="G10" s="59">
        <f t="shared" ref="G10:G60" si="1">ROUND(E10/E5*100-100,1)</f>
        <v>2.9</v>
      </c>
      <c r="H10" s="60">
        <f>ROUND(E10/$E$45*100,1)</f>
        <v>59.9</v>
      </c>
    </row>
    <row r="11" spans="1:8" s="4" customFormat="1" ht="12" customHeight="1">
      <c r="B11" s="419"/>
      <c r="C11" s="806" t="s">
        <v>39</v>
      </c>
      <c r="D11" s="807"/>
      <c r="E11" s="21">
        <v>5279</v>
      </c>
      <c r="F11" s="36">
        <f t="shared" si="0"/>
        <v>78</v>
      </c>
      <c r="G11" s="37">
        <f t="shared" si="1"/>
        <v>1.5</v>
      </c>
      <c r="H11" s="26">
        <f>ROUND(E11/$E$46*100,1)</f>
        <v>73.7</v>
      </c>
    </row>
    <row r="12" spans="1:8" s="4" customFormat="1" ht="12" customHeight="1">
      <c r="B12" s="419"/>
      <c r="C12" s="806" t="s">
        <v>647</v>
      </c>
      <c r="D12" s="807"/>
      <c r="E12" s="21">
        <v>5075</v>
      </c>
      <c r="F12" s="36">
        <f t="shared" si="0"/>
        <v>212</v>
      </c>
      <c r="G12" s="37">
        <f t="shared" si="1"/>
        <v>4.4000000000000004</v>
      </c>
      <c r="H12" s="26">
        <f>ROUND(E12/$E$47*100,1)</f>
        <v>55.5</v>
      </c>
    </row>
    <row r="13" spans="1:8" s="4" customFormat="1" ht="12" customHeight="1">
      <c r="B13" s="419"/>
      <c r="C13" s="806" t="s">
        <v>648</v>
      </c>
      <c r="D13" s="807"/>
      <c r="E13" s="21">
        <v>3214</v>
      </c>
      <c r="F13" s="36">
        <f t="shared" si="0"/>
        <v>100</v>
      </c>
      <c r="G13" s="37">
        <f t="shared" si="1"/>
        <v>3.2</v>
      </c>
      <c r="H13" s="26">
        <f>ROUND(E13/$E$48*100,1)</f>
        <v>48.1</v>
      </c>
    </row>
    <row r="14" spans="1:8" s="4" customFormat="1" ht="12" customHeight="1">
      <c r="B14" s="420"/>
      <c r="C14" s="808" t="s">
        <v>649</v>
      </c>
      <c r="D14" s="809"/>
      <c r="E14" s="28">
        <v>2164</v>
      </c>
      <c r="F14" s="38">
        <f t="shared" si="0"/>
        <v>46</v>
      </c>
      <c r="G14" s="39">
        <f t="shared" si="1"/>
        <v>2.2000000000000002</v>
      </c>
      <c r="H14" s="33">
        <f>ROUND(E14/$E$49*100,1)</f>
        <v>66.099999999999994</v>
      </c>
    </row>
    <row r="15" spans="1:8" s="389" customFormat="1" ht="13.5" customHeight="1">
      <c r="B15" s="416"/>
      <c r="C15" s="423" t="s">
        <v>26</v>
      </c>
      <c r="D15" s="424"/>
      <c r="E15" s="50">
        <f>SUM(E16:E19)</f>
        <v>16163</v>
      </c>
      <c r="F15" s="44">
        <f t="shared" si="0"/>
        <v>431</v>
      </c>
      <c r="G15" s="45">
        <f t="shared" si="1"/>
        <v>2.7</v>
      </c>
      <c r="H15" s="46">
        <f>ROUND(E15/$E$45*100,1)</f>
        <v>61.5</v>
      </c>
    </row>
    <row r="16" spans="1:8" s="391" customFormat="1" ht="12" customHeight="1">
      <c r="B16" s="419"/>
      <c r="C16" s="806" t="s">
        <v>39</v>
      </c>
      <c r="D16" s="807"/>
      <c r="E16" s="425">
        <v>5294</v>
      </c>
      <c r="F16" s="36">
        <f t="shared" si="0"/>
        <v>15</v>
      </c>
      <c r="G16" s="37">
        <f t="shared" si="1"/>
        <v>0.3</v>
      </c>
      <c r="H16" s="26">
        <f>ROUND(E16/$E$46*100,1)</f>
        <v>73.900000000000006</v>
      </c>
    </row>
    <row r="17" spans="2:8" s="391" customFormat="1" ht="12" customHeight="1">
      <c r="B17" s="419"/>
      <c r="C17" s="806" t="s">
        <v>647</v>
      </c>
      <c r="D17" s="807"/>
      <c r="E17" s="425">
        <v>5234</v>
      </c>
      <c r="F17" s="36">
        <f t="shared" si="0"/>
        <v>159</v>
      </c>
      <c r="G17" s="37">
        <f t="shared" si="1"/>
        <v>3.1</v>
      </c>
      <c r="H17" s="26">
        <f>ROUND(E17/$E$47*100,1)</f>
        <v>57.2</v>
      </c>
    </row>
    <row r="18" spans="2:8" s="391" customFormat="1" ht="12" customHeight="1">
      <c r="B18" s="419"/>
      <c r="C18" s="806" t="s">
        <v>648</v>
      </c>
      <c r="D18" s="807"/>
      <c r="E18" s="425">
        <v>3416</v>
      </c>
      <c r="F18" s="36">
        <f t="shared" si="0"/>
        <v>202</v>
      </c>
      <c r="G18" s="37">
        <f t="shared" si="1"/>
        <v>6.3</v>
      </c>
      <c r="H18" s="26">
        <f>ROUND(E18/$E$48*100,1)</f>
        <v>51.1</v>
      </c>
    </row>
    <row r="19" spans="2:8" s="391" customFormat="1" ht="12" customHeight="1">
      <c r="B19" s="420"/>
      <c r="C19" s="808" t="s">
        <v>649</v>
      </c>
      <c r="D19" s="809"/>
      <c r="E19" s="426">
        <v>2219</v>
      </c>
      <c r="F19" s="38">
        <f t="shared" si="0"/>
        <v>55</v>
      </c>
      <c r="G19" s="39">
        <f t="shared" si="1"/>
        <v>2.5</v>
      </c>
      <c r="H19" s="33">
        <f>ROUND(E19/$E$49*100,1)</f>
        <v>67.7</v>
      </c>
    </row>
    <row r="20" spans="2:8" s="389" customFormat="1" ht="13.5" customHeight="1">
      <c r="B20" s="416"/>
      <c r="C20" s="423" t="s">
        <v>27</v>
      </c>
      <c r="D20" s="424"/>
      <c r="E20" s="50">
        <f>SUM(E21:E24)</f>
        <v>17549</v>
      </c>
      <c r="F20" s="44">
        <f t="shared" si="0"/>
        <v>1386</v>
      </c>
      <c r="G20" s="45">
        <f t="shared" si="1"/>
        <v>8.6</v>
      </c>
      <c r="H20" s="46">
        <f>ROUND(E20/$E$45*100,1)</f>
        <v>66.8</v>
      </c>
    </row>
    <row r="21" spans="2:8" s="391" customFormat="1" ht="12" customHeight="1">
      <c r="B21" s="419"/>
      <c r="C21" s="806" t="s">
        <v>39</v>
      </c>
      <c r="D21" s="807"/>
      <c r="E21" s="53">
        <v>5468</v>
      </c>
      <c r="F21" s="36">
        <f t="shared" si="0"/>
        <v>174</v>
      </c>
      <c r="G21" s="37">
        <f t="shared" si="1"/>
        <v>3.3</v>
      </c>
      <c r="H21" s="26">
        <f>ROUND(E21/$E$46*100,1)</f>
        <v>76.3</v>
      </c>
    </row>
    <row r="22" spans="2:8" s="391" customFormat="1" ht="12" customHeight="1">
      <c r="B22" s="419"/>
      <c r="C22" s="806" t="s">
        <v>647</v>
      </c>
      <c r="D22" s="807"/>
      <c r="E22" s="53">
        <v>5620</v>
      </c>
      <c r="F22" s="36">
        <f t="shared" si="0"/>
        <v>386</v>
      </c>
      <c r="G22" s="37">
        <f t="shared" si="1"/>
        <v>7.4</v>
      </c>
      <c r="H22" s="26">
        <f>ROUND(E22/$E$47*100,1)</f>
        <v>61.4</v>
      </c>
    </row>
    <row r="23" spans="2:8" s="391" customFormat="1" ht="12" customHeight="1">
      <c r="B23" s="419"/>
      <c r="C23" s="806" t="s">
        <v>648</v>
      </c>
      <c r="D23" s="807"/>
      <c r="E23" s="53">
        <v>4051</v>
      </c>
      <c r="F23" s="36">
        <f t="shared" si="0"/>
        <v>635</v>
      </c>
      <c r="G23" s="37">
        <f t="shared" si="1"/>
        <v>18.600000000000001</v>
      </c>
      <c r="H23" s="26">
        <f>ROUND(E23/$E$48*100,1)</f>
        <v>60.6</v>
      </c>
    </row>
    <row r="24" spans="2:8" s="391" customFormat="1" ht="12" customHeight="1">
      <c r="B24" s="420"/>
      <c r="C24" s="808" t="s">
        <v>649</v>
      </c>
      <c r="D24" s="809"/>
      <c r="E24" s="56">
        <v>2410</v>
      </c>
      <c r="F24" s="38">
        <f t="shared" si="0"/>
        <v>191</v>
      </c>
      <c r="G24" s="39">
        <f t="shared" si="1"/>
        <v>8.6</v>
      </c>
      <c r="H24" s="33">
        <f>ROUND(E24/$E$49*100,1)</f>
        <v>73.599999999999994</v>
      </c>
    </row>
    <row r="25" spans="2:8" s="389" customFormat="1" ht="13.5" customHeight="1">
      <c r="B25" s="416"/>
      <c r="C25" s="423" t="s">
        <v>28</v>
      </c>
      <c r="D25" s="424"/>
      <c r="E25" s="50">
        <f>SUM(E26:E29)</f>
        <v>19136</v>
      </c>
      <c r="F25" s="44">
        <f t="shared" si="0"/>
        <v>1587</v>
      </c>
      <c r="G25" s="45">
        <f t="shared" si="1"/>
        <v>9</v>
      </c>
      <c r="H25" s="46">
        <f>ROUND(E25/$E$45*100,1)</f>
        <v>72.8</v>
      </c>
    </row>
    <row r="26" spans="2:8" s="391" customFormat="1" ht="12" customHeight="1">
      <c r="B26" s="419"/>
      <c r="C26" s="806" t="s">
        <v>39</v>
      </c>
      <c r="D26" s="807"/>
      <c r="E26" s="53">
        <v>5794</v>
      </c>
      <c r="F26" s="36">
        <f t="shared" si="0"/>
        <v>326</v>
      </c>
      <c r="G26" s="37">
        <f t="shared" si="1"/>
        <v>6</v>
      </c>
      <c r="H26" s="26">
        <f>ROUND(E26/$E$46*100,1)</f>
        <v>80.900000000000006</v>
      </c>
    </row>
    <row r="27" spans="2:8" s="391" customFormat="1" ht="12" customHeight="1">
      <c r="B27" s="419"/>
      <c r="C27" s="806" t="s">
        <v>647</v>
      </c>
      <c r="D27" s="807"/>
      <c r="E27" s="53">
        <v>6149</v>
      </c>
      <c r="F27" s="36">
        <f t="shared" si="0"/>
        <v>529</v>
      </c>
      <c r="G27" s="37">
        <f t="shared" si="1"/>
        <v>9.4</v>
      </c>
      <c r="H27" s="26">
        <f>ROUND(E27/$E$47*100,1)</f>
        <v>67.2</v>
      </c>
    </row>
    <row r="28" spans="2:8" s="391" customFormat="1" ht="12" customHeight="1">
      <c r="B28" s="419"/>
      <c r="C28" s="806" t="s">
        <v>648</v>
      </c>
      <c r="D28" s="807"/>
      <c r="E28" s="53">
        <v>4668</v>
      </c>
      <c r="F28" s="36">
        <f t="shared" si="0"/>
        <v>617</v>
      </c>
      <c r="G28" s="37">
        <f t="shared" si="1"/>
        <v>15.2</v>
      </c>
      <c r="H28" s="26">
        <f>ROUND(E28/$E$48*100,1)</f>
        <v>69.8</v>
      </c>
    </row>
    <row r="29" spans="2:8" s="391" customFormat="1" ht="12" customHeight="1">
      <c r="B29" s="420"/>
      <c r="C29" s="808" t="s">
        <v>649</v>
      </c>
      <c r="D29" s="809"/>
      <c r="E29" s="56">
        <v>2525</v>
      </c>
      <c r="F29" s="38">
        <f t="shared" si="0"/>
        <v>115</v>
      </c>
      <c r="G29" s="39">
        <f t="shared" si="1"/>
        <v>4.8</v>
      </c>
      <c r="H29" s="33">
        <f>ROUND(E29/$E$49*100,1)</f>
        <v>77.099999999999994</v>
      </c>
    </row>
    <row r="30" spans="2:8" s="389" customFormat="1" ht="13.5" customHeight="1">
      <c r="B30" s="416"/>
      <c r="C30" s="423" t="s">
        <v>29</v>
      </c>
      <c r="D30" s="424"/>
      <c r="E30" s="50">
        <f>SUM(E31:E34)</f>
        <v>20745</v>
      </c>
      <c r="F30" s="44">
        <f t="shared" si="0"/>
        <v>1609</v>
      </c>
      <c r="G30" s="45">
        <f t="shared" si="1"/>
        <v>8.4</v>
      </c>
      <c r="H30" s="46">
        <f>ROUND(E30/$E$45*100,1)</f>
        <v>78.900000000000006</v>
      </c>
    </row>
    <row r="31" spans="2:8" s="391" customFormat="1" ht="12" customHeight="1">
      <c r="B31" s="419"/>
      <c r="C31" s="806" t="s">
        <v>39</v>
      </c>
      <c r="D31" s="807"/>
      <c r="E31" s="53">
        <v>6223</v>
      </c>
      <c r="F31" s="36">
        <f t="shared" si="0"/>
        <v>429</v>
      </c>
      <c r="G31" s="37">
        <f t="shared" si="1"/>
        <v>7.4</v>
      </c>
      <c r="H31" s="26">
        <f>ROUND(E31/$E$46*100,1)</f>
        <v>86.8</v>
      </c>
    </row>
    <row r="32" spans="2:8" s="391" customFormat="1" ht="12" customHeight="1">
      <c r="B32" s="419"/>
      <c r="C32" s="806" t="s">
        <v>647</v>
      </c>
      <c r="D32" s="807"/>
      <c r="E32" s="53">
        <v>6898</v>
      </c>
      <c r="F32" s="36">
        <f t="shared" si="0"/>
        <v>749</v>
      </c>
      <c r="G32" s="37">
        <f t="shared" si="1"/>
        <v>12.2</v>
      </c>
      <c r="H32" s="26">
        <f>ROUND(E32/$E$47*100,1)</f>
        <v>75.400000000000006</v>
      </c>
    </row>
    <row r="33" spans="2:8" s="391" customFormat="1" ht="12" customHeight="1">
      <c r="B33" s="419"/>
      <c r="C33" s="806" t="s">
        <v>648</v>
      </c>
      <c r="D33" s="807"/>
      <c r="E33" s="53">
        <v>5054</v>
      </c>
      <c r="F33" s="36">
        <f t="shared" si="0"/>
        <v>386</v>
      </c>
      <c r="G33" s="37">
        <f t="shared" si="1"/>
        <v>8.3000000000000007</v>
      </c>
      <c r="H33" s="26">
        <f>ROUND(E33/$E$48*100,1)</f>
        <v>75.599999999999994</v>
      </c>
    </row>
    <row r="34" spans="2:8" s="391" customFormat="1" ht="12" customHeight="1">
      <c r="B34" s="420"/>
      <c r="C34" s="808" t="s">
        <v>649</v>
      </c>
      <c r="D34" s="809"/>
      <c r="E34" s="56">
        <v>2570</v>
      </c>
      <c r="F34" s="38">
        <f t="shared" si="0"/>
        <v>45</v>
      </c>
      <c r="G34" s="39">
        <f t="shared" si="1"/>
        <v>1.8</v>
      </c>
      <c r="H34" s="33">
        <f>ROUND(E34/$E$49*100,1)</f>
        <v>78.400000000000006</v>
      </c>
    </row>
    <row r="35" spans="2:8" s="389" customFormat="1" ht="13.5" customHeight="1">
      <c r="B35" s="416"/>
      <c r="C35" s="423" t="s">
        <v>32</v>
      </c>
      <c r="D35" s="424"/>
      <c r="E35" s="50">
        <f>SUM(E36:E39)</f>
        <v>21981</v>
      </c>
      <c r="F35" s="44">
        <f t="shared" si="0"/>
        <v>1236</v>
      </c>
      <c r="G35" s="45">
        <f t="shared" si="1"/>
        <v>6</v>
      </c>
      <c r="H35" s="46">
        <f>ROUND(E35/$E$45*100,1)</f>
        <v>83.6</v>
      </c>
    </row>
    <row r="36" spans="2:8" s="391" customFormat="1" ht="12" customHeight="1">
      <c r="B36" s="419"/>
      <c r="C36" s="806" t="s">
        <v>39</v>
      </c>
      <c r="D36" s="807"/>
      <c r="E36" s="53">
        <v>6575</v>
      </c>
      <c r="F36" s="36">
        <f t="shared" si="0"/>
        <v>352</v>
      </c>
      <c r="G36" s="37">
        <f t="shared" si="1"/>
        <v>5.7</v>
      </c>
      <c r="H36" s="26">
        <f>ROUND(E36/$E$46*100,1)</f>
        <v>91.8</v>
      </c>
    </row>
    <row r="37" spans="2:8" s="391" customFormat="1" ht="12" customHeight="1">
      <c r="B37" s="419"/>
      <c r="C37" s="806" t="s">
        <v>647</v>
      </c>
      <c r="D37" s="807"/>
      <c r="E37" s="53">
        <v>7455</v>
      </c>
      <c r="F37" s="36">
        <f t="shared" si="0"/>
        <v>557</v>
      </c>
      <c r="G37" s="37">
        <f t="shared" si="1"/>
        <v>8.1</v>
      </c>
      <c r="H37" s="26">
        <f>ROUND(E37/$E$47*100,1)</f>
        <v>81.5</v>
      </c>
    </row>
    <row r="38" spans="2:8" s="391" customFormat="1" ht="12" customHeight="1">
      <c r="B38" s="419"/>
      <c r="C38" s="806" t="s">
        <v>648</v>
      </c>
      <c r="D38" s="807"/>
      <c r="E38" s="53">
        <v>5317</v>
      </c>
      <c r="F38" s="36">
        <f t="shared" si="0"/>
        <v>263</v>
      </c>
      <c r="G38" s="37">
        <f t="shared" si="1"/>
        <v>5.2</v>
      </c>
      <c r="H38" s="26">
        <f>ROUND(E38/$E$48*100,1)</f>
        <v>79.5</v>
      </c>
    </row>
    <row r="39" spans="2:8" s="391" customFormat="1" ht="12" customHeight="1">
      <c r="B39" s="420"/>
      <c r="C39" s="808" t="s">
        <v>649</v>
      </c>
      <c r="D39" s="809"/>
      <c r="E39" s="56">
        <v>2634</v>
      </c>
      <c r="F39" s="38">
        <f t="shared" si="0"/>
        <v>64</v>
      </c>
      <c r="G39" s="39">
        <f t="shared" si="1"/>
        <v>2.5</v>
      </c>
      <c r="H39" s="33">
        <f>ROUND(E39/$E$49*100,1)</f>
        <v>80.400000000000006</v>
      </c>
    </row>
    <row r="40" spans="2:8" s="389" customFormat="1" ht="13.5" customHeight="1">
      <c r="B40" s="416"/>
      <c r="C40" s="423" t="s">
        <v>33</v>
      </c>
      <c r="D40" s="424"/>
      <c r="E40" s="50">
        <f>SUM(E41:E44)</f>
        <v>23882</v>
      </c>
      <c r="F40" s="44">
        <f t="shared" si="0"/>
        <v>1901</v>
      </c>
      <c r="G40" s="45">
        <f t="shared" si="1"/>
        <v>8.6</v>
      </c>
      <c r="H40" s="46">
        <f>ROUND(E40/$E$45*100,1)</f>
        <v>90.9</v>
      </c>
    </row>
    <row r="41" spans="2:8" s="391" customFormat="1" ht="12" customHeight="1">
      <c r="B41" s="419"/>
      <c r="C41" s="806" t="s">
        <v>39</v>
      </c>
      <c r="D41" s="807"/>
      <c r="E41" s="53">
        <v>6945</v>
      </c>
      <c r="F41" s="36">
        <f t="shared" si="0"/>
        <v>370</v>
      </c>
      <c r="G41" s="37">
        <f t="shared" si="1"/>
        <v>5.6</v>
      </c>
      <c r="H41" s="26">
        <f>ROUND(E41/$E$46*100,1)</f>
        <v>96.9</v>
      </c>
    </row>
    <row r="42" spans="2:8" s="391" customFormat="1" ht="12" customHeight="1">
      <c r="B42" s="419"/>
      <c r="C42" s="806" t="s">
        <v>647</v>
      </c>
      <c r="D42" s="807"/>
      <c r="E42" s="53">
        <v>8085</v>
      </c>
      <c r="F42" s="36">
        <f t="shared" si="0"/>
        <v>630</v>
      </c>
      <c r="G42" s="37">
        <f t="shared" si="1"/>
        <v>8.5</v>
      </c>
      <c r="H42" s="26">
        <f>ROUND(E42/$E$47*100,1)</f>
        <v>88.4</v>
      </c>
    </row>
    <row r="43" spans="2:8" s="391" customFormat="1" ht="12" customHeight="1">
      <c r="B43" s="419"/>
      <c r="C43" s="806" t="s">
        <v>648</v>
      </c>
      <c r="D43" s="807"/>
      <c r="E43" s="53">
        <v>5977</v>
      </c>
      <c r="F43" s="36">
        <f t="shared" si="0"/>
        <v>660</v>
      </c>
      <c r="G43" s="37">
        <f t="shared" si="1"/>
        <v>12.4</v>
      </c>
      <c r="H43" s="26">
        <f>ROUND(E43/$E$48*100,1)</f>
        <v>89.4</v>
      </c>
    </row>
    <row r="44" spans="2:8" s="391" customFormat="1" ht="12" customHeight="1">
      <c r="B44" s="420"/>
      <c r="C44" s="808" t="s">
        <v>649</v>
      </c>
      <c r="D44" s="809"/>
      <c r="E44" s="56">
        <v>2875</v>
      </c>
      <c r="F44" s="38">
        <f t="shared" si="0"/>
        <v>241</v>
      </c>
      <c r="G44" s="39">
        <f t="shared" si="1"/>
        <v>9.1</v>
      </c>
      <c r="H44" s="33">
        <f>ROUND(E44/$E$49*100,1)</f>
        <v>87.8</v>
      </c>
    </row>
    <row r="45" spans="2:8" s="49" customFormat="1" ht="13.5" customHeight="1">
      <c r="B45" s="416"/>
      <c r="C45" s="421" t="s">
        <v>34</v>
      </c>
      <c r="D45" s="422"/>
      <c r="E45" s="50">
        <f>SUM(E46:E49)</f>
        <v>26278</v>
      </c>
      <c r="F45" s="44">
        <f t="shared" si="0"/>
        <v>2396</v>
      </c>
      <c r="G45" s="45">
        <f t="shared" si="1"/>
        <v>10</v>
      </c>
      <c r="H45" s="46">
        <f>ROUND(E45/$E$45*100,1)</f>
        <v>100</v>
      </c>
    </row>
    <row r="46" spans="2:8" s="4" customFormat="1" ht="12" customHeight="1">
      <c r="B46" s="419"/>
      <c r="C46" s="806" t="s">
        <v>39</v>
      </c>
      <c r="D46" s="807"/>
      <c r="E46" s="53">
        <v>7166</v>
      </c>
      <c r="F46" s="36">
        <f t="shared" si="0"/>
        <v>221</v>
      </c>
      <c r="G46" s="37">
        <f t="shared" si="1"/>
        <v>3.2</v>
      </c>
      <c r="H46" s="26">
        <f>ROUND(E46/$E$46*100,1)</f>
        <v>100</v>
      </c>
    </row>
    <row r="47" spans="2:8" s="4" customFormat="1" ht="12" customHeight="1">
      <c r="B47" s="419"/>
      <c r="C47" s="806" t="s">
        <v>647</v>
      </c>
      <c r="D47" s="807"/>
      <c r="E47" s="53">
        <v>9148</v>
      </c>
      <c r="F47" s="36">
        <f t="shared" si="0"/>
        <v>1063</v>
      </c>
      <c r="G47" s="37">
        <f t="shared" si="1"/>
        <v>13.1</v>
      </c>
      <c r="H47" s="26">
        <f>ROUND(E47/$E$47*100,1)</f>
        <v>100</v>
      </c>
    </row>
    <row r="48" spans="2:8" s="4" customFormat="1" ht="12" customHeight="1">
      <c r="B48" s="419"/>
      <c r="C48" s="806" t="s">
        <v>648</v>
      </c>
      <c r="D48" s="807"/>
      <c r="E48" s="53">
        <v>6688</v>
      </c>
      <c r="F48" s="36">
        <f t="shared" si="0"/>
        <v>711</v>
      </c>
      <c r="G48" s="37">
        <f t="shared" si="1"/>
        <v>11.9</v>
      </c>
      <c r="H48" s="26">
        <f>ROUND(E48/$E$48*100,1)</f>
        <v>100</v>
      </c>
    </row>
    <row r="49" spans="2:8" s="4" customFormat="1" ht="12" customHeight="1">
      <c r="B49" s="420"/>
      <c r="C49" s="808" t="s">
        <v>649</v>
      </c>
      <c r="D49" s="809"/>
      <c r="E49" s="56">
        <v>3276</v>
      </c>
      <c r="F49" s="38">
        <f t="shared" si="0"/>
        <v>401</v>
      </c>
      <c r="G49" s="39">
        <f t="shared" si="1"/>
        <v>13.9</v>
      </c>
      <c r="H49" s="33">
        <f>ROUND(E49/$E$49*100,1)</f>
        <v>100</v>
      </c>
    </row>
    <row r="50" spans="2:8" s="49" customFormat="1" ht="13.5" customHeight="1">
      <c r="B50" s="416"/>
      <c r="C50" s="423" t="s">
        <v>35</v>
      </c>
      <c r="D50" s="424"/>
      <c r="E50" s="50">
        <f>SUM(E51:E54)</f>
        <v>28035</v>
      </c>
      <c r="F50" s="44">
        <f t="shared" si="0"/>
        <v>1757</v>
      </c>
      <c r="G50" s="45">
        <f t="shared" si="1"/>
        <v>6.7</v>
      </c>
      <c r="H50" s="46">
        <f>ROUND(E50/$E$45*100,1)</f>
        <v>106.7</v>
      </c>
    </row>
    <row r="51" spans="2:8" s="4" customFormat="1" ht="12" customHeight="1">
      <c r="B51" s="419"/>
      <c r="C51" s="806" t="s">
        <v>39</v>
      </c>
      <c r="D51" s="807"/>
      <c r="E51" s="61">
        <v>7252</v>
      </c>
      <c r="F51" s="36">
        <f t="shared" si="0"/>
        <v>86</v>
      </c>
      <c r="G51" s="37">
        <f t="shared" si="1"/>
        <v>1.2</v>
      </c>
      <c r="H51" s="26">
        <f>ROUND(E51/$E$46*100,1)</f>
        <v>101.2</v>
      </c>
    </row>
    <row r="52" spans="2:8" s="4" customFormat="1" ht="12" customHeight="1">
      <c r="B52" s="419"/>
      <c r="C52" s="806" t="s">
        <v>647</v>
      </c>
      <c r="D52" s="807"/>
      <c r="E52" s="61">
        <v>9855</v>
      </c>
      <c r="F52" s="36">
        <f t="shared" si="0"/>
        <v>707</v>
      </c>
      <c r="G52" s="37">
        <f t="shared" si="1"/>
        <v>7.7</v>
      </c>
      <c r="H52" s="26">
        <f>ROUND(E52/$E$47*100,1)</f>
        <v>107.7</v>
      </c>
    </row>
    <row r="53" spans="2:8" s="4" customFormat="1" ht="12" customHeight="1">
      <c r="B53" s="419"/>
      <c r="C53" s="806" t="s">
        <v>648</v>
      </c>
      <c r="D53" s="807"/>
      <c r="E53" s="61">
        <v>7451</v>
      </c>
      <c r="F53" s="36">
        <f t="shared" si="0"/>
        <v>763</v>
      </c>
      <c r="G53" s="37">
        <f t="shared" si="1"/>
        <v>11.4</v>
      </c>
      <c r="H53" s="26">
        <f>ROUND(E53/$E$48*100,1)</f>
        <v>111.4</v>
      </c>
    </row>
    <row r="54" spans="2:8" s="4" customFormat="1" ht="12" customHeight="1">
      <c r="B54" s="420"/>
      <c r="C54" s="808" t="s">
        <v>649</v>
      </c>
      <c r="D54" s="809"/>
      <c r="E54" s="64">
        <v>3477</v>
      </c>
      <c r="F54" s="38">
        <f t="shared" si="0"/>
        <v>201</v>
      </c>
      <c r="G54" s="39">
        <f t="shared" si="1"/>
        <v>6.1</v>
      </c>
      <c r="H54" s="33">
        <f>ROUND(E54/$E$49*100,1)</f>
        <v>106.1</v>
      </c>
    </row>
    <row r="55" spans="2:8" s="49" customFormat="1" ht="13.5" customHeight="1">
      <c r="B55" s="416"/>
      <c r="C55" s="423" t="s">
        <v>37</v>
      </c>
      <c r="D55" s="424"/>
      <c r="E55" s="50">
        <f>SUM(E56:E59)</f>
        <v>28744</v>
      </c>
      <c r="F55" s="44">
        <f t="shared" si="0"/>
        <v>709</v>
      </c>
      <c r="G55" s="45">
        <f t="shared" si="1"/>
        <v>2.5</v>
      </c>
      <c r="H55" s="46">
        <f>ROUND(E55/$E$45*100,1)</f>
        <v>109.4</v>
      </c>
    </row>
    <row r="56" spans="2:8" s="4" customFormat="1" ht="12" customHeight="1">
      <c r="B56" s="419"/>
      <c r="C56" s="806" t="s">
        <v>39</v>
      </c>
      <c r="D56" s="807"/>
      <c r="E56" s="61">
        <v>7222</v>
      </c>
      <c r="F56" s="36">
        <f t="shared" si="0"/>
        <v>-30</v>
      </c>
      <c r="G56" s="37">
        <f t="shared" si="1"/>
        <v>-0.4</v>
      </c>
      <c r="H56" s="26">
        <f>ROUND(E56/$E$46*100,1)</f>
        <v>100.8</v>
      </c>
    </row>
    <row r="57" spans="2:8" s="4" customFormat="1" ht="12" customHeight="1">
      <c r="B57" s="419"/>
      <c r="C57" s="806" t="s">
        <v>647</v>
      </c>
      <c r="D57" s="807"/>
      <c r="E57" s="61">
        <v>10173</v>
      </c>
      <c r="F57" s="36">
        <f t="shared" si="0"/>
        <v>318</v>
      </c>
      <c r="G57" s="37">
        <f t="shared" si="1"/>
        <v>3.2</v>
      </c>
      <c r="H57" s="26">
        <f>ROUND(E57/$E$47*100,1)</f>
        <v>111.2</v>
      </c>
    </row>
    <row r="58" spans="2:8" s="4" customFormat="1" ht="12" customHeight="1">
      <c r="B58" s="419"/>
      <c r="C58" s="806" t="s">
        <v>648</v>
      </c>
      <c r="D58" s="807"/>
      <c r="E58" s="61">
        <v>7776</v>
      </c>
      <c r="F58" s="36">
        <f t="shared" si="0"/>
        <v>325</v>
      </c>
      <c r="G58" s="37">
        <f t="shared" si="1"/>
        <v>4.4000000000000004</v>
      </c>
      <c r="H58" s="26">
        <f>ROUND(E58/$E$48*100,1)</f>
        <v>116.3</v>
      </c>
    </row>
    <row r="59" spans="2:8" s="4" customFormat="1" ht="12" customHeight="1">
      <c r="B59" s="420"/>
      <c r="C59" s="808" t="s">
        <v>649</v>
      </c>
      <c r="D59" s="809"/>
      <c r="E59" s="64">
        <v>3573</v>
      </c>
      <c r="F59" s="38">
        <f t="shared" si="0"/>
        <v>96</v>
      </c>
      <c r="G59" s="39">
        <f t="shared" si="1"/>
        <v>2.8</v>
      </c>
      <c r="H59" s="33">
        <f>ROUND(E59/$E$49*100,1)</f>
        <v>109.1</v>
      </c>
    </row>
    <row r="60" spans="2:8" s="4" customFormat="1" ht="12" customHeight="1">
      <c r="B60" s="416"/>
      <c r="C60" s="423" t="s">
        <v>38</v>
      </c>
      <c r="D60" s="424"/>
      <c r="E60" s="50">
        <f>SUM(E61:E64)</f>
        <v>29454</v>
      </c>
      <c r="F60" s="44">
        <f t="shared" si="0"/>
        <v>710</v>
      </c>
      <c r="G60" s="45">
        <f t="shared" si="1"/>
        <v>2.5</v>
      </c>
      <c r="H60" s="46">
        <f>ROUND(E60/$E$45*100,1)</f>
        <v>112.1</v>
      </c>
    </row>
    <row r="61" spans="2:8" s="4" customFormat="1" ht="12" customHeight="1">
      <c r="B61" s="419"/>
      <c r="C61" s="806" t="s">
        <v>39</v>
      </c>
      <c r="D61" s="807"/>
      <c r="E61" s="41">
        <v>7225</v>
      </c>
      <c r="F61" s="36">
        <f>+E61-E56</f>
        <v>3</v>
      </c>
      <c r="G61" s="37">
        <f>ROUND(E61/E56*100-100,1)</f>
        <v>0</v>
      </c>
      <c r="H61" s="26">
        <f>ROUND(E61/$E$46*100,1)</f>
        <v>100.8</v>
      </c>
    </row>
    <row r="62" spans="2:8" s="4" customFormat="1" ht="12" customHeight="1">
      <c r="B62" s="419"/>
      <c r="C62" s="806" t="s">
        <v>647</v>
      </c>
      <c r="D62" s="807"/>
      <c r="E62" s="41">
        <v>10301</v>
      </c>
      <c r="F62" s="36">
        <f>+E62-E57</f>
        <v>128</v>
      </c>
      <c r="G62" s="37">
        <f>ROUND(E62/E57*100-100,1)</f>
        <v>1.3</v>
      </c>
      <c r="H62" s="26">
        <f>ROUND(E62/$E$47*100,1)</f>
        <v>112.6</v>
      </c>
    </row>
    <row r="63" spans="2:8" s="4" customFormat="1" ht="12" customHeight="1">
      <c r="B63" s="419"/>
      <c r="C63" s="806" t="s">
        <v>648</v>
      </c>
      <c r="D63" s="807"/>
      <c r="E63" s="41">
        <v>8206</v>
      </c>
      <c r="F63" s="36">
        <f>+E63-E58</f>
        <v>430</v>
      </c>
      <c r="G63" s="37">
        <f>ROUND(E63/E58*100-100,1)</f>
        <v>5.5</v>
      </c>
      <c r="H63" s="26">
        <f>ROUND(E63/$E$48*100,1)</f>
        <v>122.7</v>
      </c>
    </row>
    <row r="64" spans="2:8" s="4" customFormat="1" ht="12" customHeight="1">
      <c r="B64" s="420"/>
      <c r="C64" s="808" t="s">
        <v>649</v>
      </c>
      <c r="D64" s="809"/>
      <c r="E64" s="427">
        <v>3722</v>
      </c>
      <c r="F64" s="38">
        <f>+E64-E59</f>
        <v>149</v>
      </c>
      <c r="G64" s="39">
        <f>ROUND(E64/E59*100-100,1)</f>
        <v>4.2</v>
      </c>
      <c r="H64" s="33">
        <f>ROUND(E64/$E$49*100,1)</f>
        <v>113.6</v>
      </c>
    </row>
    <row r="65" spans="2:8" s="4" customFormat="1" ht="15" customHeight="1">
      <c r="B65" s="71" t="s">
        <v>40</v>
      </c>
      <c r="D65" s="71"/>
      <c r="F65" s="3"/>
      <c r="H65" s="72" t="s">
        <v>650</v>
      </c>
    </row>
    <row r="66" spans="2:8" ht="15" customHeight="1">
      <c r="B66" s="71" t="s">
        <v>651</v>
      </c>
    </row>
    <row r="72" spans="2:8">
      <c r="C72" s="409"/>
      <c r="D72" s="409"/>
      <c r="E72" s="409"/>
      <c r="F72" s="428"/>
      <c r="G72" s="391"/>
      <c r="H72" s="391"/>
    </row>
    <row r="73" spans="2:8">
      <c r="C73" s="409"/>
      <c r="D73" s="409"/>
      <c r="E73" s="409"/>
      <c r="F73" s="428"/>
      <c r="G73" s="391"/>
      <c r="H73" s="391"/>
    </row>
    <row r="74" spans="2:8">
      <c r="C74" s="409"/>
      <c r="D74" s="409"/>
      <c r="E74" s="409"/>
      <c r="F74" s="428"/>
      <c r="G74" s="391"/>
      <c r="H74" s="391"/>
    </row>
    <row r="75" spans="2:8">
      <c r="C75" s="409"/>
      <c r="D75" s="409"/>
      <c r="E75" s="409"/>
      <c r="F75" s="428"/>
      <c r="G75" s="391"/>
      <c r="H75" s="391"/>
    </row>
    <row r="76" spans="2:8">
      <c r="C76" s="409"/>
      <c r="D76" s="409"/>
      <c r="E76" s="409"/>
      <c r="F76" s="428"/>
      <c r="G76" s="391"/>
      <c r="H76" s="391"/>
    </row>
    <row r="77" spans="2:8">
      <c r="C77" s="409"/>
      <c r="D77" s="409"/>
      <c r="E77" s="409"/>
      <c r="F77" s="428"/>
      <c r="G77" s="391"/>
      <c r="H77" s="391"/>
    </row>
    <row r="78" spans="2:8">
      <c r="C78" s="409"/>
      <c r="D78" s="409"/>
      <c r="E78" s="409"/>
      <c r="F78" s="428"/>
      <c r="G78" s="391"/>
      <c r="H78" s="391"/>
    </row>
    <row r="79" spans="2:8">
      <c r="C79" s="413"/>
      <c r="D79" s="413"/>
      <c r="E79" s="413"/>
      <c r="F79" s="429"/>
      <c r="G79" s="430"/>
      <c r="H79" s="430"/>
    </row>
    <row r="80" spans="2:8">
      <c r="C80" s="413"/>
      <c r="D80" s="413"/>
      <c r="E80" s="413"/>
      <c r="F80" s="429"/>
      <c r="G80" s="430"/>
      <c r="H80" s="430"/>
    </row>
    <row r="81" spans="3:8">
      <c r="C81" s="409"/>
      <c r="D81" s="409"/>
      <c r="E81" s="409"/>
      <c r="F81" s="428"/>
      <c r="G81" s="391"/>
      <c r="H81" s="391"/>
    </row>
    <row r="82" spans="3:8">
      <c r="C82" s="409"/>
      <c r="D82" s="409"/>
      <c r="E82" s="409"/>
      <c r="F82" s="428"/>
      <c r="G82" s="391"/>
      <c r="H82" s="391"/>
    </row>
    <row r="83" spans="3:8">
      <c r="C83" s="409"/>
      <c r="D83" s="409"/>
      <c r="E83" s="409"/>
      <c r="F83" s="428"/>
      <c r="G83" s="391"/>
      <c r="H83" s="391"/>
    </row>
    <row r="84" spans="3:8">
      <c r="C84" s="409"/>
      <c r="D84" s="409"/>
      <c r="E84" s="409"/>
      <c r="F84" s="428"/>
      <c r="G84" s="391"/>
      <c r="H84" s="391"/>
    </row>
    <row r="85" spans="3:8">
      <c r="C85" s="409"/>
      <c r="D85" s="409"/>
      <c r="E85" s="409"/>
      <c r="F85" s="428"/>
      <c r="G85" s="391"/>
      <c r="H85" s="391"/>
    </row>
    <row r="86" spans="3:8">
      <c r="C86" s="409"/>
      <c r="D86" s="409"/>
      <c r="E86" s="409"/>
      <c r="F86" s="428"/>
      <c r="G86" s="391"/>
      <c r="H86" s="391"/>
    </row>
    <row r="87" spans="3:8">
      <c r="C87" s="409"/>
      <c r="D87" s="409"/>
      <c r="E87" s="409"/>
      <c r="F87" s="428"/>
      <c r="G87" s="391"/>
      <c r="H87" s="391"/>
    </row>
    <row r="88" spans="3:8">
      <c r="C88" s="409"/>
      <c r="D88" s="409"/>
      <c r="E88" s="409"/>
      <c r="F88" s="428"/>
      <c r="G88" s="391"/>
      <c r="H88" s="391"/>
    </row>
    <row r="89" spans="3:8">
      <c r="C89" s="409"/>
      <c r="D89" s="409"/>
      <c r="E89" s="409"/>
      <c r="F89" s="428"/>
      <c r="G89" s="391"/>
      <c r="H89" s="391"/>
    </row>
    <row r="90" spans="3:8">
      <c r="C90" s="409"/>
      <c r="D90" s="409"/>
      <c r="E90" s="409"/>
      <c r="F90" s="428"/>
      <c r="G90" s="391"/>
      <c r="H90" s="391"/>
    </row>
    <row r="91" spans="3:8">
      <c r="C91" s="409"/>
      <c r="D91" s="409"/>
      <c r="E91" s="409"/>
      <c r="F91" s="428"/>
      <c r="G91" s="391"/>
      <c r="H91" s="391"/>
    </row>
    <row r="92" spans="3:8">
      <c r="C92" s="409"/>
      <c r="D92" s="409"/>
      <c r="E92" s="409"/>
      <c r="F92" s="428"/>
      <c r="G92" s="391"/>
      <c r="H92" s="391"/>
    </row>
    <row r="93" spans="3:8">
      <c r="C93" s="409"/>
      <c r="D93" s="409"/>
      <c r="E93" s="409"/>
      <c r="F93" s="428"/>
      <c r="G93" s="391"/>
      <c r="H93" s="391"/>
    </row>
    <row r="94" spans="3:8">
      <c r="C94" s="409"/>
      <c r="D94" s="409"/>
      <c r="E94" s="409"/>
      <c r="F94" s="428"/>
      <c r="G94" s="391"/>
      <c r="H94" s="391"/>
    </row>
    <row r="95" spans="3:8">
      <c r="C95" s="409"/>
      <c r="D95" s="409"/>
      <c r="E95" s="409"/>
      <c r="F95" s="428"/>
      <c r="G95" s="391"/>
      <c r="H95" s="391"/>
    </row>
    <row r="96" spans="3:8">
      <c r="C96" s="409"/>
      <c r="D96" s="409"/>
      <c r="E96" s="409"/>
      <c r="F96" s="428"/>
      <c r="G96" s="391"/>
      <c r="H96" s="391"/>
    </row>
    <row r="97" spans="3:8">
      <c r="C97" s="409"/>
      <c r="D97" s="409"/>
      <c r="E97" s="409"/>
      <c r="F97" s="428"/>
      <c r="G97" s="391"/>
      <c r="H97" s="391"/>
    </row>
    <row r="98" spans="3:8">
      <c r="C98" s="409"/>
      <c r="D98" s="409"/>
      <c r="E98" s="409"/>
      <c r="F98" s="428"/>
      <c r="G98" s="391"/>
      <c r="H98" s="391"/>
    </row>
    <row r="99" spans="3:8">
      <c r="C99" s="409"/>
      <c r="D99" s="409"/>
      <c r="E99" s="409"/>
      <c r="F99" s="428"/>
      <c r="G99" s="391"/>
      <c r="H99" s="391"/>
    </row>
    <row r="100" spans="3:8">
      <c r="C100" s="409"/>
      <c r="D100" s="409"/>
      <c r="E100" s="409"/>
      <c r="F100" s="428"/>
      <c r="G100" s="391"/>
      <c r="H100" s="391"/>
    </row>
    <row r="101" spans="3:8">
      <c r="C101" s="409"/>
      <c r="D101" s="409"/>
      <c r="E101" s="409"/>
      <c r="F101" s="428"/>
      <c r="G101" s="391"/>
      <c r="H101" s="391"/>
    </row>
    <row r="102" spans="3:8">
      <c r="C102" s="409"/>
      <c r="D102" s="409"/>
      <c r="E102" s="409"/>
      <c r="F102" s="428"/>
      <c r="G102" s="391"/>
      <c r="H102" s="391"/>
    </row>
    <row r="103" spans="3:8">
      <c r="C103" s="409"/>
      <c r="D103" s="409"/>
      <c r="E103" s="409"/>
      <c r="F103" s="428"/>
      <c r="G103" s="391"/>
      <c r="H103" s="391"/>
    </row>
    <row r="104" spans="3:8">
      <c r="C104" s="409"/>
      <c r="D104" s="409"/>
      <c r="E104" s="409"/>
      <c r="F104" s="428"/>
      <c r="G104" s="391"/>
      <c r="H104" s="391"/>
    </row>
    <row r="105" spans="3:8">
      <c r="C105" s="409"/>
      <c r="D105" s="409"/>
      <c r="E105" s="409"/>
      <c r="F105" s="428"/>
      <c r="G105" s="391"/>
      <c r="H105" s="391"/>
    </row>
    <row r="106" spans="3:8">
      <c r="C106" s="409"/>
      <c r="D106" s="409"/>
      <c r="E106" s="409"/>
      <c r="F106" s="428"/>
      <c r="G106" s="391"/>
      <c r="H106" s="391"/>
    </row>
    <row r="107" spans="3:8">
      <c r="C107" s="409"/>
      <c r="D107" s="409"/>
      <c r="E107" s="409"/>
      <c r="F107" s="428"/>
      <c r="G107" s="391"/>
      <c r="H107" s="391"/>
    </row>
    <row r="108" spans="3:8">
      <c r="C108" s="409"/>
      <c r="D108" s="409"/>
      <c r="E108" s="409"/>
      <c r="F108" s="428"/>
      <c r="G108" s="391"/>
      <c r="H108" s="391"/>
    </row>
    <row r="109" spans="3:8">
      <c r="C109" s="409"/>
      <c r="D109" s="409"/>
      <c r="E109" s="409"/>
      <c r="F109" s="428"/>
      <c r="G109" s="391"/>
      <c r="H109" s="391"/>
    </row>
    <row r="110" spans="3:8">
      <c r="C110" s="409"/>
      <c r="D110" s="409"/>
      <c r="E110" s="409"/>
      <c r="F110" s="428"/>
      <c r="G110" s="391"/>
      <c r="H110" s="391"/>
    </row>
    <row r="111" spans="3:8">
      <c r="C111" s="409"/>
      <c r="D111" s="409"/>
      <c r="E111" s="409"/>
      <c r="F111" s="428"/>
      <c r="G111" s="391"/>
      <c r="H111" s="391"/>
    </row>
    <row r="112" spans="3:8">
      <c r="C112" s="409"/>
      <c r="D112" s="409"/>
      <c r="E112" s="409"/>
      <c r="F112" s="428"/>
      <c r="G112" s="391"/>
      <c r="H112" s="391"/>
    </row>
    <row r="113" spans="3:10">
      <c r="C113" s="409"/>
      <c r="D113" s="409"/>
      <c r="E113" s="409"/>
      <c r="F113" s="428"/>
      <c r="G113" s="391"/>
      <c r="H113" s="391"/>
    </row>
    <row r="114" spans="3:10">
      <c r="C114" s="409"/>
      <c r="D114" s="409"/>
      <c r="E114" s="409"/>
      <c r="F114" s="428"/>
      <c r="G114" s="391"/>
      <c r="H114" s="391"/>
    </row>
    <row r="115" spans="3:10">
      <c r="C115" s="409"/>
      <c r="D115" s="409"/>
      <c r="E115" s="409"/>
      <c r="F115" s="428"/>
      <c r="G115" s="391"/>
      <c r="H115" s="391"/>
    </row>
    <row r="116" spans="3:10">
      <c r="C116" s="409"/>
      <c r="D116" s="409"/>
      <c r="E116" s="409"/>
      <c r="F116" s="428"/>
      <c r="G116" s="391"/>
      <c r="H116" s="391"/>
    </row>
    <row r="117" spans="3:10">
      <c r="C117" s="409"/>
      <c r="D117" s="409"/>
      <c r="E117" s="409"/>
      <c r="F117" s="428"/>
      <c r="G117" s="391"/>
      <c r="H117" s="391"/>
    </row>
    <row r="118" spans="3:10">
      <c r="C118" s="409"/>
      <c r="D118" s="409"/>
      <c r="E118" s="409"/>
      <c r="F118" s="428"/>
      <c r="G118" s="391"/>
      <c r="H118" s="391"/>
    </row>
    <row r="119" spans="3:10">
      <c r="C119" s="409"/>
      <c r="D119" s="409"/>
      <c r="E119" s="409"/>
      <c r="F119" s="428"/>
      <c r="G119" s="391"/>
      <c r="H119" s="391"/>
      <c r="I119" s="409"/>
      <c r="J119" s="409"/>
    </row>
    <row r="120" spans="3:10">
      <c r="C120" s="409"/>
      <c r="D120" s="409"/>
      <c r="E120" s="409"/>
      <c r="F120" s="428"/>
      <c r="G120" s="391"/>
      <c r="H120" s="391"/>
      <c r="I120" s="409"/>
      <c r="J120" s="409"/>
    </row>
    <row r="121" spans="3:10">
      <c r="C121" s="409"/>
      <c r="D121" s="409"/>
      <c r="E121" s="409"/>
      <c r="F121" s="428"/>
      <c r="G121" s="391"/>
      <c r="H121" s="391"/>
      <c r="I121" s="409"/>
      <c r="J121" s="409"/>
    </row>
    <row r="122" spans="3:10">
      <c r="C122" s="409"/>
      <c r="D122" s="409"/>
      <c r="E122" s="409"/>
      <c r="F122" s="428"/>
      <c r="G122" s="391"/>
      <c r="H122" s="391"/>
      <c r="I122" s="409"/>
      <c r="J122" s="409"/>
    </row>
    <row r="123" spans="3:10">
      <c r="C123" s="409"/>
      <c r="D123" s="409"/>
      <c r="E123" s="409"/>
      <c r="F123" s="428"/>
      <c r="G123" s="391"/>
      <c r="H123" s="391"/>
      <c r="I123" s="409"/>
      <c r="J123" s="409"/>
    </row>
    <row r="124" spans="3:10">
      <c r="C124" s="409"/>
      <c r="D124" s="409"/>
      <c r="E124" s="409"/>
      <c r="F124" s="428"/>
      <c r="G124" s="391"/>
      <c r="H124" s="391"/>
      <c r="I124" s="409"/>
      <c r="J124" s="409"/>
    </row>
    <row r="125" spans="3:10">
      <c r="C125" s="409"/>
      <c r="D125" s="409"/>
      <c r="E125" s="409"/>
      <c r="F125" s="428"/>
      <c r="G125" s="391"/>
      <c r="H125" s="391"/>
      <c r="I125" s="409"/>
      <c r="J125" s="409"/>
    </row>
    <row r="126" spans="3:10">
      <c r="C126" s="409"/>
      <c r="D126" s="409"/>
      <c r="E126" s="409"/>
      <c r="F126" s="428"/>
      <c r="G126" s="391"/>
      <c r="H126" s="391"/>
      <c r="I126" s="409"/>
      <c r="J126" s="409"/>
    </row>
    <row r="127" spans="3:10">
      <c r="C127" s="411"/>
      <c r="D127" s="411"/>
      <c r="E127" s="411"/>
      <c r="F127" s="431"/>
      <c r="G127" s="392"/>
      <c r="H127" s="392"/>
      <c r="I127" s="409"/>
      <c r="J127" s="409"/>
    </row>
    <row r="128" spans="3:10">
      <c r="C128" s="409"/>
      <c r="D128" s="409"/>
      <c r="E128" s="409"/>
      <c r="F128" s="428"/>
      <c r="G128" s="391"/>
      <c r="H128" s="391"/>
      <c r="I128" s="409"/>
      <c r="J128" s="409"/>
    </row>
    <row r="129" spans="3:10">
      <c r="C129" s="409"/>
      <c r="D129" s="409"/>
      <c r="E129" s="409"/>
      <c r="F129" s="428"/>
      <c r="G129" s="391"/>
      <c r="H129" s="391"/>
      <c r="I129" s="409"/>
      <c r="J129" s="409"/>
    </row>
    <row r="130" spans="3:10">
      <c r="C130" s="819"/>
      <c r="D130" s="819"/>
      <c r="E130" s="819"/>
      <c r="F130" s="819"/>
      <c r="G130" s="819"/>
      <c r="H130" s="819"/>
      <c r="I130" s="413"/>
      <c r="J130" s="409"/>
    </row>
    <row r="131" spans="3:10">
      <c r="C131" s="817"/>
      <c r="D131" s="432"/>
      <c r="E131" s="432"/>
      <c r="F131" s="431"/>
      <c r="G131" s="392"/>
      <c r="H131" s="392"/>
      <c r="I131" s="816"/>
      <c r="J131" s="415"/>
    </row>
    <row r="132" spans="3:10">
      <c r="C132" s="817"/>
      <c r="D132" s="432"/>
      <c r="E132" s="432"/>
      <c r="F132" s="431"/>
      <c r="G132" s="392"/>
      <c r="H132" s="392"/>
      <c r="I132" s="816"/>
      <c r="J132" s="409"/>
    </row>
    <row r="133" spans="3:10">
      <c r="C133" s="817"/>
      <c r="D133" s="432"/>
      <c r="E133" s="432"/>
      <c r="F133" s="431"/>
      <c r="G133" s="392"/>
      <c r="H133" s="392"/>
      <c r="I133" s="816"/>
      <c r="J133" s="409"/>
    </row>
    <row r="134" spans="3:10">
      <c r="C134" s="818"/>
      <c r="D134" s="411"/>
      <c r="E134" s="411"/>
      <c r="F134" s="431"/>
      <c r="G134" s="392"/>
      <c r="H134" s="392"/>
      <c r="I134" s="816"/>
      <c r="J134" s="409"/>
    </row>
    <row r="135" spans="3:10">
      <c r="C135" s="818"/>
      <c r="D135" s="411"/>
      <c r="E135" s="411"/>
      <c r="F135" s="431"/>
      <c r="G135" s="392"/>
      <c r="H135" s="392"/>
      <c r="I135" s="816"/>
      <c r="J135" s="409"/>
    </row>
    <row r="136" spans="3:10">
      <c r="C136" s="818"/>
      <c r="D136" s="411"/>
      <c r="E136" s="411"/>
      <c r="F136" s="431"/>
      <c r="G136" s="392"/>
      <c r="H136" s="392"/>
      <c r="I136" s="816"/>
      <c r="J136" s="409"/>
    </row>
    <row r="137" spans="3:10">
      <c r="C137" s="818"/>
      <c r="D137" s="411"/>
      <c r="E137" s="411"/>
      <c r="F137" s="431"/>
      <c r="G137" s="392"/>
      <c r="H137" s="392"/>
      <c r="I137" s="816"/>
      <c r="J137" s="409"/>
    </row>
    <row r="138" spans="3:10">
      <c r="C138" s="818"/>
      <c r="D138" s="411"/>
      <c r="E138" s="411"/>
      <c r="F138" s="431"/>
      <c r="G138" s="392"/>
      <c r="H138" s="392"/>
      <c r="I138" s="816"/>
      <c r="J138" s="409"/>
    </row>
    <row r="139" spans="3:10">
      <c r="C139" s="818"/>
      <c r="D139" s="411"/>
      <c r="E139" s="411"/>
      <c r="F139" s="431"/>
      <c r="G139" s="392"/>
      <c r="H139" s="392"/>
      <c r="I139" s="816"/>
      <c r="J139" s="409"/>
    </row>
    <row r="140" spans="3:10">
      <c r="C140" s="817"/>
      <c r="D140" s="432"/>
      <c r="E140" s="432"/>
      <c r="F140" s="431"/>
      <c r="G140" s="392"/>
      <c r="H140" s="392"/>
      <c r="I140" s="816"/>
      <c r="J140" s="415"/>
    </row>
    <row r="141" spans="3:10">
      <c r="C141" s="817"/>
      <c r="D141" s="432"/>
      <c r="E141" s="432"/>
      <c r="F141" s="431"/>
      <c r="G141" s="392"/>
      <c r="H141" s="392"/>
      <c r="I141" s="816"/>
      <c r="J141" s="409"/>
    </row>
    <row r="142" spans="3:10">
      <c r="C142" s="817"/>
      <c r="D142" s="432"/>
      <c r="E142" s="432"/>
      <c r="F142" s="431"/>
      <c r="G142" s="392"/>
      <c r="H142" s="392"/>
      <c r="I142" s="816"/>
      <c r="J142" s="409"/>
    </row>
    <row r="143" spans="3:10">
      <c r="C143" s="818"/>
      <c r="D143" s="411"/>
      <c r="E143" s="411"/>
      <c r="F143" s="431"/>
      <c r="G143" s="392"/>
      <c r="H143" s="392"/>
      <c r="I143" s="816"/>
      <c r="J143" s="409"/>
    </row>
    <row r="144" spans="3:10">
      <c r="C144" s="818"/>
      <c r="D144" s="411"/>
      <c r="E144" s="411"/>
      <c r="F144" s="431"/>
      <c r="G144" s="392"/>
      <c r="H144" s="392"/>
      <c r="I144" s="816"/>
      <c r="J144" s="409"/>
    </row>
    <row r="145" spans="3:10">
      <c r="C145" s="818"/>
      <c r="D145" s="411"/>
      <c r="E145" s="411"/>
      <c r="F145" s="431"/>
      <c r="G145" s="392"/>
      <c r="H145" s="392"/>
      <c r="I145" s="816"/>
      <c r="J145" s="409"/>
    </row>
    <row r="146" spans="3:10">
      <c r="C146" s="818"/>
      <c r="D146" s="411"/>
      <c r="E146" s="411"/>
      <c r="F146" s="431"/>
      <c r="G146" s="392"/>
      <c r="H146" s="392"/>
      <c r="I146" s="816"/>
      <c r="J146" s="409"/>
    </row>
    <row r="147" spans="3:10">
      <c r="C147" s="818"/>
      <c r="D147" s="411"/>
      <c r="E147" s="411"/>
      <c r="F147" s="431"/>
      <c r="G147" s="392"/>
      <c r="H147" s="392"/>
      <c r="I147" s="816"/>
      <c r="J147" s="409"/>
    </row>
    <row r="148" spans="3:10">
      <c r="C148" s="818"/>
      <c r="D148" s="411"/>
      <c r="E148" s="411"/>
      <c r="F148" s="431"/>
      <c r="G148" s="392"/>
      <c r="H148" s="392"/>
      <c r="I148" s="816"/>
      <c r="J148" s="409"/>
    </row>
    <row r="149" spans="3:10">
      <c r="C149" s="817"/>
      <c r="D149" s="432"/>
      <c r="E149" s="432"/>
      <c r="F149" s="431"/>
      <c r="G149" s="392"/>
      <c r="H149" s="392"/>
      <c r="I149" s="816"/>
      <c r="J149" s="415"/>
    </row>
    <row r="150" spans="3:10">
      <c r="C150" s="817"/>
      <c r="D150" s="432"/>
      <c r="E150" s="432"/>
      <c r="F150" s="431"/>
      <c r="G150" s="392"/>
      <c r="H150" s="392"/>
      <c r="I150" s="816"/>
      <c r="J150" s="409"/>
    </row>
    <row r="151" spans="3:10">
      <c r="C151" s="817"/>
      <c r="D151" s="432"/>
      <c r="E151" s="432"/>
      <c r="F151" s="431"/>
      <c r="G151" s="392"/>
      <c r="H151" s="392"/>
      <c r="I151" s="816"/>
      <c r="J151" s="409"/>
    </row>
    <row r="152" spans="3:10">
      <c r="C152" s="818"/>
      <c r="D152" s="411"/>
      <c r="E152" s="411"/>
      <c r="F152" s="431"/>
      <c r="G152" s="392"/>
      <c r="H152" s="392"/>
      <c r="I152" s="816"/>
      <c r="J152" s="409"/>
    </row>
    <row r="153" spans="3:10">
      <c r="C153" s="818"/>
      <c r="D153" s="411"/>
      <c r="E153" s="411"/>
      <c r="F153" s="431"/>
      <c r="G153" s="392"/>
      <c r="H153" s="392"/>
      <c r="I153" s="816"/>
      <c r="J153" s="409"/>
    </row>
    <row r="154" spans="3:10">
      <c r="C154" s="818"/>
      <c r="D154" s="411"/>
      <c r="E154" s="411"/>
      <c r="F154" s="431"/>
      <c r="G154" s="392"/>
      <c r="H154" s="392"/>
      <c r="I154" s="816"/>
      <c r="J154" s="409"/>
    </row>
    <row r="155" spans="3:10">
      <c r="C155" s="818"/>
      <c r="D155" s="411"/>
      <c r="E155" s="411"/>
      <c r="F155" s="431"/>
      <c r="G155" s="392"/>
      <c r="H155" s="392"/>
      <c r="I155" s="816"/>
      <c r="J155" s="409"/>
    </row>
    <row r="156" spans="3:10">
      <c r="C156" s="818"/>
      <c r="D156" s="411"/>
      <c r="E156" s="411"/>
      <c r="F156" s="431"/>
      <c r="G156" s="392"/>
      <c r="H156" s="392"/>
      <c r="I156" s="816"/>
      <c r="J156" s="409"/>
    </row>
    <row r="157" spans="3:10">
      <c r="C157" s="818"/>
      <c r="D157" s="411"/>
      <c r="E157" s="411"/>
      <c r="F157" s="431"/>
      <c r="G157" s="392"/>
      <c r="H157" s="392"/>
      <c r="I157" s="816"/>
      <c r="J157" s="409"/>
    </row>
    <row r="158" spans="3:10">
      <c r="C158" s="817"/>
      <c r="D158" s="432"/>
      <c r="E158" s="432"/>
      <c r="F158" s="431"/>
      <c r="G158" s="392"/>
      <c r="H158" s="392"/>
      <c r="I158" s="816"/>
      <c r="J158" s="415"/>
    </row>
    <row r="159" spans="3:10">
      <c r="C159" s="817"/>
      <c r="D159" s="432"/>
      <c r="E159" s="432"/>
      <c r="F159" s="431"/>
      <c r="G159" s="392"/>
      <c r="H159" s="392"/>
      <c r="I159" s="816"/>
      <c r="J159" s="409"/>
    </row>
    <row r="160" spans="3:10">
      <c r="C160" s="817"/>
      <c r="D160" s="432"/>
      <c r="E160" s="432"/>
      <c r="F160" s="431"/>
      <c r="G160" s="392"/>
      <c r="H160" s="392"/>
      <c r="I160" s="816"/>
      <c r="J160" s="409"/>
    </row>
    <row r="161" spans="3:10">
      <c r="C161" s="818"/>
      <c r="D161" s="411"/>
      <c r="E161" s="411"/>
      <c r="F161" s="431"/>
      <c r="G161" s="392"/>
      <c r="H161" s="392"/>
      <c r="I161" s="816"/>
      <c r="J161" s="409"/>
    </row>
    <row r="162" spans="3:10">
      <c r="C162" s="818"/>
      <c r="D162" s="411"/>
      <c r="E162" s="411"/>
      <c r="F162" s="431"/>
      <c r="G162" s="392"/>
      <c r="H162" s="392"/>
      <c r="I162" s="816"/>
      <c r="J162" s="409"/>
    </row>
    <row r="163" spans="3:10">
      <c r="C163" s="818"/>
      <c r="D163" s="411"/>
      <c r="E163" s="411"/>
      <c r="F163" s="431"/>
      <c r="G163" s="392"/>
      <c r="H163" s="392"/>
      <c r="I163" s="816"/>
      <c r="J163" s="409"/>
    </row>
    <row r="164" spans="3:10">
      <c r="C164" s="818"/>
      <c r="D164" s="411"/>
      <c r="E164" s="411"/>
      <c r="F164" s="431"/>
      <c r="G164" s="392"/>
      <c r="H164" s="392"/>
      <c r="I164" s="816"/>
      <c r="J164" s="409"/>
    </row>
    <row r="165" spans="3:10">
      <c r="C165" s="818"/>
      <c r="D165" s="411"/>
      <c r="E165" s="411"/>
      <c r="F165" s="431"/>
      <c r="G165" s="392"/>
      <c r="H165" s="392"/>
      <c r="I165" s="816"/>
      <c r="J165" s="409"/>
    </row>
    <row r="166" spans="3:10">
      <c r="C166" s="818"/>
      <c r="D166" s="411"/>
      <c r="E166" s="411"/>
      <c r="F166" s="431"/>
      <c r="G166" s="392"/>
      <c r="H166" s="392"/>
      <c r="I166" s="816"/>
      <c r="J166" s="409"/>
    </row>
    <row r="167" spans="3:10">
      <c r="C167" s="820"/>
      <c r="D167" s="409"/>
      <c r="E167" s="409"/>
      <c r="F167" s="428"/>
      <c r="G167" s="391"/>
      <c r="H167" s="391"/>
      <c r="I167" s="816"/>
      <c r="J167" s="409"/>
    </row>
    <row r="168" spans="3:10">
      <c r="C168" s="820"/>
      <c r="D168" s="409"/>
      <c r="E168" s="409"/>
      <c r="F168" s="428"/>
      <c r="G168" s="391"/>
      <c r="H168" s="391"/>
      <c r="I168" s="816"/>
      <c r="J168" s="409"/>
    </row>
    <row r="169" spans="3:10">
      <c r="C169" s="820"/>
      <c r="D169" s="409"/>
      <c r="E169" s="409"/>
      <c r="F169" s="428"/>
      <c r="G169" s="391"/>
      <c r="H169" s="391"/>
      <c r="I169" s="816"/>
      <c r="J169" s="409"/>
    </row>
    <row r="170" spans="3:10">
      <c r="C170" s="817"/>
      <c r="D170" s="432"/>
      <c r="E170" s="432"/>
      <c r="F170" s="431"/>
      <c r="G170" s="392"/>
      <c r="H170" s="392"/>
      <c r="I170" s="816"/>
      <c r="J170" s="415"/>
    </row>
    <row r="171" spans="3:10">
      <c r="C171" s="817"/>
      <c r="D171" s="432"/>
      <c r="E171" s="432"/>
      <c r="F171" s="431"/>
      <c r="G171" s="392"/>
      <c r="H171" s="392"/>
      <c r="I171" s="816"/>
      <c r="J171" s="409"/>
    </row>
    <row r="172" spans="3:10">
      <c r="C172" s="817"/>
      <c r="D172" s="432"/>
      <c r="E172" s="432"/>
      <c r="F172" s="431"/>
      <c r="G172" s="392"/>
      <c r="H172" s="392"/>
      <c r="I172" s="816"/>
      <c r="J172" s="409"/>
    </row>
    <row r="173" spans="3:10">
      <c r="C173" s="818"/>
      <c r="D173" s="411"/>
      <c r="E173" s="411"/>
      <c r="F173" s="431"/>
      <c r="G173" s="392"/>
      <c r="H173" s="392"/>
      <c r="I173" s="816"/>
      <c r="J173" s="409"/>
    </row>
    <row r="174" spans="3:10">
      <c r="C174" s="818"/>
      <c r="D174" s="411"/>
      <c r="E174" s="411"/>
      <c r="F174" s="431"/>
      <c r="G174" s="392"/>
      <c r="H174" s="392"/>
      <c r="I174" s="816"/>
      <c r="J174" s="409"/>
    </row>
    <row r="175" spans="3:10">
      <c r="C175" s="818"/>
      <c r="D175" s="411"/>
      <c r="E175" s="411"/>
      <c r="F175" s="431"/>
      <c r="G175" s="392"/>
      <c r="H175" s="392"/>
      <c r="I175" s="816"/>
      <c r="J175" s="409"/>
    </row>
    <row r="176" spans="3:10">
      <c r="C176" s="818"/>
      <c r="D176" s="411"/>
      <c r="E176" s="411"/>
      <c r="F176" s="431"/>
      <c r="G176" s="392"/>
      <c r="H176" s="392"/>
      <c r="I176" s="816"/>
      <c r="J176" s="409"/>
    </row>
    <row r="177" spans="3:10">
      <c r="C177" s="818"/>
      <c r="D177" s="411"/>
      <c r="E177" s="411"/>
      <c r="F177" s="431"/>
      <c r="G177" s="392"/>
      <c r="H177" s="392"/>
      <c r="I177" s="816"/>
      <c r="J177" s="409"/>
    </row>
    <row r="178" spans="3:10">
      <c r="C178" s="818"/>
      <c r="D178" s="411"/>
      <c r="E178" s="411"/>
      <c r="F178" s="431"/>
      <c r="G178" s="392"/>
      <c r="H178" s="392"/>
      <c r="I178" s="816"/>
      <c r="J178" s="409"/>
    </row>
    <row r="179" spans="3:10">
      <c r="C179" s="817"/>
      <c r="D179" s="432"/>
      <c r="E179" s="432"/>
      <c r="F179" s="431"/>
      <c r="G179" s="392"/>
      <c r="H179" s="392"/>
      <c r="I179" s="816"/>
      <c r="J179" s="415"/>
    </row>
    <row r="180" spans="3:10">
      <c r="C180" s="817"/>
      <c r="D180" s="432"/>
      <c r="E180" s="432"/>
      <c r="F180" s="431"/>
      <c r="G180" s="392"/>
      <c r="H180" s="392"/>
      <c r="I180" s="816"/>
      <c r="J180" s="409"/>
    </row>
    <row r="181" spans="3:10">
      <c r="C181" s="817"/>
      <c r="D181" s="432"/>
      <c r="E181" s="432"/>
      <c r="F181" s="431"/>
      <c r="G181" s="392"/>
      <c r="H181" s="392"/>
      <c r="I181" s="816"/>
      <c r="J181" s="409"/>
    </row>
    <row r="182" spans="3:10">
      <c r="C182" s="818"/>
      <c r="D182" s="411"/>
      <c r="E182" s="411"/>
      <c r="F182" s="431"/>
      <c r="G182" s="392"/>
      <c r="H182" s="392"/>
      <c r="I182" s="816"/>
      <c r="J182" s="409"/>
    </row>
    <row r="183" spans="3:10">
      <c r="C183" s="818"/>
      <c r="D183" s="411"/>
      <c r="E183" s="411"/>
      <c r="F183" s="431"/>
      <c r="G183" s="392"/>
      <c r="H183" s="392"/>
      <c r="I183" s="816"/>
    </row>
    <row r="184" spans="3:10">
      <c r="C184" s="818"/>
      <c r="D184" s="411"/>
      <c r="E184" s="411"/>
      <c r="F184" s="431"/>
      <c r="G184" s="392"/>
      <c r="H184" s="392"/>
      <c r="I184" s="816"/>
    </row>
    <row r="185" spans="3:10">
      <c r="C185" s="818"/>
      <c r="D185" s="411"/>
      <c r="E185" s="411"/>
      <c r="F185" s="431"/>
      <c r="G185" s="392"/>
      <c r="H185" s="392"/>
      <c r="I185" s="816"/>
    </row>
    <row r="186" spans="3:10">
      <c r="C186" s="818"/>
      <c r="D186" s="411"/>
      <c r="E186" s="411"/>
      <c r="F186" s="431"/>
      <c r="G186" s="392"/>
      <c r="H186" s="392"/>
      <c r="I186" s="816"/>
    </row>
    <row r="187" spans="3:10">
      <c r="C187" s="818"/>
      <c r="D187" s="411"/>
      <c r="E187" s="411"/>
      <c r="F187" s="431"/>
      <c r="G187" s="392"/>
      <c r="H187" s="392"/>
      <c r="I187" s="816"/>
    </row>
    <row r="188" spans="3:10">
      <c r="C188" s="820"/>
      <c r="D188" s="409"/>
      <c r="E188" s="409"/>
      <c r="F188" s="428"/>
      <c r="G188" s="391"/>
      <c r="H188" s="391"/>
      <c r="I188" s="414"/>
    </row>
    <row r="189" spans="3:10">
      <c r="C189" s="817"/>
      <c r="D189" s="432"/>
      <c r="E189" s="432"/>
      <c r="F189" s="431"/>
      <c r="G189" s="392"/>
      <c r="H189" s="392"/>
      <c r="I189" s="816"/>
    </row>
    <row r="190" spans="3:10">
      <c r="C190" s="817"/>
      <c r="D190" s="432"/>
      <c r="E190" s="432"/>
      <c r="F190" s="431"/>
      <c r="G190" s="392"/>
      <c r="H190" s="392"/>
      <c r="I190" s="816"/>
    </row>
    <row r="191" spans="3:10">
      <c r="C191" s="817"/>
      <c r="D191" s="432"/>
      <c r="E191" s="432"/>
      <c r="F191" s="431"/>
      <c r="G191" s="392"/>
      <c r="H191" s="392"/>
      <c r="I191" s="816"/>
    </row>
    <row r="192" spans="3:10">
      <c r="C192" s="818"/>
      <c r="D192" s="411"/>
      <c r="E192" s="411"/>
      <c r="F192" s="431"/>
      <c r="G192" s="392"/>
      <c r="H192" s="392"/>
      <c r="I192" s="816"/>
    </row>
    <row r="193" spans="3:9">
      <c r="C193" s="818"/>
      <c r="D193" s="411"/>
      <c r="E193" s="411"/>
      <c r="F193" s="431"/>
      <c r="G193" s="392"/>
      <c r="H193" s="392"/>
      <c r="I193" s="816"/>
    </row>
    <row r="194" spans="3:9">
      <c r="C194" s="818"/>
      <c r="D194" s="411"/>
      <c r="E194" s="411"/>
      <c r="F194" s="431"/>
      <c r="G194" s="392"/>
      <c r="H194" s="392"/>
      <c r="I194" s="816"/>
    </row>
    <row r="195" spans="3:9">
      <c r="C195" s="818"/>
      <c r="D195" s="411"/>
      <c r="E195" s="411"/>
      <c r="F195" s="431"/>
      <c r="G195" s="392"/>
      <c r="H195" s="392"/>
      <c r="I195" s="816"/>
    </row>
    <row r="196" spans="3:9">
      <c r="C196" s="818"/>
      <c r="D196" s="411"/>
      <c r="E196" s="411"/>
      <c r="F196" s="431"/>
      <c r="G196" s="392"/>
      <c r="H196" s="392"/>
      <c r="I196" s="816"/>
    </row>
    <row r="197" spans="3:9">
      <c r="C197" s="818"/>
      <c r="D197" s="411"/>
      <c r="E197" s="411"/>
      <c r="F197" s="431"/>
      <c r="G197" s="392"/>
      <c r="H197" s="392"/>
      <c r="I197" s="816"/>
    </row>
    <row r="198" spans="3:9">
      <c r="C198" s="820"/>
      <c r="D198" s="409"/>
      <c r="E198" s="409"/>
      <c r="F198" s="428"/>
      <c r="G198" s="391"/>
      <c r="H198" s="391"/>
      <c r="I198" s="414"/>
    </row>
    <row r="199" spans="3:9">
      <c r="C199" s="409"/>
      <c r="D199" s="409"/>
      <c r="E199" s="409"/>
      <c r="F199" s="428"/>
      <c r="G199" s="391"/>
      <c r="H199" s="391"/>
    </row>
    <row r="200" spans="3:9">
      <c r="C200" s="409"/>
      <c r="D200" s="409"/>
      <c r="E200" s="409"/>
      <c r="F200" s="428"/>
      <c r="G200" s="391"/>
      <c r="H200" s="391"/>
    </row>
    <row r="201" spans="3:9">
      <c r="C201" s="819"/>
      <c r="D201" s="819"/>
      <c r="E201" s="819"/>
      <c r="F201" s="819"/>
      <c r="G201" s="819"/>
      <c r="H201" s="819"/>
    </row>
    <row r="202" spans="3:9">
      <c r="C202" s="818"/>
      <c r="D202" s="411"/>
      <c r="E202" s="411"/>
      <c r="F202" s="431"/>
      <c r="G202" s="392"/>
      <c r="H202" s="392"/>
    </row>
    <row r="203" spans="3:9">
      <c r="C203" s="820"/>
      <c r="D203" s="409"/>
      <c r="E203" s="409"/>
      <c r="F203" s="428"/>
      <c r="G203" s="391"/>
      <c r="H203" s="391"/>
    </row>
    <row r="204" spans="3:9">
      <c r="C204" s="820"/>
      <c r="D204" s="409"/>
      <c r="E204" s="409"/>
      <c r="F204" s="428"/>
      <c r="G204" s="391"/>
      <c r="H204" s="391"/>
    </row>
    <row r="205" spans="3:9">
      <c r="C205" s="820"/>
      <c r="D205" s="409"/>
      <c r="E205" s="409"/>
      <c r="F205" s="428"/>
      <c r="G205" s="391"/>
      <c r="H205" s="391"/>
    </row>
    <row r="206" spans="3:9">
      <c r="C206" s="820"/>
      <c r="D206" s="409"/>
      <c r="E206" s="409"/>
      <c r="F206" s="428"/>
      <c r="G206" s="391"/>
      <c r="H206" s="391"/>
    </row>
    <row r="207" spans="3:9">
      <c r="C207" s="820"/>
      <c r="D207" s="409"/>
      <c r="E207" s="409"/>
      <c r="F207" s="428"/>
      <c r="G207" s="391"/>
      <c r="H207" s="391"/>
    </row>
    <row r="208" spans="3:9">
      <c r="C208" s="820"/>
      <c r="D208" s="409"/>
      <c r="E208" s="409"/>
      <c r="F208" s="428"/>
      <c r="G208" s="391"/>
      <c r="H208" s="391"/>
    </row>
    <row r="209" spans="3:8">
      <c r="C209" s="820"/>
      <c r="D209" s="409"/>
      <c r="E209" s="409"/>
      <c r="F209" s="428"/>
      <c r="G209" s="391"/>
      <c r="H209" s="391"/>
    </row>
    <row r="210" spans="3:8">
      <c r="C210" s="820"/>
      <c r="D210" s="409"/>
      <c r="E210" s="409"/>
      <c r="F210" s="428"/>
      <c r="G210" s="391"/>
      <c r="H210" s="391"/>
    </row>
    <row r="211" spans="3:8">
      <c r="C211" s="820"/>
      <c r="D211" s="409"/>
      <c r="E211" s="409"/>
      <c r="F211" s="428"/>
      <c r="G211" s="391"/>
      <c r="H211" s="391"/>
    </row>
    <row r="212" spans="3:8">
      <c r="C212" s="820"/>
      <c r="D212" s="409"/>
      <c r="E212" s="409"/>
      <c r="F212" s="428"/>
      <c r="G212" s="391"/>
      <c r="H212" s="391"/>
    </row>
    <row r="213" spans="3:8">
      <c r="C213" s="820"/>
      <c r="D213" s="409"/>
      <c r="E213" s="409"/>
      <c r="F213" s="428"/>
      <c r="G213" s="391"/>
      <c r="H213" s="391"/>
    </row>
    <row r="214" spans="3:8">
      <c r="C214" s="818"/>
      <c r="D214" s="411"/>
      <c r="E214" s="411"/>
      <c r="F214" s="431"/>
      <c r="G214" s="392"/>
      <c r="H214" s="392"/>
    </row>
    <row r="215" spans="3:8">
      <c r="C215" s="820"/>
      <c r="D215" s="409"/>
      <c r="E215" s="409"/>
      <c r="F215" s="428"/>
      <c r="G215" s="391"/>
      <c r="H215" s="391"/>
    </row>
    <row r="216" spans="3:8">
      <c r="C216" s="820"/>
      <c r="D216" s="409"/>
      <c r="E216" s="409"/>
      <c r="F216" s="428"/>
      <c r="G216" s="391"/>
      <c r="H216" s="391"/>
    </row>
    <row r="217" spans="3:8">
      <c r="C217" s="820"/>
      <c r="D217" s="409"/>
      <c r="E217" s="409"/>
      <c r="F217" s="428"/>
      <c r="G217" s="391"/>
      <c r="H217" s="391"/>
    </row>
    <row r="218" spans="3:8">
      <c r="C218" s="820"/>
      <c r="D218" s="409"/>
      <c r="E218" s="409"/>
      <c r="F218" s="428"/>
      <c r="G218" s="391"/>
      <c r="H218" s="391"/>
    </row>
    <row r="219" spans="3:8">
      <c r="C219" s="820"/>
      <c r="D219" s="409"/>
      <c r="E219" s="409"/>
      <c r="F219" s="428"/>
      <c r="G219" s="391"/>
      <c r="H219" s="391"/>
    </row>
    <row r="220" spans="3:8">
      <c r="C220" s="820"/>
      <c r="D220" s="409"/>
      <c r="E220" s="409"/>
      <c r="F220" s="428"/>
      <c r="G220" s="391"/>
      <c r="H220" s="391"/>
    </row>
    <row r="221" spans="3:8">
      <c r="C221" s="820"/>
      <c r="D221" s="409"/>
      <c r="E221" s="409"/>
      <c r="F221" s="428"/>
      <c r="G221" s="391"/>
      <c r="H221" s="391"/>
    </row>
    <row r="222" spans="3:8">
      <c r="C222" s="820"/>
      <c r="D222" s="409"/>
      <c r="E222" s="409"/>
      <c r="F222" s="428"/>
      <c r="G222" s="391"/>
      <c r="H222" s="391"/>
    </row>
    <row r="223" spans="3:8">
      <c r="C223" s="820"/>
      <c r="D223" s="409"/>
      <c r="E223" s="409"/>
      <c r="F223" s="428"/>
      <c r="G223" s="391"/>
      <c r="H223" s="391"/>
    </row>
    <row r="224" spans="3:8">
      <c r="C224" s="820"/>
      <c r="D224" s="409"/>
      <c r="E224" s="409"/>
      <c r="F224" s="428"/>
      <c r="G224" s="391"/>
      <c r="H224" s="391"/>
    </row>
    <row r="225" spans="3:8">
      <c r="C225" s="820"/>
      <c r="D225" s="409"/>
      <c r="E225" s="409"/>
      <c r="F225" s="428"/>
      <c r="G225" s="391"/>
      <c r="H225" s="391"/>
    </row>
    <row r="226" spans="3:8">
      <c r="C226" s="818"/>
      <c r="D226" s="411"/>
      <c r="E226" s="411"/>
      <c r="F226" s="431"/>
      <c r="G226" s="392"/>
      <c r="H226" s="392"/>
    </row>
    <row r="227" spans="3:8">
      <c r="C227" s="820"/>
      <c r="D227" s="409"/>
      <c r="E227" s="409"/>
      <c r="F227" s="428"/>
      <c r="G227" s="391"/>
      <c r="H227" s="391"/>
    </row>
    <row r="228" spans="3:8">
      <c r="C228" s="820"/>
      <c r="D228" s="409"/>
      <c r="E228" s="409"/>
      <c r="F228" s="428"/>
      <c r="G228" s="391"/>
      <c r="H228" s="391"/>
    </row>
    <row r="229" spans="3:8">
      <c r="C229" s="820"/>
      <c r="D229" s="409"/>
      <c r="E229" s="409"/>
      <c r="F229" s="428"/>
      <c r="G229" s="391"/>
      <c r="H229" s="391"/>
    </row>
    <row r="230" spans="3:8">
      <c r="C230" s="820"/>
      <c r="D230" s="409"/>
      <c r="E230" s="409"/>
      <c r="F230" s="428"/>
      <c r="G230" s="391"/>
      <c r="H230" s="391"/>
    </row>
    <row r="231" spans="3:8">
      <c r="C231" s="820"/>
      <c r="D231" s="409"/>
      <c r="E231" s="409"/>
      <c r="F231" s="428"/>
      <c r="G231" s="391"/>
      <c r="H231" s="391"/>
    </row>
    <row r="232" spans="3:8">
      <c r="C232" s="820"/>
      <c r="D232" s="409"/>
      <c r="E232" s="409"/>
      <c r="F232" s="428"/>
      <c r="G232" s="391"/>
      <c r="H232" s="391"/>
    </row>
    <row r="233" spans="3:8">
      <c r="C233" s="820"/>
      <c r="D233" s="409"/>
      <c r="E233" s="409"/>
      <c r="F233" s="428"/>
      <c r="G233" s="391"/>
      <c r="H233" s="391"/>
    </row>
    <row r="234" spans="3:8">
      <c r="C234" s="820"/>
      <c r="D234" s="409"/>
      <c r="E234" s="409"/>
      <c r="F234" s="428"/>
      <c r="G234" s="391"/>
      <c r="H234" s="391"/>
    </row>
    <row r="235" spans="3:8">
      <c r="C235" s="820"/>
      <c r="D235" s="409"/>
      <c r="E235" s="409"/>
      <c r="F235" s="428"/>
      <c r="G235" s="391"/>
      <c r="H235" s="391"/>
    </row>
    <row r="236" spans="3:8">
      <c r="C236" s="820"/>
      <c r="D236" s="409"/>
      <c r="E236" s="409"/>
      <c r="F236" s="428"/>
      <c r="G236" s="391"/>
      <c r="H236" s="391"/>
    </row>
    <row r="237" spans="3:8">
      <c r="C237" s="820"/>
      <c r="D237" s="409"/>
      <c r="E237" s="409"/>
      <c r="F237" s="428"/>
      <c r="G237" s="391"/>
      <c r="H237" s="391"/>
    </row>
    <row r="238" spans="3:8">
      <c r="C238" s="818"/>
      <c r="D238" s="411"/>
      <c r="E238" s="411"/>
      <c r="F238" s="431"/>
      <c r="G238" s="392"/>
      <c r="H238" s="392"/>
    </row>
    <row r="239" spans="3:8">
      <c r="C239" s="820"/>
      <c r="D239" s="409"/>
      <c r="E239" s="409"/>
      <c r="F239" s="428"/>
      <c r="G239" s="391"/>
      <c r="H239" s="391"/>
    </row>
    <row r="240" spans="3:8">
      <c r="C240" s="820"/>
      <c r="D240" s="409"/>
      <c r="E240" s="409"/>
      <c r="F240" s="428"/>
      <c r="G240" s="391"/>
      <c r="H240" s="391"/>
    </row>
    <row r="241" spans="3:8">
      <c r="C241" s="820"/>
      <c r="D241" s="409"/>
      <c r="E241" s="409"/>
      <c r="F241" s="428"/>
      <c r="G241" s="391"/>
      <c r="H241" s="391"/>
    </row>
    <row r="242" spans="3:8">
      <c r="C242" s="820"/>
      <c r="D242" s="409"/>
      <c r="E242" s="409"/>
      <c r="F242" s="428"/>
      <c r="G242" s="391"/>
      <c r="H242" s="391"/>
    </row>
    <row r="243" spans="3:8">
      <c r="C243" s="820"/>
      <c r="D243" s="409"/>
      <c r="E243" s="409"/>
      <c r="F243" s="428"/>
      <c r="G243" s="391"/>
      <c r="H243" s="391"/>
    </row>
    <row r="244" spans="3:8">
      <c r="C244" s="820"/>
      <c r="D244" s="409"/>
      <c r="E244" s="409"/>
      <c r="F244" s="428"/>
      <c r="G244" s="391"/>
      <c r="H244" s="391"/>
    </row>
    <row r="245" spans="3:8">
      <c r="C245" s="820"/>
      <c r="D245" s="409"/>
      <c r="E245" s="409"/>
      <c r="F245" s="428"/>
      <c r="G245" s="391"/>
      <c r="H245" s="391"/>
    </row>
    <row r="246" spans="3:8">
      <c r="C246" s="820"/>
      <c r="D246" s="409"/>
      <c r="E246" s="409"/>
      <c r="F246" s="428"/>
      <c r="G246" s="391"/>
      <c r="H246" s="391"/>
    </row>
    <row r="247" spans="3:8">
      <c r="C247" s="820"/>
      <c r="D247" s="409"/>
      <c r="E247" s="409"/>
      <c r="F247" s="428"/>
      <c r="G247" s="391"/>
      <c r="H247" s="391"/>
    </row>
    <row r="248" spans="3:8">
      <c r="C248" s="820"/>
      <c r="D248" s="409"/>
      <c r="E248" s="409"/>
      <c r="F248" s="428"/>
      <c r="G248" s="391"/>
      <c r="H248" s="391"/>
    </row>
    <row r="249" spans="3:8">
      <c r="C249" s="820"/>
      <c r="D249" s="409"/>
      <c r="E249" s="409"/>
      <c r="F249" s="428"/>
      <c r="G249" s="391"/>
      <c r="H249" s="391"/>
    </row>
    <row r="250" spans="3:8">
      <c r="C250" s="818"/>
      <c r="D250" s="411"/>
      <c r="E250" s="411"/>
      <c r="F250" s="431"/>
      <c r="G250" s="392"/>
      <c r="H250" s="392"/>
    </row>
    <row r="251" spans="3:8">
      <c r="C251" s="820"/>
      <c r="D251" s="409"/>
      <c r="E251" s="409"/>
      <c r="F251" s="428"/>
      <c r="G251" s="391"/>
      <c r="H251" s="391"/>
    </row>
    <row r="252" spans="3:8">
      <c r="C252" s="820"/>
      <c r="D252" s="409"/>
      <c r="E252" s="409"/>
      <c r="F252" s="428"/>
      <c r="G252" s="391"/>
      <c r="H252" s="391"/>
    </row>
    <row r="253" spans="3:8">
      <c r="C253" s="820"/>
      <c r="D253" s="409"/>
      <c r="E253" s="409"/>
      <c r="F253" s="428"/>
      <c r="G253" s="391"/>
      <c r="H253" s="391"/>
    </row>
    <row r="254" spans="3:8">
      <c r="C254" s="820"/>
      <c r="D254" s="409"/>
      <c r="E254" s="409"/>
      <c r="F254" s="428"/>
      <c r="G254" s="391"/>
      <c r="H254" s="391"/>
    </row>
    <row r="255" spans="3:8">
      <c r="C255" s="820"/>
      <c r="D255" s="409"/>
      <c r="E255" s="409"/>
      <c r="F255" s="428"/>
      <c r="G255" s="391"/>
      <c r="H255" s="391"/>
    </row>
    <row r="256" spans="3:8">
      <c r="C256" s="820"/>
      <c r="D256" s="409"/>
      <c r="E256" s="409"/>
      <c r="F256" s="428"/>
      <c r="G256" s="391"/>
      <c r="H256" s="391"/>
    </row>
    <row r="257" spans="3:8">
      <c r="C257" s="820"/>
      <c r="D257" s="409"/>
      <c r="E257" s="409"/>
      <c r="F257" s="428"/>
      <c r="G257" s="391"/>
      <c r="H257" s="391"/>
    </row>
    <row r="258" spans="3:8">
      <c r="C258" s="820"/>
      <c r="D258" s="409"/>
      <c r="E258" s="409"/>
      <c r="F258" s="428"/>
      <c r="G258" s="391"/>
      <c r="H258" s="391"/>
    </row>
    <row r="259" spans="3:8">
      <c r="C259" s="820"/>
      <c r="D259" s="409"/>
      <c r="E259" s="409"/>
      <c r="F259" s="428"/>
      <c r="G259" s="391"/>
      <c r="H259" s="391"/>
    </row>
    <row r="260" spans="3:8">
      <c r="C260" s="820"/>
      <c r="D260" s="409"/>
      <c r="E260" s="409"/>
      <c r="F260" s="428"/>
      <c r="G260" s="391"/>
      <c r="H260" s="391"/>
    </row>
    <row r="261" spans="3:8">
      <c r="C261" s="820"/>
      <c r="D261" s="409"/>
      <c r="E261" s="409"/>
      <c r="F261" s="428"/>
      <c r="G261" s="391"/>
      <c r="H261" s="391"/>
    </row>
    <row r="262" spans="3:8">
      <c r="C262" s="818"/>
      <c r="D262" s="411"/>
      <c r="E262" s="411"/>
      <c r="F262" s="431"/>
      <c r="G262" s="392"/>
      <c r="H262" s="392"/>
    </row>
    <row r="263" spans="3:8">
      <c r="C263" s="820"/>
      <c r="D263" s="409"/>
      <c r="E263" s="409"/>
      <c r="F263" s="428"/>
      <c r="G263" s="391"/>
      <c r="H263" s="391"/>
    </row>
    <row r="264" spans="3:8">
      <c r="C264" s="820"/>
      <c r="D264" s="409"/>
      <c r="E264" s="409"/>
      <c r="F264" s="428"/>
      <c r="G264" s="391"/>
      <c r="H264" s="391"/>
    </row>
    <row r="265" spans="3:8">
      <c r="C265" s="820"/>
      <c r="D265" s="409"/>
      <c r="E265" s="409"/>
      <c r="F265" s="428"/>
      <c r="G265" s="391"/>
      <c r="H265" s="391"/>
    </row>
    <row r="266" spans="3:8">
      <c r="C266" s="820"/>
      <c r="D266" s="409"/>
      <c r="E266" s="409"/>
      <c r="F266" s="428"/>
      <c r="G266" s="391"/>
      <c r="H266" s="391"/>
    </row>
    <row r="267" spans="3:8">
      <c r="C267" s="820"/>
      <c r="D267" s="409"/>
      <c r="E267" s="409"/>
      <c r="F267" s="428"/>
      <c r="G267" s="391"/>
      <c r="H267" s="391"/>
    </row>
    <row r="268" spans="3:8">
      <c r="C268" s="820"/>
      <c r="D268" s="409"/>
      <c r="E268" s="409"/>
      <c r="F268" s="428"/>
      <c r="G268" s="391"/>
      <c r="H268" s="391"/>
    </row>
    <row r="269" spans="3:8">
      <c r="C269" s="820"/>
      <c r="D269" s="409"/>
      <c r="E269" s="409"/>
      <c r="F269" s="428"/>
      <c r="G269" s="391"/>
      <c r="H269" s="391"/>
    </row>
    <row r="270" spans="3:8">
      <c r="C270" s="820"/>
      <c r="D270" s="409"/>
      <c r="E270" s="409"/>
      <c r="F270" s="428"/>
      <c r="G270" s="391"/>
      <c r="H270" s="391"/>
    </row>
    <row r="271" spans="3:8">
      <c r="C271" s="820"/>
      <c r="D271" s="409"/>
      <c r="E271" s="409"/>
      <c r="F271" s="428"/>
      <c r="G271" s="391"/>
      <c r="H271" s="391"/>
    </row>
    <row r="272" spans="3:8">
      <c r="C272" s="820"/>
      <c r="D272" s="409"/>
      <c r="E272" s="409"/>
      <c r="F272" s="428"/>
      <c r="G272" s="391"/>
      <c r="H272" s="391"/>
    </row>
    <row r="273" spans="3:10">
      <c r="C273" s="820"/>
      <c r="D273" s="409"/>
      <c r="E273" s="409"/>
      <c r="F273" s="428"/>
      <c r="G273" s="391"/>
      <c r="H273" s="391"/>
    </row>
    <row r="274" spans="3:10">
      <c r="C274" s="818"/>
      <c r="D274" s="411"/>
      <c r="E274" s="411"/>
      <c r="F274" s="431"/>
      <c r="G274" s="392"/>
      <c r="H274" s="392"/>
    </row>
    <row r="275" spans="3:10">
      <c r="C275" s="820"/>
      <c r="D275" s="409"/>
      <c r="E275" s="409"/>
      <c r="F275" s="428"/>
      <c r="G275" s="391"/>
      <c r="H275" s="391"/>
    </row>
    <row r="276" spans="3:10">
      <c r="C276" s="820"/>
      <c r="D276" s="409"/>
      <c r="E276" s="409"/>
      <c r="F276" s="428"/>
      <c r="G276" s="391"/>
      <c r="H276" s="391"/>
    </row>
    <row r="277" spans="3:10">
      <c r="C277" s="820"/>
      <c r="D277" s="409"/>
      <c r="E277" s="409"/>
      <c r="F277" s="428"/>
      <c r="G277" s="391"/>
      <c r="H277" s="391"/>
    </row>
    <row r="278" spans="3:10">
      <c r="C278" s="820"/>
      <c r="D278" s="409"/>
      <c r="E278" s="409"/>
      <c r="F278" s="428"/>
      <c r="G278" s="391"/>
      <c r="H278" s="391"/>
    </row>
    <row r="279" spans="3:10">
      <c r="C279" s="820"/>
      <c r="D279" s="409"/>
      <c r="E279" s="409"/>
      <c r="F279" s="428"/>
      <c r="G279" s="391"/>
      <c r="H279" s="391"/>
      <c r="I279" s="409"/>
      <c r="J279" s="409"/>
    </row>
    <row r="280" spans="3:10">
      <c r="C280" s="820"/>
      <c r="D280" s="409"/>
      <c r="E280" s="409"/>
      <c r="F280" s="428"/>
      <c r="G280" s="391"/>
      <c r="H280" s="391"/>
      <c r="I280" s="409"/>
      <c r="J280" s="409"/>
    </row>
    <row r="281" spans="3:10">
      <c r="C281" s="820"/>
      <c r="D281" s="409"/>
      <c r="E281" s="409"/>
      <c r="F281" s="428"/>
      <c r="G281" s="391"/>
      <c r="H281" s="391"/>
      <c r="I281" s="409"/>
      <c r="J281" s="409"/>
    </row>
    <row r="282" spans="3:10">
      <c r="C282" s="820"/>
      <c r="D282" s="409"/>
      <c r="E282" s="409"/>
      <c r="F282" s="428"/>
      <c r="G282" s="391"/>
      <c r="H282" s="391"/>
      <c r="I282" s="409"/>
      <c r="J282" s="409"/>
    </row>
    <row r="283" spans="3:10">
      <c r="C283" s="820"/>
      <c r="D283" s="409"/>
      <c r="E283" s="409"/>
      <c r="F283" s="428"/>
      <c r="G283" s="391"/>
      <c r="H283" s="391"/>
      <c r="I283" s="409"/>
      <c r="J283" s="409"/>
    </row>
    <row r="284" spans="3:10">
      <c r="C284" s="820"/>
      <c r="D284" s="409"/>
      <c r="E284" s="409"/>
      <c r="F284" s="428"/>
      <c r="G284" s="391"/>
      <c r="H284" s="391"/>
      <c r="I284" s="409"/>
      <c r="J284" s="409"/>
    </row>
    <row r="285" spans="3:10">
      <c r="C285" s="820"/>
      <c r="D285" s="409"/>
      <c r="E285" s="409"/>
      <c r="F285" s="428"/>
      <c r="G285" s="391"/>
      <c r="H285" s="391"/>
      <c r="I285" s="409"/>
      <c r="J285" s="409"/>
    </row>
    <row r="286" spans="3:10">
      <c r="C286" s="409"/>
      <c r="D286" s="409"/>
      <c r="E286" s="409"/>
      <c r="F286" s="428"/>
      <c r="G286" s="391"/>
      <c r="H286" s="391"/>
      <c r="I286" s="409"/>
      <c r="J286" s="409"/>
    </row>
    <row r="287" spans="3:10">
      <c r="C287" s="409"/>
      <c r="D287" s="409"/>
      <c r="E287" s="409"/>
      <c r="F287" s="428"/>
      <c r="G287" s="391"/>
      <c r="H287" s="391"/>
      <c r="I287" s="409"/>
      <c r="J287" s="409"/>
    </row>
    <row r="288" spans="3:10">
      <c r="C288" s="819"/>
      <c r="D288" s="819"/>
      <c r="E288" s="819"/>
      <c r="F288" s="819"/>
      <c r="G288" s="819"/>
      <c r="H288" s="819"/>
      <c r="I288" s="413"/>
      <c r="J288" s="409"/>
    </row>
    <row r="289" spans="3:10">
      <c r="C289" s="818"/>
      <c r="D289" s="411"/>
      <c r="E289" s="411"/>
      <c r="F289" s="431"/>
      <c r="G289" s="392"/>
      <c r="H289" s="392"/>
      <c r="I289" s="816"/>
      <c r="J289" s="415"/>
    </row>
    <row r="290" spans="3:10">
      <c r="C290" s="818"/>
      <c r="D290" s="411"/>
      <c r="E290" s="411"/>
      <c r="F290" s="431"/>
      <c r="G290" s="392"/>
      <c r="H290" s="392"/>
      <c r="I290" s="816"/>
      <c r="J290" s="409"/>
    </row>
    <row r="291" spans="3:10">
      <c r="C291" s="818"/>
      <c r="D291" s="411"/>
      <c r="E291" s="411"/>
      <c r="F291" s="431"/>
      <c r="G291" s="392"/>
      <c r="H291" s="392"/>
      <c r="I291" s="816"/>
      <c r="J291" s="409"/>
    </row>
    <row r="292" spans="3:10">
      <c r="C292" s="818"/>
      <c r="D292" s="411"/>
      <c r="E292" s="411"/>
      <c r="F292" s="431"/>
      <c r="G292" s="392"/>
      <c r="H292" s="392"/>
      <c r="I292" s="816"/>
      <c r="J292" s="409"/>
    </row>
    <row r="293" spans="3:10">
      <c r="C293" s="818"/>
      <c r="D293" s="411"/>
      <c r="E293" s="411"/>
      <c r="F293" s="431"/>
      <c r="G293" s="392"/>
      <c r="H293" s="392"/>
      <c r="I293" s="816"/>
      <c r="J293" s="409"/>
    </row>
    <row r="294" spans="3:10">
      <c r="C294" s="818"/>
      <c r="D294" s="411"/>
      <c r="E294" s="411"/>
      <c r="F294" s="431"/>
      <c r="G294" s="392"/>
      <c r="H294" s="392"/>
      <c r="I294" s="816"/>
      <c r="J294" s="409"/>
    </row>
    <row r="295" spans="3:10">
      <c r="C295" s="818"/>
      <c r="D295" s="411"/>
      <c r="E295" s="411"/>
      <c r="F295" s="431"/>
      <c r="G295" s="392"/>
      <c r="H295" s="392"/>
      <c r="I295" s="816"/>
      <c r="J295" s="409"/>
    </row>
    <row r="296" spans="3:10">
      <c r="C296" s="818"/>
      <c r="D296" s="411"/>
      <c r="E296" s="411"/>
      <c r="F296" s="431"/>
      <c r="G296" s="392"/>
      <c r="H296" s="392"/>
      <c r="I296" s="816"/>
      <c r="J296" s="409"/>
    </row>
    <row r="297" spans="3:10">
      <c r="C297" s="818"/>
      <c r="D297" s="411"/>
      <c r="E297" s="411"/>
      <c r="F297" s="431"/>
      <c r="G297" s="392"/>
      <c r="H297" s="392"/>
      <c r="I297" s="816"/>
      <c r="J297" s="409"/>
    </row>
    <row r="298" spans="3:10">
      <c r="C298" s="818"/>
      <c r="D298" s="411"/>
      <c r="E298" s="411"/>
      <c r="F298" s="431"/>
      <c r="G298" s="392"/>
      <c r="H298" s="392"/>
      <c r="I298" s="816"/>
      <c r="J298" s="415"/>
    </row>
    <row r="299" spans="3:10">
      <c r="C299" s="818"/>
      <c r="D299" s="411"/>
      <c r="E299" s="411"/>
      <c r="F299" s="431"/>
      <c r="G299" s="392"/>
      <c r="H299" s="392"/>
      <c r="I299" s="816"/>
      <c r="J299" s="409"/>
    </row>
    <row r="300" spans="3:10">
      <c r="C300" s="818"/>
      <c r="D300" s="411"/>
      <c r="E300" s="411"/>
      <c r="F300" s="431"/>
      <c r="G300" s="392"/>
      <c r="H300" s="392"/>
      <c r="I300" s="816"/>
      <c r="J300" s="409"/>
    </row>
    <row r="301" spans="3:10">
      <c r="C301" s="818"/>
      <c r="D301" s="411"/>
      <c r="E301" s="411"/>
      <c r="F301" s="431"/>
      <c r="G301" s="392"/>
      <c r="H301" s="392"/>
      <c r="I301" s="816"/>
      <c r="J301" s="409"/>
    </row>
    <row r="302" spans="3:10">
      <c r="C302" s="818"/>
      <c r="D302" s="411"/>
      <c r="E302" s="411"/>
      <c r="F302" s="431"/>
      <c r="G302" s="392"/>
      <c r="H302" s="392"/>
      <c r="I302" s="816"/>
      <c r="J302" s="409"/>
    </row>
    <row r="303" spans="3:10">
      <c r="C303" s="818"/>
      <c r="D303" s="411"/>
      <c r="E303" s="411"/>
      <c r="F303" s="431"/>
      <c r="G303" s="392"/>
      <c r="H303" s="392"/>
      <c r="I303" s="816"/>
      <c r="J303" s="409"/>
    </row>
    <row r="304" spans="3:10">
      <c r="C304" s="818"/>
      <c r="D304" s="411"/>
      <c r="E304" s="411"/>
      <c r="F304" s="431"/>
      <c r="G304" s="392"/>
      <c r="H304" s="392"/>
      <c r="I304" s="816"/>
      <c r="J304" s="409"/>
    </row>
    <row r="305" spans="3:10">
      <c r="C305" s="818"/>
      <c r="D305" s="411"/>
      <c r="E305" s="411"/>
      <c r="F305" s="431"/>
      <c r="G305" s="392"/>
      <c r="H305" s="392"/>
      <c r="I305" s="816"/>
      <c r="J305" s="409"/>
    </row>
    <row r="306" spans="3:10">
      <c r="C306" s="818"/>
      <c r="D306" s="411"/>
      <c r="E306" s="411"/>
      <c r="F306" s="431"/>
      <c r="G306" s="392"/>
      <c r="H306" s="392"/>
      <c r="I306" s="816"/>
      <c r="J306" s="409"/>
    </row>
    <row r="307" spans="3:10">
      <c r="C307" s="818"/>
      <c r="D307" s="411"/>
      <c r="E307" s="411"/>
      <c r="F307" s="431"/>
      <c r="G307" s="392"/>
      <c r="H307" s="392"/>
      <c r="I307" s="816"/>
      <c r="J307" s="415"/>
    </row>
    <row r="308" spans="3:10">
      <c r="C308" s="818"/>
      <c r="D308" s="411"/>
      <c r="E308" s="411"/>
      <c r="F308" s="431"/>
      <c r="G308" s="392"/>
      <c r="H308" s="392"/>
      <c r="I308" s="816"/>
      <c r="J308" s="409"/>
    </row>
    <row r="309" spans="3:10">
      <c r="C309" s="818"/>
      <c r="D309" s="411"/>
      <c r="E309" s="411"/>
      <c r="F309" s="431"/>
      <c r="G309" s="392"/>
      <c r="H309" s="392"/>
      <c r="I309" s="816"/>
      <c r="J309" s="409"/>
    </row>
    <row r="310" spans="3:10">
      <c r="C310" s="818"/>
      <c r="D310" s="411"/>
      <c r="E310" s="411"/>
      <c r="F310" s="431"/>
      <c r="G310" s="392"/>
      <c r="H310" s="392"/>
      <c r="I310" s="816"/>
      <c r="J310" s="409"/>
    </row>
    <row r="311" spans="3:10">
      <c r="C311" s="818"/>
      <c r="D311" s="411"/>
      <c r="E311" s="411"/>
      <c r="F311" s="431"/>
      <c r="G311" s="392"/>
      <c r="H311" s="392"/>
      <c r="I311" s="816"/>
      <c r="J311" s="409"/>
    </row>
    <row r="312" spans="3:10">
      <c r="C312" s="818"/>
      <c r="D312" s="411"/>
      <c r="E312" s="411"/>
      <c r="F312" s="431"/>
      <c r="G312" s="392"/>
      <c r="H312" s="392"/>
      <c r="I312" s="816"/>
      <c r="J312" s="409"/>
    </row>
    <row r="313" spans="3:10">
      <c r="C313" s="818"/>
      <c r="D313" s="411"/>
      <c r="E313" s="411"/>
      <c r="F313" s="431"/>
      <c r="G313" s="392"/>
      <c r="H313" s="392"/>
      <c r="I313" s="816"/>
      <c r="J313" s="409"/>
    </row>
    <row r="314" spans="3:10">
      <c r="C314" s="818"/>
      <c r="D314" s="411"/>
      <c r="E314" s="411"/>
      <c r="F314" s="431"/>
      <c r="G314" s="392"/>
      <c r="H314" s="392"/>
      <c r="I314" s="816"/>
      <c r="J314" s="409"/>
    </row>
    <row r="315" spans="3:10">
      <c r="C315" s="818"/>
      <c r="D315" s="411"/>
      <c r="E315" s="411"/>
      <c r="F315" s="431"/>
      <c r="G315" s="392"/>
      <c r="H315" s="392"/>
      <c r="I315" s="816"/>
      <c r="J315" s="409"/>
    </row>
    <row r="316" spans="3:10">
      <c r="C316" s="818"/>
      <c r="D316" s="411"/>
      <c r="E316" s="411"/>
      <c r="F316" s="431"/>
      <c r="G316" s="392"/>
      <c r="H316" s="392"/>
      <c r="I316" s="816"/>
      <c r="J316" s="415"/>
    </row>
    <row r="317" spans="3:10">
      <c r="C317" s="818"/>
      <c r="D317" s="411"/>
      <c r="E317" s="411"/>
      <c r="F317" s="431"/>
      <c r="G317" s="392"/>
      <c r="H317" s="392"/>
      <c r="I317" s="816"/>
      <c r="J317" s="409"/>
    </row>
    <row r="318" spans="3:10">
      <c r="C318" s="818"/>
      <c r="D318" s="411"/>
      <c r="E318" s="411"/>
      <c r="F318" s="431"/>
      <c r="G318" s="392"/>
      <c r="H318" s="392"/>
      <c r="I318" s="816"/>
      <c r="J318" s="409"/>
    </row>
    <row r="319" spans="3:10">
      <c r="C319" s="818"/>
      <c r="D319" s="411"/>
      <c r="E319" s="411"/>
      <c r="F319" s="431"/>
      <c r="G319" s="392"/>
      <c r="H319" s="392"/>
      <c r="I319" s="816"/>
      <c r="J319" s="409"/>
    </row>
    <row r="320" spans="3:10">
      <c r="C320" s="818"/>
      <c r="D320" s="411"/>
      <c r="E320" s="411"/>
      <c r="F320" s="431"/>
      <c r="G320" s="392"/>
      <c r="H320" s="392"/>
      <c r="I320" s="816"/>
      <c r="J320" s="409"/>
    </row>
    <row r="321" spans="3:10">
      <c r="C321" s="818"/>
      <c r="D321" s="411"/>
      <c r="E321" s="411"/>
      <c r="F321" s="431"/>
      <c r="G321" s="392"/>
      <c r="H321" s="392"/>
      <c r="I321" s="816"/>
      <c r="J321" s="409"/>
    </row>
    <row r="322" spans="3:10">
      <c r="C322" s="818"/>
      <c r="D322" s="411"/>
      <c r="E322" s="411"/>
      <c r="F322" s="431"/>
      <c r="G322" s="392"/>
      <c r="H322" s="392"/>
      <c r="I322" s="816"/>
      <c r="J322" s="409"/>
    </row>
    <row r="323" spans="3:10">
      <c r="C323" s="818"/>
      <c r="D323" s="411"/>
      <c r="E323" s="411"/>
      <c r="F323" s="431"/>
      <c r="G323" s="392"/>
      <c r="H323" s="392"/>
      <c r="I323" s="816"/>
      <c r="J323" s="409"/>
    </row>
    <row r="324" spans="3:10">
      <c r="C324" s="818"/>
      <c r="D324" s="411"/>
      <c r="E324" s="411"/>
      <c r="F324" s="431"/>
      <c r="G324" s="392"/>
      <c r="H324" s="392"/>
      <c r="I324" s="816"/>
      <c r="J324" s="409"/>
    </row>
    <row r="325" spans="3:10">
      <c r="C325" s="818"/>
      <c r="D325" s="411"/>
      <c r="E325" s="411"/>
      <c r="F325" s="431"/>
      <c r="G325" s="392"/>
      <c r="H325" s="392"/>
      <c r="I325" s="816"/>
      <c r="J325" s="415"/>
    </row>
    <row r="326" spans="3:10">
      <c r="C326" s="818"/>
      <c r="D326" s="411"/>
      <c r="E326" s="411"/>
      <c r="F326" s="431"/>
      <c r="G326" s="392"/>
      <c r="H326" s="392"/>
      <c r="I326" s="816"/>
      <c r="J326" s="409"/>
    </row>
    <row r="327" spans="3:10">
      <c r="C327" s="818"/>
      <c r="D327" s="411"/>
      <c r="E327" s="411"/>
      <c r="F327" s="431"/>
      <c r="G327" s="392"/>
      <c r="H327" s="392"/>
      <c r="I327" s="816"/>
      <c r="J327" s="409"/>
    </row>
    <row r="328" spans="3:10">
      <c r="C328" s="818"/>
      <c r="D328" s="411"/>
      <c r="E328" s="411"/>
      <c r="F328" s="431"/>
      <c r="G328" s="392"/>
      <c r="H328" s="392"/>
      <c r="I328" s="816"/>
      <c r="J328" s="409"/>
    </row>
    <row r="329" spans="3:10">
      <c r="C329" s="818"/>
      <c r="D329" s="411"/>
      <c r="E329" s="411"/>
      <c r="F329" s="431"/>
      <c r="G329" s="392"/>
      <c r="H329" s="392"/>
      <c r="I329" s="816"/>
      <c r="J329" s="409"/>
    </row>
    <row r="330" spans="3:10">
      <c r="C330" s="818"/>
      <c r="D330" s="411"/>
      <c r="E330" s="411"/>
      <c r="F330" s="431"/>
      <c r="G330" s="392"/>
      <c r="H330" s="392"/>
      <c r="I330" s="816"/>
      <c r="J330" s="409"/>
    </row>
    <row r="331" spans="3:10">
      <c r="C331" s="818"/>
      <c r="D331" s="411"/>
      <c r="E331" s="411"/>
      <c r="F331" s="431"/>
      <c r="G331" s="392"/>
      <c r="H331" s="392"/>
      <c r="I331" s="816"/>
      <c r="J331" s="409"/>
    </row>
    <row r="332" spans="3:10">
      <c r="C332" s="818"/>
      <c r="D332" s="411"/>
      <c r="E332" s="411"/>
      <c r="F332" s="431"/>
      <c r="G332" s="392"/>
      <c r="H332" s="392"/>
      <c r="I332" s="816"/>
      <c r="J332" s="409"/>
    </row>
    <row r="333" spans="3:10">
      <c r="C333" s="818"/>
      <c r="D333" s="411"/>
      <c r="E333" s="411"/>
      <c r="F333" s="431"/>
      <c r="G333" s="392"/>
      <c r="H333" s="392"/>
      <c r="I333" s="816"/>
      <c r="J333" s="409"/>
    </row>
    <row r="334" spans="3:10">
      <c r="C334" s="818"/>
      <c r="D334" s="411"/>
      <c r="E334" s="411"/>
      <c r="F334" s="431"/>
      <c r="G334" s="392"/>
      <c r="H334" s="392"/>
      <c r="I334" s="816"/>
      <c r="J334" s="415"/>
    </row>
    <row r="335" spans="3:10">
      <c r="C335" s="818"/>
      <c r="D335" s="411"/>
      <c r="E335" s="411"/>
      <c r="F335" s="431"/>
      <c r="G335" s="392"/>
      <c r="H335" s="392"/>
      <c r="I335" s="816"/>
      <c r="J335" s="409"/>
    </row>
    <row r="336" spans="3:10">
      <c r="C336" s="818"/>
      <c r="D336" s="411"/>
      <c r="E336" s="411"/>
      <c r="F336" s="431"/>
      <c r="G336" s="392"/>
      <c r="H336" s="392"/>
      <c r="I336" s="816"/>
      <c r="J336" s="409"/>
    </row>
    <row r="337" spans="3:10">
      <c r="C337" s="818"/>
      <c r="D337" s="411"/>
      <c r="E337" s="411"/>
      <c r="F337" s="431"/>
      <c r="G337" s="392"/>
      <c r="H337" s="392"/>
      <c r="I337" s="816"/>
      <c r="J337" s="409"/>
    </row>
    <row r="338" spans="3:10">
      <c r="C338" s="818"/>
      <c r="D338" s="411"/>
      <c r="E338" s="411"/>
      <c r="F338" s="431"/>
      <c r="G338" s="392"/>
      <c r="H338" s="392"/>
      <c r="I338" s="816"/>
      <c r="J338" s="409"/>
    </row>
    <row r="339" spans="3:10">
      <c r="C339" s="818"/>
      <c r="D339" s="411"/>
      <c r="E339" s="411"/>
      <c r="F339" s="431"/>
      <c r="G339" s="392"/>
      <c r="H339" s="392"/>
      <c r="I339" s="816"/>
      <c r="J339" s="409"/>
    </row>
    <row r="340" spans="3:10">
      <c r="C340" s="820"/>
      <c r="D340" s="409"/>
      <c r="E340" s="409"/>
      <c r="F340" s="428"/>
      <c r="G340" s="391"/>
      <c r="H340" s="391"/>
      <c r="I340" s="816"/>
      <c r="J340" s="409"/>
    </row>
    <row r="341" spans="3:10">
      <c r="C341" s="820"/>
      <c r="D341" s="409"/>
      <c r="E341" s="409"/>
      <c r="F341" s="428"/>
      <c r="G341" s="391"/>
      <c r="H341" s="391"/>
      <c r="I341" s="816"/>
      <c r="J341" s="409"/>
    </row>
    <row r="342" spans="3:10">
      <c r="C342" s="820"/>
      <c r="D342" s="409"/>
      <c r="E342" s="409"/>
      <c r="F342" s="428"/>
      <c r="G342" s="391"/>
      <c r="H342" s="391"/>
      <c r="I342" s="816"/>
      <c r="J342" s="409"/>
    </row>
  </sheetData>
  <mergeCells count="115">
    <mergeCell ref="C325:C333"/>
    <mergeCell ref="I325:I327"/>
    <mergeCell ref="I328:I330"/>
    <mergeCell ref="I331:I333"/>
    <mergeCell ref="C334:C342"/>
    <mergeCell ref="I334:I336"/>
    <mergeCell ref="I337:I339"/>
    <mergeCell ref="I340:I342"/>
    <mergeCell ref="C307:C315"/>
    <mergeCell ref="I307:I309"/>
    <mergeCell ref="I310:I312"/>
    <mergeCell ref="I313:I315"/>
    <mergeCell ref="C316:C324"/>
    <mergeCell ref="I316:I318"/>
    <mergeCell ref="I319:I321"/>
    <mergeCell ref="I322:I324"/>
    <mergeCell ref="C288:H288"/>
    <mergeCell ref="C289:C297"/>
    <mergeCell ref="I289:I291"/>
    <mergeCell ref="I292:I294"/>
    <mergeCell ref="I295:I297"/>
    <mergeCell ref="C298:C306"/>
    <mergeCell ref="I298:I300"/>
    <mergeCell ref="I301:I303"/>
    <mergeCell ref="I304:I306"/>
    <mergeCell ref="C214:C225"/>
    <mergeCell ref="C226:C237"/>
    <mergeCell ref="C238:C249"/>
    <mergeCell ref="C250:C261"/>
    <mergeCell ref="C262:C273"/>
    <mergeCell ref="C274:C285"/>
    <mergeCell ref="C189:C198"/>
    <mergeCell ref="I189:I191"/>
    <mergeCell ref="I192:I194"/>
    <mergeCell ref="I195:I197"/>
    <mergeCell ref="C201:H201"/>
    <mergeCell ref="C202:C213"/>
    <mergeCell ref="C170:C178"/>
    <mergeCell ref="I170:I172"/>
    <mergeCell ref="I173:I175"/>
    <mergeCell ref="I176:I178"/>
    <mergeCell ref="C179:C188"/>
    <mergeCell ref="I179:I181"/>
    <mergeCell ref="I182:I184"/>
    <mergeCell ref="I185:I187"/>
    <mergeCell ref="C149:C157"/>
    <mergeCell ref="I149:I151"/>
    <mergeCell ref="I152:I154"/>
    <mergeCell ref="I155:I157"/>
    <mergeCell ref="C158:C169"/>
    <mergeCell ref="I158:I160"/>
    <mergeCell ref="I161:I163"/>
    <mergeCell ref="I164:I166"/>
    <mergeCell ref="I167:I169"/>
    <mergeCell ref="I131:I133"/>
    <mergeCell ref="I134:I136"/>
    <mergeCell ref="I137:I139"/>
    <mergeCell ref="C140:C148"/>
    <mergeCell ref="I140:I142"/>
    <mergeCell ref="I143:I145"/>
    <mergeCell ref="I146:I148"/>
    <mergeCell ref="C61:D61"/>
    <mergeCell ref="C62:D62"/>
    <mergeCell ref="C63:D63"/>
    <mergeCell ref="C64:D64"/>
    <mergeCell ref="C130:H130"/>
    <mergeCell ref="C131:C139"/>
    <mergeCell ref="C53:D53"/>
    <mergeCell ref="C54:D54"/>
    <mergeCell ref="C56:D56"/>
    <mergeCell ref="C57:D57"/>
    <mergeCell ref="C58:D58"/>
    <mergeCell ref="C59:D59"/>
    <mergeCell ref="C46:D46"/>
    <mergeCell ref="C47:D47"/>
    <mergeCell ref="C48:D48"/>
    <mergeCell ref="C49:D49"/>
    <mergeCell ref="C51:D51"/>
    <mergeCell ref="C52:D52"/>
    <mergeCell ref="C38:D38"/>
    <mergeCell ref="C39:D39"/>
    <mergeCell ref="C41:D41"/>
    <mergeCell ref="C42:D42"/>
    <mergeCell ref="C43:D43"/>
    <mergeCell ref="C44:D44"/>
    <mergeCell ref="C31:D31"/>
    <mergeCell ref="C32:D32"/>
    <mergeCell ref="C33:D33"/>
    <mergeCell ref="C34:D34"/>
    <mergeCell ref="C36:D36"/>
    <mergeCell ref="C37:D37"/>
    <mergeCell ref="C23:D23"/>
    <mergeCell ref="C24:D24"/>
    <mergeCell ref="C26:D26"/>
    <mergeCell ref="C27:D27"/>
    <mergeCell ref="C28:D28"/>
    <mergeCell ref="C29:D29"/>
    <mergeCell ref="C16:D16"/>
    <mergeCell ref="C17:D17"/>
    <mergeCell ref="C18:D18"/>
    <mergeCell ref="C19:D19"/>
    <mergeCell ref="C21:D21"/>
    <mergeCell ref="C22:D22"/>
    <mergeCell ref="H3:H4"/>
    <mergeCell ref="C6:D6"/>
    <mergeCell ref="C7:D7"/>
    <mergeCell ref="C8:D8"/>
    <mergeCell ref="C9:D9"/>
    <mergeCell ref="C11:D11"/>
    <mergeCell ref="C12:D12"/>
    <mergeCell ref="C13:D13"/>
    <mergeCell ref="C14:D14"/>
    <mergeCell ref="B3:D4"/>
    <mergeCell ref="E3:E4"/>
    <mergeCell ref="F3:F4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&amp;R2.人      口</oddHeader>
    <oddFooter>&amp;C-18-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7</vt:i4>
      </vt:variant>
    </vt:vector>
  </HeadingPairs>
  <TitlesOfParts>
    <vt:vector size="24" baseType="lpstr">
      <vt:lpstr>B-1-1</vt:lpstr>
      <vt:lpstr>B-1-2</vt:lpstr>
      <vt:lpstr>B-2</vt:lpstr>
      <vt:lpstr>B-3</vt:lpstr>
      <vt:lpstr>B-4-1</vt:lpstr>
      <vt:lpstr>B-4-2</vt:lpstr>
      <vt:lpstr>B-4-3</vt:lpstr>
      <vt:lpstr>B-5</vt:lpstr>
      <vt:lpstr>B-6</vt:lpstr>
      <vt:lpstr>B-7</vt:lpstr>
      <vt:lpstr>B-8</vt:lpstr>
      <vt:lpstr>B-9</vt:lpstr>
      <vt:lpstr>B-10</vt:lpstr>
      <vt:lpstr>B-11</vt:lpstr>
      <vt:lpstr>B-12</vt:lpstr>
      <vt:lpstr>B-13</vt:lpstr>
      <vt:lpstr>B-14</vt:lpstr>
      <vt:lpstr>'B-3'!Print_Area</vt:lpstr>
      <vt:lpstr>'B-6'!Print_Area</vt:lpstr>
      <vt:lpstr>'B-7'!Print_Area</vt:lpstr>
      <vt:lpstr>'B-8'!Print_Area</vt:lpstr>
      <vt:lpstr>'B-3'!Print_Titles</vt:lpstr>
      <vt:lpstr>'B-6'!Print_Titles</vt:lpstr>
      <vt:lpstr>'B-7'!Print_Titles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cp:lastPrinted>2017-05-24T04:35:02Z</cp:lastPrinted>
  <dcterms:created xsi:type="dcterms:W3CDTF">2017-05-24T04:24:21Z</dcterms:created>
  <dcterms:modified xsi:type="dcterms:W3CDTF">2017-05-24T07:52:25Z</dcterms:modified>
</cp:coreProperties>
</file>