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S-1" sheetId="2" r:id="rId1"/>
    <sheet name="S-2-1" sheetId="3" r:id="rId2"/>
    <sheet name="S-2-2-1" sheetId="4" r:id="rId3"/>
    <sheet name="S-2-2-2" sheetId="5" r:id="rId4"/>
    <sheet name="S-3" sheetId="6" r:id="rId5"/>
    <sheet name="S-4" sheetId="7" r:id="rId6"/>
    <sheet name="S-5" sheetId="8" r:id="rId7"/>
    <sheet name="S-6" sheetId="9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9" l="1"/>
  <c r="F42" i="9"/>
  <c r="E42" i="9" s="1"/>
  <c r="G41" i="9"/>
  <c r="F41" i="9" s="1"/>
  <c r="E41" i="9" s="1"/>
  <c r="G38" i="9"/>
  <c r="F38" i="9"/>
  <c r="E38" i="9" s="1"/>
  <c r="G37" i="9"/>
  <c r="F37" i="9" s="1"/>
  <c r="E37" i="9" s="1"/>
  <c r="L26" i="9"/>
  <c r="L31" i="9" s="1"/>
  <c r="H26" i="9"/>
  <c r="H31" i="9" s="1"/>
  <c r="L21" i="9"/>
  <c r="H21" i="9"/>
  <c r="M16" i="9"/>
  <c r="M21" i="9" s="1"/>
  <c r="L16" i="9"/>
  <c r="K16" i="9"/>
  <c r="K21" i="9" s="1"/>
  <c r="J16" i="9"/>
  <c r="I16" i="9"/>
  <c r="I21" i="9" s="1"/>
  <c r="H16" i="9"/>
  <c r="G16" i="9"/>
  <c r="G21" i="9" s="1"/>
  <c r="F16" i="9"/>
  <c r="E16" i="9"/>
  <c r="E21" i="9" s="1"/>
  <c r="M11" i="9"/>
  <c r="L11" i="9"/>
  <c r="K11" i="9"/>
  <c r="K26" i="9" s="1"/>
  <c r="K31" i="9" s="1"/>
  <c r="J11" i="9"/>
  <c r="J26" i="9" s="1"/>
  <c r="I11" i="9"/>
  <c r="I26" i="9" s="1"/>
  <c r="I31" i="9" s="1"/>
  <c r="H11" i="9"/>
  <c r="G11" i="9"/>
  <c r="G26" i="9" s="1"/>
  <c r="G31" i="9" s="1"/>
  <c r="F11" i="9"/>
  <c r="F26" i="9" s="1"/>
  <c r="E11" i="9"/>
  <c r="G38" i="8"/>
  <c r="J121" i="7"/>
  <c r="J120" i="7" s="1"/>
  <c r="I120" i="7"/>
  <c r="H120" i="7"/>
  <c r="G120" i="7"/>
  <c r="F120" i="7"/>
  <c r="E120" i="7"/>
  <c r="J116" i="7"/>
  <c r="J115" i="7" s="1"/>
  <c r="I115" i="7"/>
  <c r="H115" i="7"/>
  <c r="G115" i="7"/>
  <c r="F115" i="7"/>
  <c r="E115" i="7"/>
  <c r="J114" i="7"/>
  <c r="J111" i="7"/>
  <c r="J110" i="7" s="1"/>
  <c r="I110" i="7"/>
  <c r="H110" i="7"/>
  <c r="G110" i="7"/>
  <c r="F110" i="7"/>
  <c r="E110" i="7"/>
  <c r="J105" i="7"/>
  <c r="I105" i="7"/>
  <c r="H105" i="7"/>
  <c r="G105" i="7"/>
  <c r="F105" i="7"/>
  <c r="E105" i="7"/>
  <c r="J99" i="7"/>
  <c r="I99" i="7"/>
  <c r="H99" i="7"/>
  <c r="G99" i="7"/>
  <c r="F99" i="7"/>
  <c r="E99" i="7"/>
  <c r="J93" i="7"/>
  <c r="I93" i="7"/>
  <c r="H93" i="7"/>
  <c r="G93" i="7"/>
  <c r="F93" i="7"/>
  <c r="E93" i="7"/>
  <c r="J88" i="7"/>
  <c r="J87" i="7" s="1"/>
  <c r="I87" i="7"/>
  <c r="H87" i="7"/>
  <c r="G87" i="7"/>
  <c r="F87" i="7"/>
  <c r="E87" i="7"/>
  <c r="J82" i="7"/>
  <c r="J81" i="7" s="1"/>
  <c r="I81" i="7"/>
  <c r="H81" i="7"/>
  <c r="G81" i="7"/>
  <c r="F81" i="7"/>
  <c r="E81" i="7"/>
  <c r="J76" i="7"/>
  <c r="J75" i="7"/>
  <c r="I75" i="7"/>
  <c r="H75" i="7"/>
  <c r="G75" i="7"/>
  <c r="F75" i="7"/>
  <c r="E75" i="7"/>
  <c r="J71" i="7"/>
  <c r="J66" i="7"/>
  <c r="J61" i="7"/>
  <c r="J60" i="7" s="1"/>
  <c r="I60" i="7"/>
  <c r="H60" i="7"/>
  <c r="G60" i="7"/>
  <c r="F60" i="7"/>
  <c r="E60" i="7"/>
  <c r="J56" i="7"/>
  <c r="J51" i="7"/>
  <c r="J46" i="7"/>
  <c r="J45" i="7" s="1"/>
  <c r="I45" i="7"/>
  <c r="H45" i="7"/>
  <c r="G45" i="7"/>
  <c r="F45" i="7"/>
  <c r="E45" i="7"/>
  <c r="J41" i="7"/>
  <c r="J36" i="7"/>
  <c r="J31" i="7"/>
  <c r="J30" i="7" s="1"/>
  <c r="I30" i="7"/>
  <c r="H30" i="7"/>
  <c r="G30" i="7"/>
  <c r="F30" i="7"/>
  <c r="E30" i="7"/>
  <c r="J26" i="7"/>
  <c r="J21" i="7"/>
  <c r="J16" i="7"/>
  <c r="J15" i="7"/>
  <c r="I15" i="7"/>
  <c r="H15" i="7"/>
  <c r="G15" i="7"/>
  <c r="F15" i="7"/>
  <c r="E15" i="7"/>
  <c r="J11" i="7"/>
  <c r="I11" i="7"/>
  <c r="H11" i="7"/>
  <c r="G11" i="7"/>
  <c r="F11" i="7"/>
  <c r="E11" i="7"/>
  <c r="H425" i="6"/>
  <c r="H421" i="6"/>
  <c r="H420" i="6"/>
  <c r="J419" i="6"/>
  <c r="I419" i="6"/>
  <c r="H419" i="6"/>
  <c r="G419" i="6"/>
  <c r="F419" i="6"/>
  <c r="E419" i="6"/>
  <c r="J412" i="6"/>
  <c r="I412" i="6"/>
  <c r="H412" i="6"/>
  <c r="G412" i="6"/>
  <c r="F412" i="6"/>
  <c r="E412" i="6"/>
  <c r="H410" i="6"/>
  <c r="H409" i="6"/>
  <c r="J408" i="6"/>
  <c r="I408" i="6"/>
  <c r="H408" i="6"/>
  <c r="H400" i="6" s="1"/>
  <c r="G408" i="6"/>
  <c r="F408" i="6"/>
  <c r="F400" i="6" s="1"/>
  <c r="E408" i="6"/>
  <c r="J401" i="6"/>
  <c r="J400" i="6" s="1"/>
  <c r="H401" i="6"/>
  <c r="G401" i="6"/>
  <c r="F401" i="6"/>
  <c r="E401" i="6"/>
  <c r="E400" i="6" s="1"/>
  <c r="I400" i="6"/>
  <c r="G400" i="6"/>
  <c r="H398" i="6"/>
  <c r="H394" i="6"/>
  <c r="H392" i="6" s="1"/>
  <c r="H393" i="6"/>
  <c r="J392" i="6"/>
  <c r="G392" i="6"/>
  <c r="F392" i="6"/>
  <c r="E392" i="6"/>
  <c r="J385" i="6"/>
  <c r="H385" i="6"/>
  <c r="G385" i="6"/>
  <c r="F385" i="6"/>
  <c r="E385" i="6"/>
  <c r="H383" i="6"/>
  <c r="H381" i="6" s="1"/>
  <c r="H382" i="6"/>
  <c r="J381" i="6"/>
  <c r="G381" i="6"/>
  <c r="G373" i="6" s="1"/>
  <c r="F381" i="6"/>
  <c r="E381" i="6"/>
  <c r="E373" i="6" s="1"/>
  <c r="J374" i="6"/>
  <c r="H374" i="6"/>
  <c r="G374" i="6"/>
  <c r="F374" i="6"/>
  <c r="E374" i="6"/>
  <c r="J373" i="6"/>
  <c r="I373" i="6"/>
  <c r="F373" i="6"/>
  <c r="H371" i="6"/>
  <c r="H368" i="6"/>
  <c r="H367" i="6"/>
  <c r="H366" i="6"/>
  <c r="H365" i="6" s="1"/>
  <c r="J365" i="6"/>
  <c r="G365" i="6"/>
  <c r="F365" i="6"/>
  <c r="E365" i="6"/>
  <c r="H361" i="6"/>
  <c r="H360" i="6"/>
  <c r="H359" i="6"/>
  <c r="H358" i="6" s="1"/>
  <c r="J358" i="6"/>
  <c r="G358" i="6"/>
  <c r="F358" i="6"/>
  <c r="E358" i="6"/>
  <c r="E346" i="6" s="1"/>
  <c r="H355" i="6"/>
  <c r="J354" i="6"/>
  <c r="I354" i="6"/>
  <c r="H354" i="6"/>
  <c r="G354" i="6"/>
  <c r="F354" i="6"/>
  <c r="E354" i="6"/>
  <c r="J348" i="6"/>
  <c r="J347" i="6" s="1"/>
  <c r="J346" i="6" s="1"/>
  <c r="H348" i="6"/>
  <c r="G348" i="6"/>
  <c r="G347" i="6" s="1"/>
  <c r="G346" i="6" s="1"/>
  <c r="H347" i="6"/>
  <c r="F347" i="6"/>
  <c r="F346" i="6" s="1"/>
  <c r="E347" i="6"/>
  <c r="I346" i="6"/>
  <c r="H344" i="6"/>
  <c r="H341" i="6"/>
  <c r="H340" i="6"/>
  <c r="H338" i="6" s="1"/>
  <c r="H339" i="6"/>
  <c r="J338" i="6"/>
  <c r="G338" i="6"/>
  <c r="F338" i="6"/>
  <c r="E338" i="6"/>
  <c r="H334" i="6"/>
  <c r="H333" i="6"/>
  <c r="H331" i="6" s="1"/>
  <c r="H332" i="6"/>
  <c r="J331" i="6"/>
  <c r="G331" i="6"/>
  <c r="F331" i="6"/>
  <c r="E331" i="6"/>
  <c r="J327" i="6"/>
  <c r="H327" i="6"/>
  <c r="G327" i="6"/>
  <c r="F327" i="6"/>
  <c r="F319" i="6" s="1"/>
  <c r="E327" i="6"/>
  <c r="H321" i="6"/>
  <c r="H320" i="6" s="1"/>
  <c r="G321" i="6"/>
  <c r="J320" i="6"/>
  <c r="J319" i="6" s="1"/>
  <c r="G320" i="6"/>
  <c r="F320" i="6"/>
  <c r="E320" i="6"/>
  <c r="E319" i="6" s="1"/>
  <c r="I319" i="6"/>
  <c r="G319" i="6"/>
  <c r="H317" i="6"/>
  <c r="H314" i="6"/>
  <c r="H313" i="6"/>
  <c r="H312" i="6"/>
  <c r="J311" i="6"/>
  <c r="H311" i="6"/>
  <c r="G311" i="6"/>
  <c r="F311" i="6"/>
  <c r="E311" i="6"/>
  <c r="H307" i="6"/>
  <c r="H306" i="6"/>
  <c r="H305" i="6"/>
  <c r="J304" i="6"/>
  <c r="H304" i="6"/>
  <c r="G304" i="6"/>
  <c r="F304" i="6"/>
  <c r="F292" i="6" s="1"/>
  <c r="E304" i="6"/>
  <c r="H302" i="6"/>
  <c r="H300" i="6" s="1"/>
  <c r="H292" i="6" s="1"/>
  <c r="H301" i="6"/>
  <c r="J300" i="6"/>
  <c r="G300" i="6"/>
  <c r="F300" i="6"/>
  <c r="E300" i="6"/>
  <c r="H294" i="6"/>
  <c r="J293" i="6"/>
  <c r="J292" i="6" s="1"/>
  <c r="H293" i="6"/>
  <c r="G293" i="6"/>
  <c r="F293" i="6"/>
  <c r="E293" i="6"/>
  <c r="E292" i="6" s="1"/>
  <c r="I292" i="6"/>
  <c r="G292" i="6"/>
  <c r="J284" i="6"/>
  <c r="H284" i="6"/>
  <c r="G284" i="6"/>
  <c r="F284" i="6"/>
  <c r="E284" i="6"/>
  <c r="J277" i="6"/>
  <c r="H277" i="6"/>
  <c r="G277" i="6"/>
  <c r="F277" i="6"/>
  <c r="E277" i="6"/>
  <c r="J273" i="6"/>
  <c r="H273" i="6"/>
  <c r="H265" i="6" s="1"/>
  <c r="G273" i="6"/>
  <c r="F273" i="6"/>
  <c r="F265" i="6" s="1"/>
  <c r="E273" i="6"/>
  <c r="J266" i="6"/>
  <c r="J265" i="6" s="1"/>
  <c r="H266" i="6"/>
  <c r="G266" i="6"/>
  <c r="G265" i="6" s="1"/>
  <c r="F266" i="6"/>
  <c r="E266" i="6"/>
  <c r="I265" i="6"/>
  <c r="E265" i="6"/>
  <c r="J257" i="6"/>
  <c r="I257" i="6"/>
  <c r="H257" i="6"/>
  <c r="G257" i="6"/>
  <c r="F257" i="6"/>
  <c r="E257" i="6"/>
  <c r="J250" i="6"/>
  <c r="I250" i="6"/>
  <c r="H250" i="6"/>
  <c r="G250" i="6"/>
  <c r="F250" i="6"/>
  <c r="E250" i="6"/>
  <c r="J246" i="6"/>
  <c r="I246" i="6"/>
  <c r="H246" i="6"/>
  <c r="G246" i="6"/>
  <c r="F246" i="6"/>
  <c r="E246" i="6"/>
  <c r="J239" i="6"/>
  <c r="I239" i="6"/>
  <c r="I238" i="6" s="1"/>
  <c r="H239" i="6"/>
  <c r="G239" i="6"/>
  <c r="F239" i="6"/>
  <c r="E239" i="6"/>
  <c r="E238" i="6" s="1"/>
  <c r="J238" i="6"/>
  <c r="H238" i="6"/>
  <c r="G238" i="6"/>
  <c r="F238" i="6"/>
  <c r="J230" i="6"/>
  <c r="H230" i="6"/>
  <c r="G230" i="6"/>
  <c r="F230" i="6"/>
  <c r="E230" i="6"/>
  <c r="J223" i="6"/>
  <c r="H223" i="6"/>
  <c r="G223" i="6"/>
  <c r="F223" i="6"/>
  <c r="E223" i="6"/>
  <c r="J219" i="6"/>
  <c r="H219" i="6"/>
  <c r="H211" i="6" s="1"/>
  <c r="G219" i="6"/>
  <c r="F219" i="6"/>
  <c r="F211" i="6" s="1"/>
  <c r="E219" i="6"/>
  <c r="J212" i="6"/>
  <c r="J211" i="6" s="1"/>
  <c r="H212" i="6"/>
  <c r="G212" i="6"/>
  <c r="G211" i="6" s="1"/>
  <c r="F212" i="6"/>
  <c r="E212" i="6"/>
  <c r="I211" i="6"/>
  <c r="E211" i="6"/>
  <c r="J203" i="6"/>
  <c r="H203" i="6"/>
  <c r="G203" i="6"/>
  <c r="F203" i="6"/>
  <c r="E203" i="6"/>
  <c r="J196" i="6"/>
  <c r="H196" i="6"/>
  <c r="G196" i="6"/>
  <c r="F196" i="6"/>
  <c r="E196" i="6"/>
  <c r="J192" i="6"/>
  <c r="H192" i="6"/>
  <c r="H184" i="6" s="1"/>
  <c r="G192" i="6"/>
  <c r="F192" i="6"/>
  <c r="F184" i="6" s="1"/>
  <c r="E192" i="6"/>
  <c r="J185" i="6"/>
  <c r="J184" i="6" s="1"/>
  <c r="H185" i="6"/>
  <c r="G185" i="6"/>
  <c r="F185" i="6"/>
  <c r="E185" i="6"/>
  <c r="E184" i="6" s="1"/>
  <c r="I184" i="6"/>
  <c r="G184" i="6"/>
  <c r="J176" i="6"/>
  <c r="H176" i="6"/>
  <c r="G176" i="6"/>
  <c r="F176" i="6"/>
  <c r="E176" i="6"/>
  <c r="J169" i="6"/>
  <c r="H169" i="6"/>
  <c r="G169" i="6"/>
  <c r="F169" i="6"/>
  <c r="E169" i="6"/>
  <c r="J165" i="6"/>
  <c r="H165" i="6"/>
  <c r="H157" i="6" s="1"/>
  <c r="G165" i="6"/>
  <c r="F165" i="6"/>
  <c r="F157" i="6" s="1"/>
  <c r="E165" i="6"/>
  <c r="J158" i="6"/>
  <c r="J157" i="6" s="1"/>
  <c r="H158" i="6"/>
  <c r="G158" i="6"/>
  <c r="G157" i="6" s="1"/>
  <c r="F158" i="6"/>
  <c r="E158" i="6"/>
  <c r="I157" i="6"/>
  <c r="E157" i="6"/>
  <c r="J149" i="6"/>
  <c r="H149" i="6"/>
  <c r="G149" i="6"/>
  <c r="F149" i="6"/>
  <c r="E149" i="6"/>
  <c r="J142" i="6"/>
  <c r="H142" i="6"/>
  <c r="G142" i="6"/>
  <c r="F142" i="6"/>
  <c r="E142" i="6"/>
  <c r="J138" i="6"/>
  <c r="H138" i="6"/>
  <c r="H130" i="6" s="1"/>
  <c r="G138" i="6"/>
  <c r="F138" i="6"/>
  <c r="F130" i="6" s="1"/>
  <c r="E138" i="6"/>
  <c r="J131" i="6"/>
  <c r="J130" i="6" s="1"/>
  <c r="H131" i="6"/>
  <c r="G131" i="6"/>
  <c r="F131" i="6"/>
  <c r="E131" i="6"/>
  <c r="E130" i="6" s="1"/>
  <c r="I130" i="6"/>
  <c r="G130" i="6"/>
  <c r="J122" i="6"/>
  <c r="H122" i="6"/>
  <c r="G122" i="6"/>
  <c r="F122" i="6"/>
  <c r="E122" i="6"/>
  <c r="J115" i="6"/>
  <c r="H115" i="6"/>
  <c r="G115" i="6"/>
  <c r="F115" i="6"/>
  <c r="E115" i="6"/>
  <c r="J111" i="6"/>
  <c r="H111" i="6"/>
  <c r="H103" i="6" s="1"/>
  <c r="G111" i="6"/>
  <c r="F111" i="6"/>
  <c r="F103" i="6" s="1"/>
  <c r="E111" i="6"/>
  <c r="J104" i="6"/>
  <c r="J103" i="6" s="1"/>
  <c r="H104" i="6"/>
  <c r="G104" i="6"/>
  <c r="G103" i="6" s="1"/>
  <c r="F104" i="6"/>
  <c r="E104" i="6"/>
  <c r="I103" i="6"/>
  <c r="E103" i="6"/>
  <c r="J95" i="6"/>
  <c r="H95" i="6"/>
  <c r="G95" i="6"/>
  <c r="F95" i="6"/>
  <c r="E95" i="6"/>
  <c r="J88" i="6"/>
  <c r="H88" i="6"/>
  <c r="G88" i="6"/>
  <c r="F88" i="6"/>
  <c r="E88" i="6"/>
  <c r="J84" i="6"/>
  <c r="H84" i="6"/>
  <c r="H76" i="6" s="1"/>
  <c r="G84" i="6"/>
  <c r="F84" i="6"/>
  <c r="F76" i="6" s="1"/>
  <c r="E84" i="6"/>
  <c r="J77" i="6"/>
  <c r="J76" i="6" s="1"/>
  <c r="H77" i="6"/>
  <c r="G77" i="6"/>
  <c r="F77" i="6"/>
  <c r="E77" i="6"/>
  <c r="E76" i="6" s="1"/>
  <c r="I76" i="6"/>
  <c r="G76" i="6"/>
  <c r="J17" i="6"/>
  <c r="H17" i="6"/>
  <c r="G17" i="6"/>
  <c r="F17" i="6"/>
  <c r="E17" i="6"/>
  <c r="J12" i="6"/>
  <c r="I12" i="6"/>
  <c r="H12" i="6"/>
  <c r="G12" i="6"/>
  <c r="F12" i="6"/>
  <c r="E12" i="6"/>
  <c r="J7" i="6"/>
  <c r="I7" i="6"/>
  <c r="H7" i="6"/>
  <c r="G7" i="6"/>
  <c r="F7" i="6"/>
  <c r="E7" i="6"/>
  <c r="J50" i="5"/>
  <c r="J48" i="5"/>
  <c r="J45" i="5"/>
  <c r="J42" i="5"/>
  <c r="J38" i="5"/>
  <c r="J33" i="5"/>
  <c r="J6" i="4"/>
  <c r="K45" i="3"/>
  <c r="K44" i="3"/>
  <c r="K43" i="3"/>
  <c r="K41" i="3"/>
  <c r="K40" i="3"/>
  <c r="K35" i="3"/>
  <c r="K33" i="3"/>
  <c r="K32" i="3"/>
  <c r="K30" i="3"/>
  <c r="K29" i="3"/>
  <c r="K28" i="3"/>
  <c r="K26" i="3"/>
  <c r="K24" i="3"/>
  <c r="K23" i="3"/>
  <c r="K22" i="3"/>
  <c r="K21" i="3"/>
  <c r="K20" i="3"/>
  <c r="K19" i="3"/>
  <c r="K18" i="3"/>
  <c r="K17" i="3"/>
  <c r="K16" i="3"/>
  <c r="K15" i="3"/>
  <c r="K14" i="3"/>
  <c r="K13" i="3"/>
  <c r="K11" i="3"/>
  <c r="K10" i="3"/>
  <c r="K8" i="3" s="1"/>
  <c r="K9" i="3"/>
  <c r="J8" i="3"/>
  <c r="I8" i="3"/>
  <c r="H8" i="3"/>
  <c r="G8" i="3"/>
  <c r="F21" i="9" l="1"/>
  <c r="F31" i="9" s="1"/>
  <c r="J21" i="9"/>
  <c r="J31" i="9" s="1"/>
  <c r="H346" i="6"/>
  <c r="H319" i="6"/>
  <c r="H373" i="6"/>
  <c r="BV21" i="2"/>
  <c r="BQ21" i="2"/>
  <c r="BL21" i="2"/>
  <c r="BG21" i="2"/>
  <c r="BB21" i="2"/>
  <c r="AW21" i="2"/>
  <c r="AR21" i="2"/>
  <c r="AM21" i="2"/>
  <c r="AH21" i="2"/>
  <c r="AC21" i="2"/>
  <c r="X21" i="2"/>
  <c r="S21" i="2"/>
  <c r="N21" i="2"/>
  <c r="BV20" i="2"/>
  <c r="BQ20" i="2"/>
  <c r="BL20" i="2"/>
  <c r="BG20" i="2"/>
  <c r="BB20" i="2"/>
  <c r="AW20" i="2"/>
  <c r="AR20" i="2"/>
  <c r="AM20" i="2"/>
  <c r="AH20" i="2"/>
  <c r="AC20" i="2"/>
  <c r="X20" i="2"/>
  <c r="S20" i="2"/>
  <c r="N20" i="2"/>
  <c r="BV19" i="2"/>
  <c r="BQ19" i="2"/>
  <c r="BL19" i="2"/>
  <c r="BG19" i="2"/>
  <c r="BB19" i="2"/>
  <c r="AW19" i="2"/>
  <c r="AR19" i="2"/>
  <c r="AM19" i="2"/>
  <c r="AH19" i="2"/>
  <c r="AC19" i="2"/>
  <c r="X19" i="2"/>
  <c r="S19" i="2"/>
  <c r="N19" i="2"/>
  <c r="BV18" i="2"/>
  <c r="BQ18" i="2"/>
  <c r="BL18" i="2"/>
  <c r="BG18" i="2"/>
  <c r="BB18" i="2"/>
  <c r="AW18" i="2"/>
  <c r="AR18" i="2"/>
  <c r="AM18" i="2"/>
  <c r="AH18" i="2"/>
  <c r="AC18" i="2"/>
  <c r="X18" i="2"/>
  <c r="S18" i="2"/>
  <c r="N18" i="2"/>
  <c r="BV17" i="2"/>
  <c r="BQ17" i="2"/>
  <c r="BL17" i="2"/>
  <c r="BG17" i="2"/>
  <c r="BB17" i="2"/>
  <c r="AW17" i="2"/>
  <c r="AR17" i="2"/>
  <c r="AM17" i="2"/>
  <c r="AH17" i="2"/>
  <c r="AC17" i="2"/>
  <c r="X17" i="2"/>
  <c r="S17" i="2"/>
  <c r="N17" i="2"/>
  <c r="BV16" i="2"/>
  <c r="BQ16" i="2"/>
  <c r="BL16" i="2"/>
  <c r="BG16" i="2"/>
  <c r="BB16" i="2"/>
  <c r="AW16" i="2"/>
  <c r="AR16" i="2"/>
  <c r="AM16" i="2"/>
  <c r="AH16" i="2"/>
  <c r="AC16" i="2"/>
  <c r="X16" i="2"/>
  <c r="S16" i="2"/>
  <c r="N16" i="2"/>
  <c r="BV15" i="2"/>
  <c r="BQ15" i="2"/>
  <c r="BL15" i="2"/>
  <c r="BG15" i="2"/>
  <c r="BB15" i="2"/>
  <c r="AW15" i="2"/>
  <c r="AR15" i="2"/>
  <c r="AM15" i="2"/>
  <c r="AH15" i="2"/>
  <c r="AC15" i="2"/>
  <c r="X15" i="2"/>
  <c r="S15" i="2"/>
  <c r="N15" i="2"/>
  <c r="BV14" i="2"/>
  <c r="BQ14" i="2"/>
  <c r="BL14" i="2"/>
  <c r="BG14" i="2"/>
  <c r="BB14" i="2"/>
  <c r="AW14" i="2"/>
  <c r="AR14" i="2"/>
  <c r="AM14" i="2"/>
  <c r="AH14" i="2"/>
  <c r="AC14" i="2"/>
  <c r="X14" i="2"/>
  <c r="S14" i="2"/>
  <c r="N14" i="2"/>
  <c r="BV13" i="2"/>
  <c r="BQ13" i="2"/>
  <c r="BL13" i="2"/>
  <c r="BG13" i="2"/>
  <c r="BB13" i="2"/>
  <c r="AW13" i="2"/>
  <c r="AR13" i="2"/>
  <c r="AM13" i="2"/>
  <c r="AH13" i="2"/>
  <c r="AC13" i="2"/>
  <c r="X13" i="2"/>
  <c r="S13" i="2"/>
  <c r="N13" i="2"/>
  <c r="BV12" i="2"/>
  <c r="BQ12" i="2"/>
  <c r="BL12" i="2"/>
  <c r="BG12" i="2"/>
  <c r="BB12" i="2"/>
  <c r="AW12" i="2"/>
  <c r="AR12" i="2"/>
  <c r="AM12" i="2"/>
  <c r="AH12" i="2"/>
  <c r="AC12" i="2"/>
  <c r="X12" i="2"/>
  <c r="S12" i="2"/>
  <c r="N12" i="2"/>
  <c r="BV11" i="2"/>
  <c r="BQ11" i="2"/>
  <c r="BL11" i="2"/>
  <c r="BG11" i="2"/>
  <c r="BB11" i="2"/>
  <c r="AW11" i="2"/>
  <c r="AR11" i="2"/>
  <c r="AM11" i="2"/>
  <c r="AH11" i="2"/>
  <c r="AC11" i="2"/>
  <c r="X11" i="2"/>
  <c r="S11" i="2"/>
  <c r="N11" i="2"/>
  <c r="BV10" i="2"/>
  <c r="BQ10" i="2"/>
  <c r="BL10" i="2"/>
  <c r="BG10" i="2"/>
  <c r="BB10" i="2"/>
  <c r="AW10" i="2"/>
  <c r="AR10" i="2"/>
  <c r="AM10" i="2"/>
  <c r="AH10" i="2"/>
  <c r="AC10" i="2"/>
  <c r="X10" i="2"/>
  <c r="S10" i="2"/>
  <c r="N10" i="2"/>
  <c r="BV9" i="2"/>
  <c r="BQ9" i="2"/>
  <c r="BL9" i="2"/>
  <c r="BG9" i="2"/>
  <c r="BB9" i="2"/>
  <c r="AW9" i="2"/>
  <c r="AR9" i="2"/>
  <c r="AM9" i="2"/>
  <c r="AH9" i="2"/>
  <c r="AC9" i="2"/>
  <c r="X9" i="2"/>
  <c r="S9" i="2"/>
  <c r="N9" i="2"/>
  <c r="BV8" i="2"/>
  <c r="BQ8" i="2"/>
  <c r="BL8" i="2"/>
  <c r="BG8" i="2"/>
  <c r="BB8" i="2"/>
  <c r="AW8" i="2"/>
  <c r="AR8" i="2"/>
  <c r="AM8" i="2"/>
  <c r="AH8" i="2"/>
  <c r="AC8" i="2"/>
  <c r="X8" i="2"/>
  <c r="S8" i="2"/>
  <c r="N8" i="2"/>
  <c r="BV7" i="2"/>
  <c r="BQ7" i="2"/>
  <c r="BL7" i="2"/>
  <c r="BG7" i="2"/>
  <c r="BB7" i="2"/>
  <c r="AW7" i="2"/>
  <c r="AR7" i="2"/>
  <c r="AM7" i="2"/>
  <c r="AH7" i="2"/>
  <c r="AC7" i="2"/>
  <c r="X7" i="2"/>
  <c r="S7" i="2"/>
  <c r="N7" i="2"/>
  <c r="BV6" i="2"/>
  <c r="BQ6" i="2"/>
  <c r="BL6" i="2"/>
  <c r="BG6" i="2"/>
  <c r="BB6" i="2"/>
  <c r="AW6" i="2"/>
  <c r="AR6" i="2"/>
  <c r="AM6" i="2"/>
  <c r="AH6" i="2"/>
  <c r="AC6" i="2"/>
  <c r="X6" i="2"/>
  <c r="S6" i="2"/>
  <c r="N6" i="2"/>
</calcChain>
</file>

<file path=xl/sharedStrings.xml><?xml version="1.0" encoding="utf-8"?>
<sst xmlns="http://schemas.openxmlformats.org/spreadsheetml/2006/main" count="1524" uniqueCount="579">
  <si>
    <t>S-1．都市計画用途区域</t>
    <rPh sb="4" eb="6">
      <t>トシ</t>
    </rPh>
    <rPh sb="6" eb="8">
      <t>ケイカク</t>
    </rPh>
    <rPh sb="8" eb="10">
      <t>ヨウト</t>
    </rPh>
    <rPh sb="10" eb="12">
      <t>クイキ</t>
    </rPh>
    <phoneticPr fontId="4"/>
  </si>
  <si>
    <r>
      <t>各年</t>
    </r>
    <r>
      <rPr>
        <sz val="11"/>
        <color theme="1"/>
        <rFont val="游ゴシック"/>
        <family val="2"/>
        <scheme val="minor"/>
      </rPr>
      <t>3</t>
    </r>
    <r>
      <rPr>
        <sz val="11"/>
        <rFont val="ＭＳ Ｐゴシック"/>
        <family val="3"/>
        <charset val="128"/>
      </rPr>
      <t>月</t>
    </r>
    <r>
      <rPr>
        <sz val="11"/>
        <color theme="1"/>
        <rFont val="游ゴシック"/>
        <family val="2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7" eb="9">
      <t>ゲンザイ</t>
    </rPh>
    <phoneticPr fontId="4"/>
  </si>
  <si>
    <t xml:space="preserve"> 単位：ｈａ、人</t>
    <rPh sb="7" eb="8">
      <t>ヒト</t>
    </rPh>
    <phoneticPr fontId="8"/>
  </si>
  <si>
    <t>区          分</t>
  </si>
  <si>
    <t>平成18年</t>
    <rPh sb="0" eb="2">
      <t>ヘイセイ</t>
    </rPh>
    <rPh sb="4" eb="5">
      <t>ネン</t>
    </rPh>
    <phoneticPr fontId="4"/>
  </si>
  <si>
    <t>平成19年</t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</si>
  <si>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</si>
  <si>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</si>
  <si>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</si>
  <si>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</si>
  <si>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</si>
  <si>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</si>
  <si>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</si>
  <si>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</si>
  <si>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</si>
  <si>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</si>
  <si>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</si>
  <si>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</si>
  <si>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</si>
  <si>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</si>
  <si>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</si>
  <si>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</si>
  <si>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</si>
  <si>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合  計</t>
    <rPh sb="0" eb="1">
      <t>ゴウ</t>
    </rPh>
    <rPh sb="3" eb="4">
      <t>ケイ</t>
    </rPh>
    <phoneticPr fontId="4"/>
  </si>
  <si>
    <t>都市計画区域</t>
  </si>
  <si>
    <t>用途区域</t>
    <phoneticPr fontId="4"/>
  </si>
  <si>
    <t>第１種低層住居専用地域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</si>
  <si>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</si>
  <si>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</si>
  <si>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</si>
  <si>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</si>
  <si>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</si>
  <si>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</si>
  <si>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</si>
  <si>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</si>
  <si>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</si>
  <si>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</si>
  <si>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</si>
  <si>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都市計画区域人口</t>
  </si>
  <si>
    <t>用途地域人口</t>
  </si>
  <si>
    <t>行政区域人口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</si>
  <si>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</si>
  <si>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S-2．都市計画施設の状況</t>
    <rPh sb="11" eb="13">
      <t>ジョウキョウ</t>
    </rPh>
    <phoneticPr fontId="4"/>
  </si>
  <si>
    <t xml:space="preserve">令和 2年 3月31日現在  </t>
    <rPh sb="0" eb="2">
      <t>レイワ</t>
    </rPh>
    <phoneticPr fontId="4"/>
  </si>
  <si>
    <t>道路</t>
    <phoneticPr fontId="10"/>
  </si>
  <si>
    <t xml:space="preserve">         </t>
    <phoneticPr fontId="4"/>
  </si>
  <si>
    <t>当初都決年度</t>
    <rPh sb="0" eb="2">
      <t>トウショ</t>
    </rPh>
    <phoneticPr fontId="4"/>
  </si>
  <si>
    <t>直近都決年度</t>
    <rPh sb="0" eb="2">
      <t>チョッキン</t>
    </rPh>
    <phoneticPr fontId="4"/>
  </si>
  <si>
    <t>完了年度</t>
    <rPh sb="0" eb="2">
      <t>カンリョウ</t>
    </rPh>
    <rPh sb="2" eb="4">
      <t>ネンド</t>
    </rPh>
    <phoneticPr fontId="4"/>
  </si>
  <si>
    <t>計画</t>
  </si>
  <si>
    <t>整備済</t>
    <rPh sb="0" eb="2">
      <t>セイビ</t>
    </rPh>
    <rPh sb="2" eb="3">
      <t>スミ</t>
    </rPh>
    <phoneticPr fontId="4"/>
  </si>
  <si>
    <t>概成済</t>
    <rPh sb="0" eb="1">
      <t>ガイ</t>
    </rPh>
    <rPh sb="1" eb="2">
      <t>セイ</t>
    </rPh>
    <rPh sb="2" eb="3">
      <t>スミ</t>
    </rPh>
    <phoneticPr fontId="4"/>
  </si>
  <si>
    <t>事業中</t>
    <rPh sb="0" eb="3">
      <t>ジギョウチュウ</t>
    </rPh>
    <phoneticPr fontId="4"/>
  </si>
  <si>
    <t>未着手</t>
    <rPh sb="0" eb="3">
      <t>ミチャクシュ</t>
    </rPh>
    <phoneticPr fontId="4"/>
  </si>
  <si>
    <t>計画</t>
    <rPh sb="0" eb="2">
      <t>ケイカク</t>
    </rPh>
    <phoneticPr fontId="4"/>
  </si>
  <si>
    <t>延長</t>
  </si>
  <si>
    <t>区間</t>
    <rPh sb="0" eb="2">
      <t>クカン</t>
    </rPh>
    <phoneticPr fontId="4"/>
  </si>
  <si>
    <t>区間</t>
    <phoneticPr fontId="4"/>
  </si>
  <si>
    <t>幅員</t>
    <rPh sb="0" eb="2">
      <t>フクイン</t>
    </rPh>
    <phoneticPr fontId="4"/>
  </si>
  <si>
    <t>（km）</t>
    <phoneticPr fontId="4"/>
  </si>
  <si>
    <t>（m）</t>
    <phoneticPr fontId="4"/>
  </si>
  <si>
    <t>都市計画道路</t>
    <rPh sb="0" eb="2">
      <t>トシ</t>
    </rPh>
    <rPh sb="2" eb="4">
      <t>ケイカク</t>
    </rPh>
    <rPh sb="4" eb="6">
      <t>ドウロ</t>
    </rPh>
    <phoneticPr fontId="4"/>
  </si>
  <si>
    <t>三国臨港線</t>
    <rPh sb="0" eb="2">
      <t>ミクニ</t>
    </rPh>
    <rPh sb="2" eb="5">
      <t>リンコウセン</t>
    </rPh>
    <phoneticPr fontId="4"/>
  </si>
  <si>
    <t>S27</t>
    <phoneticPr fontId="4"/>
  </si>
  <si>
    <t>H11</t>
    <phoneticPr fontId="4"/>
  </si>
  <si>
    <t>新保覚善線</t>
    <rPh sb="0" eb="2">
      <t>シンボ</t>
    </rPh>
    <rPh sb="2" eb="4">
      <t>カクゼン</t>
    </rPh>
    <rPh sb="4" eb="5">
      <t>セン</t>
    </rPh>
    <phoneticPr fontId="4"/>
  </si>
  <si>
    <t>S30</t>
    <phoneticPr fontId="4"/>
  </si>
  <si>
    <t>H12</t>
    <phoneticPr fontId="4"/>
  </si>
  <si>
    <t>真砂線</t>
    <rPh sb="0" eb="1">
      <t>マ</t>
    </rPh>
    <rPh sb="1" eb="2">
      <t>スナ</t>
    </rPh>
    <rPh sb="2" eb="3">
      <t>セン</t>
    </rPh>
    <phoneticPr fontId="4"/>
  </si>
  <si>
    <t>H14</t>
    <phoneticPr fontId="4"/>
  </si>
  <si>
    <t>米ケ脇線</t>
    <rPh sb="0" eb="3">
      <t>コメガワキ</t>
    </rPh>
    <rPh sb="3" eb="4">
      <t>セン</t>
    </rPh>
    <phoneticPr fontId="4"/>
  </si>
  <si>
    <t>S39</t>
    <phoneticPr fontId="4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</si>
  <si>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4"/>
  </si>
  <si>
    <t>S49</t>
    <phoneticPr fontId="4"/>
  </si>
  <si>
    <t>末広覚善線</t>
    <rPh sb="0" eb="2">
      <t>スエヒロ</t>
    </rPh>
    <rPh sb="2" eb="4">
      <t>カクゼン</t>
    </rPh>
    <rPh sb="4" eb="5">
      <t>セン</t>
    </rPh>
    <phoneticPr fontId="4"/>
  </si>
  <si>
    <t>S58</t>
    <phoneticPr fontId="4"/>
  </si>
  <si>
    <t>東尋坊線</t>
    <rPh sb="0" eb="3">
      <t>トウジンボウ</t>
    </rPh>
    <rPh sb="3" eb="4">
      <t>セン</t>
    </rPh>
    <phoneticPr fontId="4"/>
  </si>
  <si>
    <t>S25</t>
    <phoneticPr fontId="4"/>
  </si>
  <si>
    <t>四日市池見線</t>
    <rPh sb="0" eb="3">
      <t>ヨッカイチ</t>
    </rPh>
    <rPh sb="3" eb="5">
      <t>イケミ</t>
    </rPh>
    <rPh sb="5" eb="6">
      <t>セン</t>
    </rPh>
    <phoneticPr fontId="4"/>
  </si>
  <si>
    <t>S52</t>
    <phoneticPr fontId="4"/>
  </si>
  <si>
    <t>三国駅前線</t>
    <rPh sb="0" eb="2">
      <t>ミクニ</t>
    </rPh>
    <rPh sb="2" eb="4">
      <t>エキマエ</t>
    </rPh>
    <rPh sb="4" eb="5">
      <t>セン</t>
    </rPh>
    <phoneticPr fontId="4"/>
  </si>
  <si>
    <t>11～15</t>
    <phoneticPr fontId="4"/>
  </si>
  <si>
    <t>滝谷松島線</t>
    <rPh sb="0" eb="2">
      <t>タキダニ</t>
    </rPh>
    <rPh sb="2" eb="4">
      <t>マツシマ</t>
    </rPh>
    <rPh sb="4" eb="5">
      <t>セン</t>
    </rPh>
    <phoneticPr fontId="4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</si>
  <si>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4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</si>
  <si>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4"/>
  </si>
  <si>
    <t>福井港線</t>
    <rPh sb="0" eb="2">
      <t>フクイ</t>
    </rPh>
    <rPh sb="2" eb="3">
      <t>ミナト</t>
    </rPh>
    <rPh sb="3" eb="4">
      <t>セン</t>
    </rPh>
    <phoneticPr fontId="4"/>
  </si>
  <si>
    <t>S46</t>
    <phoneticPr fontId="4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</si>
  <si>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4"/>
  </si>
  <si>
    <t>S60</t>
    <phoneticPr fontId="4"/>
  </si>
  <si>
    <t>H1</t>
    <phoneticPr fontId="4"/>
  </si>
  <si>
    <t>えっせる坂</t>
    <rPh sb="4" eb="5">
      <t>サカ</t>
    </rPh>
    <phoneticPr fontId="4"/>
  </si>
  <si>
    <t>H2</t>
    <phoneticPr fontId="4"/>
  </si>
  <si>
    <t>本町中村線</t>
    <rPh sb="0" eb="2">
      <t>ホンマチ</t>
    </rPh>
    <rPh sb="2" eb="4">
      <t>ナカムラ</t>
    </rPh>
    <rPh sb="4" eb="5">
      <t>セン</t>
    </rPh>
    <phoneticPr fontId="4"/>
  </si>
  <si>
    <t>丸岡駅前線</t>
    <rPh sb="0" eb="2">
      <t>マルオカ</t>
    </rPh>
    <rPh sb="2" eb="4">
      <t>エキマエ</t>
    </rPh>
    <rPh sb="4" eb="5">
      <t>セン</t>
    </rPh>
    <phoneticPr fontId="4"/>
  </si>
  <si>
    <t>医科大南通り</t>
    <rPh sb="0" eb="3">
      <t>イカダイ</t>
    </rPh>
    <rPh sb="3" eb="4">
      <t>ミナミ</t>
    </rPh>
    <rPh sb="4" eb="5">
      <t>トオ</t>
    </rPh>
    <phoneticPr fontId="4"/>
  </si>
  <si>
    <t>S53</t>
    <phoneticPr fontId="4"/>
  </si>
  <si>
    <t>H10</t>
    <phoneticPr fontId="4"/>
  </si>
  <si>
    <t>S59</t>
    <phoneticPr fontId="4"/>
  </si>
  <si>
    <t>東縦貫線</t>
    <rPh sb="0" eb="1">
      <t>ヒガシ</t>
    </rPh>
    <rPh sb="1" eb="3">
      <t>ジュウカン</t>
    </rPh>
    <rPh sb="3" eb="4">
      <t>セン</t>
    </rPh>
    <phoneticPr fontId="4"/>
  </si>
  <si>
    <t>S45</t>
    <phoneticPr fontId="4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</si>
  <si>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4"/>
  </si>
  <si>
    <t>S26</t>
    <phoneticPr fontId="4"/>
  </si>
  <si>
    <t>12～15</t>
    <phoneticPr fontId="4"/>
  </si>
  <si>
    <t>北環状線</t>
    <rPh sb="0" eb="1">
      <t>キタ</t>
    </rPh>
    <rPh sb="1" eb="3">
      <t>カンジョウ</t>
    </rPh>
    <rPh sb="3" eb="4">
      <t>セン</t>
    </rPh>
    <phoneticPr fontId="4"/>
  </si>
  <si>
    <t>丸岡8号線</t>
    <rPh sb="0" eb="2">
      <t>マルオカ</t>
    </rPh>
    <rPh sb="3" eb="5">
      <t>ゴウセン</t>
    </rPh>
    <phoneticPr fontId="4"/>
  </si>
  <si>
    <t>城東線</t>
    <rPh sb="0" eb="2">
      <t>ジョウトウ</t>
    </rPh>
    <rPh sb="2" eb="3">
      <t>セン</t>
    </rPh>
    <phoneticPr fontId="4"/>
  </si>
  <si>
    <t>12</t>
    <phoneticPr fontId="4"/>
  </si>
  <si>
    <t>南環状線</t>
    <rPh sb="0" eb="1">
      <t>ミナミ</t>
    </rPh>
    <rPh sb="1" eb="3">
      <t>カンジョウ</t>
    </rPh>
    <rPh sb="3" eb="4">
      <t>セン</t>
    </rPh>
    <phoneticPr fontId="4"/>
  </si>
  <si>
    <t>15</t>
    <phoneticPr fontId="4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</si>
  <si>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4"/>
  </si>
  <si>
    <t>8</t>
    <phoneticPr fontId="4"/>
  </si>
  <si>
    <t>川西国道線</t>
    <rPh sb="0" eb="2">
      <t>カワニシ</t>
    </rPh>
    <rPh sb="2" eb="4">
      <t>コクドウ</t>
    </rPh>
    <rPh sb="4" eb="5">
      <t>セン</t>
    </rPh>
    <phoneticPr fontId="4"/>
  </si>
  <si>
    <t>H6</t>
    <phoneticPr fontId="4"/>
  </si>
  <si>
    <t>22</t>
    <phoneticPr fontId="4"/>
  </si>
  <si>
    <t>嶺北縦貫線</t>
    <rPh sb="0" eb="2">
      <t>レイホク</t>
    </rPh>
    <rPh sb="2" eb="4">
      <t>ジュウカン</t>
    </rPh>
    <rPh sb="4" eb="5">
      <t>セン</t>
    </rPh>
    <phoneticPr fontId="4"/>
  </si>
  <si>
    <t>16</t>
    <phoneticPr fontId="4"/>
  </si>
  <si>
    <t>芦原街道</t>
    <rPh sb="0" eb="2">
      <t>アワラ</t>
    </rPh>
    <rPh sb="2" eb="4">
      <t>カイドウ</t>
    </rPh>
    <phoneticPr fontId="4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</si>
  <si>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4"/>
  </si>
  <si>
    <t>JR東線</t>
    <rPh sb="2" eb="3">
      <t>ヒガシ</t>
    </rPh>
    <rPh sb="3" eb="4">
      <t>セン</t>
    </rPh>
    <phoneticPr fontId="4"/>
  </si>
  <si>
    <t>H18</t>
    <phoneticPr fontId="4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</si>
  <si>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4"/>
  </si>
  <si>
    <t>9～16</t>
    <phoneticPr fontId="4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</si>
  <si>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4"/>
  </si>
  <si>
    <t>11</t>
    <phoneticPr fontId="4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</si>
  <si>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4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</si>
  <si>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4"/>
  </si>
  <si>
    <t>為国境線</t>
    <rPh sb="0" eb="2">
      <t>タメクニ</t>
    </rPh>
    <rPh sb="2" eb="3">
      <t>サカイ</t>
    </rPh>
    <rPh sb="3" eb="4">
      <t>セン</t>
    </rPh>
    <phoneticPr fontId="4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</si>
  <si>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4"/>
  </si>
  <si>
    <t>嶺北縦貫線</t>
  </si>
  <si>
    <t>S47</t>
    <phoneticPr fontId="4"/>
  </si>
  <si>
    <t>芦原街道</t>
  </si>
  <si>
    <t>H15</t>
    <phoneticPr fontId="4"/>
  </si>
  <si>
    <t>丸岡下兵庫線</t>
  </si>
  <si>
    <t>H12</t>
  </si>
  <si>
    <t>H16</t>
    <phoneticPr fontId="4"/>
  </si>
  <si>
    <t>12～16</t>
    <phoneticPr fontId="4"/>
  </si>
  <si>
    <t>若長通り線</t>
  </si>
  <si>
    <t>ＪＲ丸岡駅前線</t>
    <phoneticPr fontId="10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</si>
  <si>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4"/>
  </si>
  <si>
    <t>H25</t>
    <phoneticPr fontId="4"/>
  </si>
  <si>
    <t>2.86</t>
    <phoneticPr fontId="4"/>
  </si>
  <si>
    <t>22～36</t>
    <phoneticPr fontId="4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</si>
  <si>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4"/>
  </si>
  <si>
    <t>0.77</t>
    <phoneticPr fontId="4"/>
  </si>
  <si>
    <t>公園</t>
    <phoneticPr fontId="12"/>
  </si>
  <si>
    <t>名      称</t>
  </si>
  <si>
    <t>位      置</t>
  </si>
  <si>
    <t xml:space="preserve">面    積 </t>
    <phoneticPr fontId="4"/>
  </si>
  <si>
    <t>供用開始年月日</t>
  </si>
  <si>
    <t>（ha）</t>
    <phoneticPr fontId="4"/>
  </si>
  <si>
    <t>街区公園</t>
  </si>
  <si>
    <t>計</t>
    <rPh sb="0" eb="1">
      <t>ケイ</t>
    </rPh>
    <phoneticPr fontId="4"/>
  </si>
  <si>
    <t>滝谷公園</t>
    <rPh sb="0" eb="2">
      <t>タキダニ</t>
    </rPh>
    <rPh sb="2" eb="4">
      <t>コウエン</t>
    </rPh>
    <phoneticPr fontId="4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</si>
  <si>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4"/>
  </si>
  <si>
    <t>S55.12.24</t>
    <phoneticPr fontId="4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</si>
  <si>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4"/>
  </si>
  <si>
    <t>新保地内</t>
    <rPh sb="0" eb="2">
      <t>シンボ</t>
    </rPh>
    <rPh sb="2" eb="3">
      <t>チ</t>
    </rPh>
    <rPh sb="3" eb="4">
      <t>ナイ</t>
    </rPh>
    <phoneticPr fontId="4"/>
  </si>
  <si>
    <t>西谷公園</t>
    <rPh sb="0" eb="2">
      <t>ニシタニ</t>
    </rPh>
    <rPh sb="2" eb="4">
      <t>コウエン</t>
    </rPh>
    <phoneticPr fontId="4"/>
  </si>
  <si>
    <t>西谷地内</t>
    <rPh sb="0" eb="2">
      <t>ニシタニ</t>
    </rPh>
    <rPh sb="2" eb="3">
      <t>チ</t>
    </rPh>
    <rPh sb="3" eb="4">
      <t>ナイ</t>
    </rPh>
    <phoneticPr fontId="4"/>
  </si>
  <si>
    <t>中元公園</t>
    <rPh sb="0" eb="2">
      <t>ナカモト</t>
    </rPh>
    <rPh sb="2" eb="4">
      <t>コウエン</t>
    </rPh>
    <phoneticPr fontId="4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</si>
  <si>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4"/>
  </si>
  <si>
    <t>S56. 4.16</t>
    <phoneticPr fontId="4"/>
  </si>
  <si>
    <t>松原公園</t>
    <rPh sb="0" eb="2">
      <t>マツバラ</t>
    </rPh>
    <rPh sb="2" eb="4">
      <t>コウエン</t>
    </rPh>
    <phoneticPr fontId="4"/>
  </si>
  <si>
    <t>青空第2公園</t>
    <rPh sb="0" eb="2">
      <t>アオゾラ</t>
    </rPh>
    <rPh sb="2" eb="3">
      <t>ダイ</t>
    </rPh>
    <rPh sb="4" eb="6">
      <t>コウエン</t>
    </rPh>
    <phoneticPr fontId="4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</si>
  <si>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4"/>
  </si>
  <si>
    <t>S60. 3.15</t>
    <phoneticPr fontId="4"/>
  </si>
  <si>
    <t>味坂公園</t>
    <rPh sb="0" eb="1">
      <t>アジ</t>
    </rPh>
    <rPh sb="1" eb="2">
      <t>サカ</t>
    </rPh>
    <rPh sb="2" eb="4">
      <t>コウエン</t>
    </rPh>
    <phoneticPr fontId="4"/>
  </si>
  <si>
    <t>緑ヶ丘二丁目地内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4"/>
  </si>
  <si>
    <t>桜谷公園</t>
    <rPh sb="0" eb="1">
      <t>サクラ</t>
    </rPh>
    <rPh sb="1" eb="2">
      <t>タニ</t>
    </rPh>
    <rPh sb="2" eb="4">
      <t>コウエン</t>
    </rPh>
    <phoneticPr fontId="4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</si>
  <si>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4"/>
  </si>
  <si>
    <t>H 3. 3.31</t>
    <phoneticPr fontId="4"/>
  </si>
  <si>
    <t>真砂山公園</t>
    <rPh sb="0" eb="2">
      <t>マサゴ</t>
    </rPh>
    <rPh sb="2" eb="3">
      <t>ヤマ</t>
    </rPh>
    <rPh sb="3" eb="5">
      <t>コウエン</t>
    </rPh>
    <phoneticPr fontId="4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</si>
  <si>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4"/>
  </si>
  <si>
    <t>米ケ脇公園</t>
    <rPh sb="0" eb="3">
      <t>コメガワキ</t>
    </rPh>
    <rPh sb="3" eb="5">
      <t>コウエン</t>
    </rPh>
    <phoneticPr fontId="4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</si>
  <si>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4"/>
  </si>
  <si>
    <t>青空第1公園</t>
    <rPh sb="0" eb="2">
      <t>アオゾラ</t>
    </rPh>
    <rPh sb="2" eb="3">
      <t>ダイ</t>
    </rPh>
    <rPh sb="4" eb="6">
      <t>コウエン</t>
    </rPh>
    <phoneticPr fontId="4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</si>
  <si>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4"/>
  </si>
  <si>
    <t>岩崎公園</t>
    <rPh sb="0" eb="2">
      <t>イワサキ</t>
    </rPh>
    <rPh sb="2" eb="4">
      <t>コウエン</t>
    </rPh>
    <phoneticPr fontId="4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</si>
  <si>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4"/>
  </si>
  <si>
    <t>青空第3公園</t>
    <rPh sb="0" eb="2">
      <t>アオゾラ</t>
    </rPh>
    <rPh sb="2" eb="3">
      <t>ダイ</t>
    </rPh>
    <rPh sb="4" eb="6">
      <t>コウエン</t>
    </rPh>
    <phoneticPr fontId="4"/>
  </si>
  <si>
    <t>三国東きた公園</t>
    <rPh sb="0" eb="2">
      <t>ミクニ</t>
    </rPh>
    <rPh sb="2" eb="3">
      <t>ヒガシ</t>
    </rPh>
    <rPh sb="5" eb="7">
      <t>コウエン</t>
    </rPh>
    <phoneticPr fontId="4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</si>
  <si>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4"/>
  </si>
  <si>
    <t>H 2. 3.31</t>
    <phoneticPr fontId="4"/>
  </si>
  <si>
    <t>三国東なか公園</t>
    <rPh sb="0" eb="2">
      <t>ミクニ</t>
    </rPh>
    <rPh sb="2" eb="3">
      <t>ヒガシ</t>
    </rPh>
    <rPh sb="5" eb="7">
      <t>コウエン</t>
    </rPh>
    <phoneticPr fontId="4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</si>
  <si>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4"/>
  </si>
  <si>
    <t>H 5. 4. 1</t>
    <phoneticPr fontId="4"/>
  </si>
  <si>
    <t>三国東みなみ公園</t>
    <rPh sb="0" eb="2">
      <t>ミクニ</t>
    </rPh>
    <rPh sb="2" eb="3">
      <t>ヒガシ</t>
    </rPh>
    <rPh sb="6" eb="8">
      <t>コウエン</t>
    </rPh>
    <phoneticPr fontId="4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</si>
  <si>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4"/>
  </si>
  <si>
    <t>S62. 1.10</t>
    <phoneticPr fontId="4"/>
  </si>
  <si>
    <t>新宿きた公園</t>
    <rPh sb="0" eb="2">
      <t>シンジュク</t>
    </rPh>
    <rPh sb="4" eb="6">
      <t>コウエン</t>
    </rPh>
    <phoneticPr fontId="4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</si>
  <si>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4"/>
  </si>
  <si>
    <t>新宿なか公園</t>
    <rPh sb="0" eb="2">
      <t>シンジュク</t>
    </rPh>
    <rPh sb="4" eb="6">
      <t>コウエン</t>
    </rPh>
    <phoneticPr fontId="4"/>
  </si>
  <si>
    <t>H 1. 3.31</t>
    <phoneticPr fontId="4"/>
  </si>
  <si>
    <t>新宿みなみ公園</t>
    <rPh sb="0" eb="2">
      <t>シンジュク</t>
    </rPh>
    <rPh sb="5" eb="7">
      <t>コウエン</t>
    </rPh>
    <phoneticPr fontId="4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</si>
  <si>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4"/>
  </si>
  <si>
    <t>S63. 3.31</t>
    <phoneticPr fontId="4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</si>
  <si>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4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</si>
  <si>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4"/>
  </si>
  <si>
    <t>S57. 3.29</t>
    <phoneticPr fontId="4"/>
  </si>
  <si>
    <t>一本田公園</t>
    <rPh sb="0" eb="2">
      <t>イッポン</t>
    </rPh>
    <rPh sb="2" eb="3">
      <t>デン</t>
    </rPh>
    <rPh sb="3" eb="5">
      <t>コウエン</t>
    </rPh>
    <phoneticPr fontId="4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</si>
  <si>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4"/>
  </si>
  <si>
    <t>S56. 4. 1</t>
    <phoneticPr fontId="4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</si>
  <si>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4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</si>
  <si>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4"/>
  </si>
  <si>
    <t>S47. 3.31</t>
    <phoneticPr fontId="4"/>
  </si>
  <si>
    <t>城北第1公園</t>
    <rPh sb="0" eb="2">
      <t>ジョウホク</t>
    </rPh>
    <rPh sb="2" eb="3">
      <t>ダイ</t>
    </rPh>
    <rPh sb="4" eb="6">
      <t>コウエン</t>
    </rPh>
    <phoneticPr fontId="4"/>
  </si>
  <si>
    <t>城北6丁目14番地</t>
    <rPh sb="0" eb="2">
      <t>ジョウホク</t>
    </rPh>
    <rPh sb="3" eb="5">
      <t>チョウメ</t>
    </rPh>
    <rPh sb="7" eb="9">
      <t>バンチ</t>
    </rPh>
    <phoneticPr fontId="4"/>
  </si>
  <si>
    <t>S56. 3.31</t>
    <phoneticPr fontId="4"/>
  </si>
  <si>
    <t>城北第2公園</t>
    <rPh sb="0" eb="2">
      <t>ジョウホク</t>
    </rPh>
    <rPh sb="2" eb="3">
      <t>ダイ</t>
    </rPh>
    <rPh sb="4" eb="6">
      <t>コウエン</t>
    </rPh>
    <phoneticPr fontId="4"/>
  </si>
  <si>
    <t>城北2丁目32番地</t>
    <rPh sb="0" eb="2">
      <t>ジョウホク</t>
    </rPh>
    <rPh sb="3" eb="5">
      <t>チョウメ</t>
    </rPh>
    <rPh sb="7" eb="9">
      <t>バンチ</t>
    </rPh>
    <phoneticPr fontId="4"/>
  </si>
  <si>
    <t>S55.12.25</t>
    <phoneticPr fontId="4"/>
  </si>
  <si>
    <t>東陽公園</t>
    <rPh sb="0" eb="2">
      <t>トウヨウ</t>
    </rPh>
    <rPh sb="2" eb="4">
      <t>コウエン</t>
    </rPh>
    <phoneticPr fontId="4"/>
  </si>
  <si>
    <t>東陽1丁目63番地</t>
    <rPh sb="0" eb="2">
      <t>トウヨウ</t>
    </rPh>
    <rPh sb="3" eb="5">
      <t>チョウメ</t>
    </rPh>
    <rPh sb="7" eb="9">
      <t>バンチ</t>
    </rPh>
    <phoneticPr fontId="4"/>
  </si>
  <si>
    <t>丸岡朝陽公園</t>
    <rPh sb="0" eb="2">
      <t>マルオカ</t>
    </rPh>
    <rPh sb="2" eb="4">
      <t>チョウヨウ</t>
    </rPh>
    <rPh sb="4" eb="6">
      <t>コウエン</t>
    </rPh>
    <phoneticPr fontId="4"/>
  </si>
  <si>
    <t>朝陽1丁目226番地</t>
    <rPh sb="0" eb="2">
      <t>チョウヨウ</t>
    </rPh>
    <rPh sb="3" eb="5">
      <t>チョウメ</t>
    </rPh>
    <rPh sb="8" eb="10">
      <t>バンチ</t>
    </rPh>
    <phoneticPr fontId="4"/>
  </si>
  <si>
    <t>S49. 3.31</t>
    <phoneticPr fontId="4"/>
  </si>
  <si>
    <t>寅国公園</t>
    <rPh sb="0" eb="2">
      <t>トラクニ</t>
    </rPh>
    <rPh sb="2" eb="4">
      <t>コウエン</t>
    </rPh>
    <phoneticPr fontId="4"/>
  </si>
  <si>
    <t>寅国3字10番地</t>
    <rPh sb="0" eb="2">
      <t>トラクニ</t>
    </rPh>
    <rPh sb="3" eb="4">
      <t>アザ</t>
    </rPh>
    <rPh sb="6" eb="8">
      <t>バンチ</t>
    </rPh>
    <phoneticPr fontId="4"/>
  </si>
  <si>
    <t>霞ヶ丘公園</t>
    <rPh sb="0" eb="3">
      <t>カスミガオカ</t>
    </rPh>
    <rPh sb="3" eb="5">
      <t>コウエン</t>
    </rPh>
    <phoneticPr fontId="4"/>
  </si>
  <si>
    <t>霞ヶ丘3丁目19番地</t>
    <rPh sb="0" eb="3">
      <t>カスミガオカ</t>
    </rPh>
    <rPh sb="4" eb="6">
      <t>チョウメ</t>
    </rPh>
    <rPh sb="8" eb="10">
      <t>バンチ</t>
    </rPh>
    <phoneticPr fontId="4"/>
  </si>
  <si>
    <t>今福公園</t>
    <rPh sb="0" eb="2">
      <t>イマフク</t>
    </rPh>
    <rPh sb="2" eb="4">
      <t>コウエン</t>
    </rPh>
    <phoneticPr fontId="4"/>
  </si>
  <si>
    <t>今福18字3番地</t>
    <rPh sb="0" eb="2">
      <t>イマフク</t>
    </rPh>
    <rPh sb="4" eb="5">
      <t>ジ</t>
    </rPh>
    <rPh sb="6" eb="8">
      <t>バンチ</t>
    </rPh>
    <phoneticPr fontId="4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</si>
  <si>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4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</si>
  <si>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4"/>
  </si>
  <si>
    <t>H 4. 4. 1</t>
    <phoneticPr fontId="4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</si>
  <si>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4"/>
  </si>
  <si>
    <t>随応寺22</t>
    <rPh sb="0" eb="3">
      <t>ズイオウジ</t>
    </rPh>
    <phoneticPr fontId="4"/>
  </si>
  <si>
    <t>未 整 備</t>
    <rPh sb="0" eb="1">
      <t>ミ</t>
    </rPh>
    <rPh sb="2" eb="3">
      <t>ヒトシ</t>
    </rPh>
    <rPh sb="4" eb="5">
      <t>ビ</t>
    </rPh>
    <phoneticPr fontId="4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</si>
  <si>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4"/>
  </si>
  <si>
    <t>江留上旭4-1</t>
    <rPh sb="0" eb="2">
      <t>エドメ</t>
    </rPh>
    <rPh sb="2" eb="3">
      <t>カミ</t>
    </rPh>
    <rPh sb="3" eb="4">
      <t>アサヒ</t>
    </rPh>
    <phoneticPr fontId="4"/>
  </si>
  <si>
    <t>S45. 4. 1</t>
    <phoneticPr fontId="4"/>
  </si>
  <si>
    <t>昭和公園</t>
    <rPh sb="0" eb="2">
      <t>ショウワ</t>
    </rPh>
    <rPh sb="2" eb="4">
      <t>コウエン</t>
    </rPh>
    <phoneticPr fontId="4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</si>
  <si>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4"/>
  </si>
  <si>
    <t>新町公園</t>
    <rPh sb="0" eb="2">
      <t>シンマチ</t>
    </rPh>
    <rPh sb="2" eb="4">
      <t>コウエン</t>
    </rPh>
    <phoneticPr fontId="4"/>
  </si>
  <si>
    <t>江留上新町216</t>
    <rPh sb="0" eb="2">
      <t>エドメ</t>
    </rPh>
    <rPh sb="2" eb="3">
      <t>カミ</t>
    </rPh>
    <rPh sb="3" eb="5">
      <t>シンマチ</t>
    </rPh>
    <phoneticPr fontId="4"/>
  </si>
  <si>
    <t>S46. 4. 1</t>
    <phoneticPr fontId="4"/>
  </si>
  <si>
    <t>江留下公園</t>
    <rPh sb="0" eb="2">
      <t>エドメ</t>
    </rPh>
    <rPh sb="2" eb="3">
      <t>シモ</t>
    </rPh>
    <rPh sb="3" eb="5">
      <t>コウエン</t>
    </rPh>
    <phoneticPr fontId="4"/>
  </si>
  <si>
    <t>江留下屋敷119</t>
    <rPh sb="0" eb="2">
      <t>エドメ</t>
    </rPh>
    <rPh sb="2" eb="3">
      <t>シモ</t>
    </rPh>
    <rPh sb="3" eb="5">
      <t>ヤシキ</t>
    </rPh>
    <phoneticPr fontId="4"/>
  </si>
  <si>
    <t>亀ヶ久保公園</t>
    <rPh sb="0" eb="1">
      <t>カメ</t>
    </rPh>
    <rPh sb="2" eb="4">
      <t>クボ</t>
    </rPh>
    <rPh sb="4" eb="6">
      <t>コウエン</t>
    </rPh>
    <phoneticPr fontId="4"/>
  </si>
  <si>
    <t>為国亀ヶ久保65</t>
    <rPh sb="0" eb="2">
      <t>タメクニ</t>
    </rPh>
    <rPh sb="2" eb="3">
      <t>カメ</t>
    </rPh>
    <rPh sb="4" eb="6">
      <t>クボ</t>
    </rPh>
    <phoneticPr fontId="4"/>
  </si>
  <si>
    <t>S46.11.16</t>
    <phoneticPr fontId="4"/>
  </si>
  <si>
    <t>中筋第1公園</t>
    <rPh sb="0" eb="2">
      <t>ナカスジ</t>
    </rPh>
    <rPh sb="2" eb="3">
      <t>ダイ</t>
    </rPh>
    <rPh sb="4" eb="6">
      <t>コウエン</t>
    </rPh>
    <phoneticPr fontId="4"/>
  </si>
  <si>
    <t>中筋大手151</t>
    <rPh sb="0" eb="2">
      <t>ナカスジ</t>
    </rPh>
    <rPh sb="2" eb="4">
      <t>オオテ</t>
    </rPh>
    <phoneticPr fontId="4"/>
  </si>
  <si>
    <t>S50. 4 .1</t>
    <phoneticPr fontId="4"/>
  </si>
  <si>
    <t>中筋第2公園</t>
    <rPh sb="0" eb="2">
      <t>ナカスジ</t>
    </rPh>
    <rPh sb="2" eb="3">
      <t>ダイ</t>
    </rPh>
    <rPh sb="4" eb="6">
      <t>コウエン</t>
    </rPh>
    <phoneticPr fontId="4"/>
  </si>
  <si>
    <t>中筋北浦51</t>
    <rPh sb="0" eb="2">
      <t>ナカスジ</t>
    </rPh>
    <rPh sb="2" eb="4">
      <t>キタウラ</t>
    </rPh>
    <phoneticPr fontId="4"/>
  </si>
  <si>
    <t>S41. 3.25</t>
    <phoneticPr fontId="4"/>
  </si>
  <si>
    <t>中筋第3公園</t>
    <rPh sb="0" eb="2">
      <t>ナカスジ</t>
    </rPh>
    <rPh sb="2" eb="3">
      <t>ダイ</t>
    </rPh>
    <rPh sb="4" eb="6">
      <t>コウエン</t>
    </rPh>
    <phoneticPr fontId="4"/>
  </si>
  <si>
    <t>中筋春日85</t>
    <rPh sb="0" eb="2">
      <t>ナカスジ</t>
    </rPh>
    <rPh sb="2" eb="4">
      <t>カスガ</t>
    </rPh>
    <phoneticPr fontId="4"/>
  </si>
  <si>
    <t>境大和公園</t>
    <rPh sb="0" eb="1">
      <t>サカイ</t>
    </rPh>
    <rPh sb="1" eb="3">
      <t>ヤマト</t>
    </rPh>
    <rPh sb="3" eb="5">
      <t>コウエン</t>
    </rPh>
    <phoneticPr fontId="4"/>
  </si>
  <si>
    <t>境元町27-20-1</t>
    <rPh sb="0" eb="1">
      <t>サカイ</t>
    </rPh>
    <rPh sb="1" eb="2">
      <t>モト</t>
    </rPh>
    <rPh sb="2" eb="3">
      <t>マチ</t>
    </rPh>
    <phoneticPr fontId="4"/>
  </si>
  <si>
    <t>S51. 4.23</t>
    <phoneticPr fontId="4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</si>
  <si>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4"/>
  </si>
  <si>
    <t>西太郎丸18-13-47</t>
    <rPh sb="0" eb="1">
      <t>ニシ</t>
    </rPh>
    <rPh sb="1" eb="3">
      <t>タロウ</t>
    </rPh>
    <rPh sb="3" eb="4">
      <t>マル</t>
    </rPh>
    <phoneticPr fontId="4"/>
  </si>
  <si>
    <t>S51. 5.21</t>
    <phoneticPr fontId="4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</si>
  <si>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</si>
  <si>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江留中28-6-31,7-11</t>
    <rPh sb="0" eb="2">
      <t>エドメ</t>
    </rPh>
    <rPh sb="2" eb="3">
      <t>ナカ</t>
    </rPh>
    <phoneticPr fontId="4"/>
  </si>
  <si>
    <t>S54.10.12</t>
    <phoneticPr fontId="4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</si>
  <si>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</si>
  <si>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江留中29-5-58</t>
    <rPh sb="0" eb="2">
      <t>エドメ</t>
    </rPh>
    <rPh sb="2" eb="3">
      <t>ナカ</t>
    </rPh>
    <phoneticPr fontId="4"/>
  </si>
  <si>
    <t>S60. 3. 8</t>
    <phoneticPr fontId="4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</si>
  <si>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4"/>
  </si>
  <si>
    <t>江留中30-6-2</t>
    <rPh sb="0" eb="2">
      <t>エドメ</t>
    </rPh>
    <rPh sb="2" eb="3">
      <t>ナカ</t>
    </rPh>
    <phoneticPr fontId="4"/>
  </si>
  <si>
    <t>日の出公園</t>
    <rPh sb="0" eb="1">
      <t>ヒ</t>
    </rPh>
    <rPh sb="2" eb="3">
      <t>デ</t>
    </rPh>
    <rPh sb="3" eb="5">
      <t>コウエン</t>
    </rPh>
    <phoneticPr fontId="4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</si>
  <si>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4"/>
  </si>
  <si>
    <t>本堂公園</t>
    <rPh sb="0" eb="2">
      <t>ホンドウ</t>
    </rPh>
    <rPh sb="2" eb="4">
      <t>コウエン</t>
    </rPh>
    <phoneticPr fontId="4"/>
  </si>
  <si>
    <t>本堂16-36-19</t>
    <rPh sb="0" eb="2">
      <t>ホンドウ</t>
    </rPh>
    <phoneticPr fontId="4"/>
  </si>
  <si>
    <t>S62. 3.30</t>
    <phoneticPr fontId="4"/>
  </si>
  <si>
    <t>緑公園</t>
    <rPh sb="0" eb="1">
      <t>ミドリ</t>
    </rPh>
    <rPh sb="1" eb="3">
      <t>コウエン</t>
    </rPh>
    <phoneticPr fontId="4"/>
  </si>
  <si>
    <t>江留上4-1</t>
    <rPh sb="0" eb="2">
      <t>エドメ</t>
    </rPh>
    <rPh sb="2" eb="3">
      <t>カミ</t>
    </rPh>
    <phoneticPr fontId="4"/>
  </si>
  <si>
    <t>H 3. 6.17</t>
    <phoneticPr fontId="4"/>
  </si>
  <si>
    <t>いちい野北公園</t>
    <rPh sb="3" eb="4">
      <t>ノ</t>
    </rPh>
    <rPh sb="4" eb="5">
      <t>キタ</t>
    </rPh>
    <rPh sb="5" eb="7">
      <t>コウエン</t>
    </rPh>
    <phoneticPr fontId="4"/>
  </si>
  <si>
    <t>いちい野北803</t>
    <rPh sb="3" eb="4">
      <t>ノ</t>
    </rPh>
    <rPh sb="4" eb="5">
      <t>キタ</t>
    </rPh>
    <phoneticPr fontId="4"/>
  </si>
  <si>
    <t>平成公園</t>
    <rPh sb="0" eb="2">
      <t>ヘイセイ</t>
    </rPh>
    <rPh sb="2" eb="4">
      <t>コウエン</t>
    </rPh>
    <phoneticPr fontId="4"/>
  </si>
  <si>
    <t>為国平成18</t>
    <rPh sb="0" eb="2">
      <t>タメクニ</t>
    </rPh>
    <rPh sb="2" eb="4">
      <t>ヘイセイ</t>
    </rPh>
    <phoneticPr fontId="4"/>
  </si>
  <si>
    <t>三ツ屋公園</t>
    <rPh sb="0" eb="1">
      <t>ミ</t>
    </rPh>
    <rPh sb="2" eb="3">
      <t>ヤ</t>
    </rPh>
    <rPh sb="3" eb="5">
      <t>コウエン</t>
    </rPh>
    <phoneticPr fontId="4"/>
  </si>
  <si>
    <t>中筋三ツ屋905</t>
    <rPh sb="0" eb="2">
      <t>ナカスジ</t>
    </rPh>
    <rPh sb="2" eb="3">
      <t>ミ</t>
    </rPh>
    <rPh sb="4" eb="5">
      <t>ヤ</t>
    </rPh>
    <phoneticPr fontId="4"/>
  </si>
  <si>
    <t>田端公園</t>
    <rPh sb="0" eb="2">
      <t>タバタ</t>
    </rPh>
    <rPh sb="2" eb="4">
      <t>コウエン</t>
    </rPh>
    <phoneticPr fontId="4"/>
  </si>
  <si>
    <t>田端36-22-15</t>
    <rPh sb="0" eb="2">
      <t>タバタ</t>
    </rPh>
    <phoneticPr fontId="4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</si>
  <si>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4"/>
  </si>
  <si>
    <t>西太郎丸3-16-3</t>
    <rPh sb="0" eb="1">
      <t>ニシ</t>
    </rPh>
    <rPh sb="1" eb="3">
      <t>タロウ</t>
    </rPh>
    <rPh sb="3" eb="4">
      <t>マル</t>
    </rPh>
    <phoneticPr fontId="4"/>
  </si>
  <si>
    <t>S50. 4. 1</t>
    <phoneticPr fontId="4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</si>
  <si>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4"/>
  </si>
  <si>
    <t>高江京町2-1-118</t>
    <rPh sb="0" eb="1">
      <t>タカ</t>
    </rPh>
    <rPh sb="1" eb="2">
      <t>エ</t>
    </rPh>
    <rPh sb="2" eb="4">
      <t>キョウマチ</t>
    </rPh>
    <phoneticPr fontId="4"/>
  </si>
  <si>
    <t>S48. 9.30</t>
    <phoneticPr fontId="4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</si>
  <si>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4"/>
  </si>
  <si>
    <t>上小森1-4-5</t>
    <rPh sb="0" eb="1">
      <t>カミ</t>
    </rPh>
    <rPh sb="1" eb="3">
      <t>コモリ</t>
    </rPh>
    <phoneticPr fontId="4"/>
  </si>
  <si>
    <t>西長田木船公園</t>
    <rPh sb="0" eb="3">
      <t>ニシナガタ</t>
    </rPh>
    <rPh sb="3" eb="5">
      <t>キフネ</t>
    </rPh>
    <rPh sb="5" eb="7">
      <t>コウエン</t>
    </rPh>
    <phoneticPr fontId="4"/>
  </si>
  <si>
    <t>西長田15-46-16</t>
    <rPh sb="0" eb="3">
      <t>ニシナガタ</t>
    </rPh>
    <phoneticPr fontId="4"/>
  </si>
  <si>
    <t>春日野第1公園</t>
    <rPh sb="0" eb="3">
      <t>カスガノ</t>
    </rPh>
    <rPh sb="3" eb="4">
      <t>ダイ</t>
    </rPh>
    <rPh sb="5" eb="7">
      <t>コウエン</t>
    </rPh>
    <phoneticPr fontId="4"/>
  </si>
  <si>
    <t>千歩寺32-1-3</t>
    <rPh sb="0" eb="2">
      <t>センポ</t>
    </rPh>
    <rPh sb="2" eb="3">
      <t>ジ</t>
    </rPh>
    <phoneticPr fontId="4"/>
  </si>
  <si>
    <t>S48.10.31</t>
    <phoneticPr fontId="4"/>
  </si>
  <si>
    <t>春日野第2公園</t>
    <rPh sb="0" eb="3">
      <t>カスガノ</t>
    </rPh>
    <rPh sb="3" eb="4">
      <t>ダイ</t>
    </rPh>
    <rPh sb="5" eb="7">
      <t>コウエン</t>
    </rPh>
    <phoneticPr fontId="4"/>
  </si>
  <si>
    <t>千歩寺35-5-5</t>
    <rPh sb="0" eb="2">
      <t>センポ</t>
    </rPh>
    <rPh sb="2" eb="3">
      <t>ジ</t>
    </rPh>
    <phoneticPr fontId="4"/>
  </si>
  <si>
    <t>境公園</t>
    <rPh sb="0" eb="1">
      <t>サカイ</t>
    </rPh>
    <rPh sb="1" eb="3">
      <t>コウエン</t>
    </rPh>
    <phoneticPr fontId="4"/>
  </si>
  <si>
    <t>境上町3-2</t>
    <rPh sb="0" eb="1">
      <t>サカイ</t>
    </rPh>
    <rPh sb="1" eb="2">
      <t>カミ</t>
    </rPh>
    <rPh sb="2" eb="3">
      <t>マチ</t>
    </rPh>
    <phoneticPr fontId="4"/>
  </si>
  <si>
    <t>S45. 9.15</t>
    <phoneticPr fontId="4"/>
  </si>
  <si>
    <t>藤鷲塚公園</t>
    <rPh sb="0" eb="1">
      <t>フジ</t>
    </rPh>
    <rPh sb="1" eb="3">
      <t>ワシヅカ</t>
    </rPh>
    <rPh sb="3" eb="5">
      <t>コウエン</t>
    </rPh>
    <phoneticPr fontId="4"/>
  </si>
  <si>
    <t>藤鷲塚2-3-19</t>
    <rPh sb="0" eb="1">
      <t>フジ</t>
    </rPh>
    <rPh sb="1" eb="3">
      <t>ワシヅカ</t>
    </rPh>
    <phoneticPr fontId="4"/>
  </si>
  <si>
    <t>S54.10.16</t>
    <phoneticPr fontId="4"/>
  </si>
  <si>
    <t>為国公園</t>
    <rPh sb="0" eb="2">
      <t>タメクニ</t>
    </rPh>
    <rPh sb="2" eb="4">
      <t>コウエン</t>
    </rPh>
    <phoneticPr fontId="4"/>
  </si>
  <si>
    <t>為国西の宮27</t>
    <rPh sb="0" eb="2">
      <t>タメクニ</t>
    </rPh>
    <rPh sb="2" eb="3">
      <t>ニシ</t>
    </rPh>
    <rPh sb="4" eb="5">
      <t>ミヤ</t>
    </rPh>
    <phoneticPr fontId="4"/>
  </si>
  <si>
    <t>S56. 3.23</t>
    <phoneticPr fontId="4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</si>
  <si>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4"/>
  </si>
  <si>
    <t>沖布目40-7-57</t>
    <rPh sb="0" eb="1">
      <t>オキ</t>
    </rPh>
    <rPh sb="1" eb="3">
      <t>ヌノメ</t>
    </rPh>
    <phoneticPr fontId="4"/>
  </si>
  <si>
    <t>S52. 5.12</t>
    <phoneticPr fontId="4"/>
  </si>
  <si>
    <t>金剛寺美幸公園</t>
    <rPh sb="0" eb="3">
      <t>コンゴウジ</t>
    </rPh>
    <rPh sb="3" eb="5">
      <t>ミユキ</t>
    </rPh>
    <rPh sb="5" eb="7">
      <t>コウエン</t>
    </rPh>
    <phoneticPr fontId="4"/>
  </si>
  <si>
    <t>金剛寺4-125</t>
    <rPh sb="0" eb="3">
      <t>コンゴウジ</t>
    </rPh>
    <phoneticPr fontId="4"/>
  </si>
  <si>
    <t>いちい野公園</t>
    <rPh sb="3" eb="4">
      <t>ノ</t>
    </rPh>
    <rPh sb="4" eb="6">
      <t>コウエン</t>
    </rPh>
    <phoneticPr fontId="4"/>
  </si>
  <si>
    <t>いちい野801</t>
    <rPh sb="3" eb="4">
      <t>ノ</t>
    </rPh>
    <phoneticPr fontId="4"/>
  </si>
  <si>
    <t>H 9. 3.31</t>
    <phoneticPr fontId="4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</si>
  <si>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4"/>
  </si>
  <si>
    <t>中筋2-1-4</t>
    <rPh sb="0" eb="2">
      <t>ナカスジ</t>
    </rPh>
    <phoneticPr fontId="4"/>
  </si>
  <si>
    <t>福町公園</t>
    <rPh sb="0" eb="2">
      <t>フクマチ</t>
    </rPh>
    <rPh sb="2" eb="4">
      <t>コウエン</t>
    </rPh>
    <phoneticPr fontId="4"/>
  </si>
  <si>
    <t>田端34-1-37</t>
    <rPh sb="0" eb="2">
      <t>タバタ</t>
    </rPh>
    <phoneticPr fontId="4"/>
  </si>
  <si>
    <t>H 9. 6. 6</t>
    <phoneticPr fontId="4"/>
  </si>
  <si>
    <t>いちい野中央公園</t>
    <rPh sb="3" eb="4">
      <t>ノ</t>
    </rPh>
    <rPh sb="4" eb="6">
      <t>チュウオウ</t>
    </rPh>
    <rPh sb="6" eb="8">
      <t>コウエン</t>
    </rPh>
    <phoneticPr fontId="4"/>
  </si>
  <si>
    <t>いちい野中央504</t>
    <rPh sb="3" eb="4">
      <t>ノ</t>
    </rPh>
    <rPh sb="4" eb="6">
      <t>チュウオウ</t>
    </rPh>
    <phoneticPr fontId="4"/>
  </si>
  <si>
    <t>H10. 6.22</t>
    <phoneticPr fontId="4"/>
  </si>
  <si>
    <t>新福島公園</t>
  </si>
  <si>
    <t>福島6字22番地</t>
    <phoneticPr fontId="4"/>
  </si>
  <si>
    <t>北宮領公園</t>
  </si>
  <si>
    <t>宮領38字1番地11</t>
    <phoneticPr fontId="4"/>
  </si>
  <si>
    <t>S53. 4. 1</t>
    <phoneticPr fontId="4"/>
  </si>
  <si>
    <t>新庄第１公園</t>
    <phoneticPr fontId="4"/>
  </si>
  <si>
    <t>新庄1丁目136番地</t>
    <phoneticPr fontId="4"/>
  </si>
  <si>
    <t>S48. 4. 1</t>
    <phoneticPr fontId="4"/>
  </si>
  <si>
    <t>新庄第２公園</t>
  </si>
  <si>
    <t>新庄2丁目308番地</t>
    <phoneticPr fontId="4"/>
  </si>
  <si>
    <t>S51. 4. 1</t>
    <phoneticPr fontId="4"/>
  </si>
  <si>
    <t>朝日公園</t>
  </si>
  <si>
    <t>朝日3丁目16番地</t>
    <phoneticPr fontId="4"/>
  </si>
  <si>
    <t>S49. 4. 1</t>
    <phoneticPr fontId="4"/>
  </si>
  <si>
    <t>宮領公園</t>
  </si>
  <si>
    <t>宮領43字3番地1</t>
    <phoneticPr fontId="4"/>
  </si>
  <si>
    <t>S57. 3.31</t>
    <phoneticPr fontId="4"/>
  </si>
  <si>
    <t>東荒井公園</t>
    <rPh sb="0" eb="1">
      <t>ヒガシ</t>
    </rPh>
    <rPh sb="1" eb="3">
      <t>アライ</t>
    </rPh>
    <phoneticPr fontId="4"/>
  </si>
  <si>
    <t>東荒井13字3番地</t>
    <phoneticPr fontId="4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</si>
  <si>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</si>
  <si>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4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</si>
  <si>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4"/>
  </si>
  <si>
    <t>江留上公園</t>
    <rPh sb="0" eb="2">
      <t>エドメ</t>
    </rPh>
    <rPh sb="2" eb="3">
      <t>カミ</t>
    </rPh>
    <rPh sb="3" eb="5">
      <t>コウエン</t>
    </rPh>
    <phoneticPr fontId="4"/>
  </si>
  <si>
    <t>江留上錦207</t>
    <rPh sb="0" eb="2">
      <t>エドメ</t>
    </rPh>
    <rPh sb="2" eb="3">
      <t>カミ</t>
    </rPh>
    <rPh sb="3" eb="4">
      <t>ニシキ</t>
    </rPh>
    <phoneticPr fontId="4"/>
  </si>
  <si>
    <t>東十郷中央公園</t>
    <rPh sb="0" eb="1">
      <t>ヒガシ</t>
    </rPh>
    <rPh sb="1" eb="2">
      <t>ジュウ</t>
    </rPh>
    <rPh sb="2" eb="3">
      <t>ゴウ</t>
    </rPh>
    <phoneticPr fontId="4"/>
  </si>
  <si>
    <t>長畑第22字17番地1</t>
    <phoneticPr fontId="4"/>
  </si>
  <si>
    <t>Ｓ63. 3.31</t>
    <phoneticPr fontId="4"/>
  </si>
  <si>
    <t>木部ふれあい公園</t>
    <rPh sb="0" eb="2">
      <t>キベ</t>
    </rPh>
    <phoneticPr fontId="4"/>
  </si>
  <si>
    <t>東荒井13字4番地</t>
    <phoneticPr fontId="4"/>
  </si>
  <si>
    <t>Ｈ 5. 3.31</t>
    <phoneticPr fontId="4"/>
  </si>
  <si>
    <t>地区公園</t>
    <phoneticPr fontId="8"/>
  </si>
  <si>
    <t>九頭竜公園</t>
    <rPh sb="0" eb="3">
      <t>クズリュウ</t>
    </rPh>
    <rPh sb="3" eb="5">
      <t>コウエン</t>
    </rPh>
    <phoneticPr fontId="4"/>
  </si>
  <si>
    <t>山岸</t>
    <rPh sb="0" eb="2">
      <t>ヤマギシ</t>
    </rPh>
    <phoneticPr fontId="4"/>
  </si>
  <si>
    <t>臨海中央公園</t>
    <rPh sb="0" eb="2">
      <t>リンカイ</t>
    </rPh>
    <rPh sb="2" eb="4">
      <t>チュウオウ</t>
    </rPh>
    <rPh sb="4" eb="6">
      <t>コウエン</t>
    </rPh>
    <phoneticPr fontId="4"/>
  </si>
  <si>
    <t>米納津</t>
    <rPh sb="0" eb="3">
      <t>ヨノヅ</t>
    </rPh>
    <phoneticPr fontId="4"/>
  </si>
  <si>
    <t>H 6. 4. 1</t>
    <phoneticPr fontId="4"/>
  </si>
  <si>
    <t>霞ヶ城公園</t>
    <rPh sb="0" eb="1">
      <t>カスミ</t>
    </rPh>
    <rPh sb="2" eb="3">
      <t>ジョウ</t>
    </rPh>
    <rPh sb="3" eb="5">
      <t>コウエン</t>
    </rPh>
    <phoneticPr fontId="4"/>
  </si>
  <si>
    <t>丸岡町</t>
    <rPh sb="0" eb="2">
      <t>マルオカ</t>
    </rPh>
    <rPh sb="2" eb="3">
      <t>チョウ</t>
    </rPh>
    <phoneticPr fontId="4"/>
  </si>
  <si>
    <t>霞町1丁目59番地</t>
    <rPh sb="0" eb="2">
      <t>カスミチョウ</t>
    </rPh>
    <rPh sb="3" eb="5">
      <t>チョウメ</t>
    </rPh>
    <rPh sb="7" eb="9">
      <t>バンチ</t>
    </rPh>
    <phoneticPr fontId="4"/>
  </si>
  <si>
    <t>S55. 3.31</t>
    <phoneticPr fontId="4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</si>
  <si>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</si>
  <si>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4"/>
  </si>
  <si>
    <t>西太郎丸15-22</t>
    <rPh sb="0" eb="1">
      <t>ニシ</t>
    </rPh>
    <rPh sb="1" eb="3">
      <t>タロウ</t>
    </rPh>
    <rPh sb="3" eb="4">
      <t>マル</t>
    </rPh>
    <phoneticPr fontId="4"/>
  </si>
  <si>
    <t>都市緑化植物園</t>
    <rPh sb="0" eb="2">
      <t>トシ</t>
    </rPh>
    <rPh sb="2" eb="4">
      <t>リョッカ</t>
    </rPh>
    <rPh sb="4" eb="7">
      <t>ショクブツエン</t>
    </rPh>
    <phoneticPr fontId="4"/>
  </si>
  <si>
    <t>為安、楽間、上金屋</t>
    <rPh sb="0" eb="2">
      <t>タメヤス</t>
    </rPh>
    <rPh sb="3" eb="5">
      <t>ラクマ</t>
    </rPh>
    <rPh sb="6" eb="9">
      <t>カミカナヤ</t>
    </rPh>
    <phoneticPr fontId="4"/>
  </si>
  <si>
    <t>S60. 4. 1</t>
    <phoneticPr fontId="4"/>
  </si>
  <si>
    <t>運動公園</t>
    <rPh sb="0" eb="4">
      <t>ウンドウコウエン</t>
    </rPh>
    <phoneticPr fontId="8"/>
  </si>
  <si>
    <t>三国運動公園</t>
    <rPh sb="0" eb="2">
      <t>ミクニ</t>
    </rPh>
    <rPh sb="2" eb="6">
      <t>ウンドウコウエン</t>
    </rPh>
    <phoneticPr fontId="4"/>
  </si>
  <si>
    <t>丸岡運動公園</t>
    <rPh sb="0" eb="2">
      <t>マルオカ</t>
    </rPh>
    <rPh sb="2" eb="6">
      <t>ウンドウコウエン</t>
    </rPh>
    <phoneticPr fontId="4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</si>
  <si>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4"/>
  </si>
  <si>
    <t>墓園</t>
    <rPh sb="0" eb="1">
      <t>ハカ</t>
    </rPh>
    <rPh sb="1" eb="2">
      <t>エン</t>
    </rPh>
    <phoneticPr fontId="8"/>
  </si>
  <si>
    <t>代官山公園</t>
    <rPh sb="0" eb="3">
      <t>ダイカンヤマ</t>
    </rPh>
    <rPh sb="3" eb="5">
      <t>コウエン</t>
    </rPh>
    <phoneticPr fontId="4"/>
  </si>
  <si>
    <t>池上地内</t>
    <rPh sb="0" eb="2">
      <t>イケガミ</t>
    </rPh>
    <rPh sb="2" eb="3">
      <t>チ</t>
    </rPh>
    <rPh sb="3" eb="4">
      <t>ナイ</t>
    </rPh>
    <phoneticPr fontId="4"/>
  </si>
  <si>
    <t>緩衝緑地</t>
    <rPh sb="0" eb="1">
      <t>カンコウ</t>
    </rPh>
    <rPh sb="1" eb="2">
      <t>衝</t>
    </rPh>
    <rPh sb="2" eb="4">
      <t>リョクチ</t>
    </rPh>
    <phoneticPr fontId="8"/>
  </si>
  <si>
    <t>三里浜緑地</t>
    <rPh sb="0" eb="2">
      <t>サンリ</t>
    </rPh>
    <rPh sb="2" eb="3">
      <t>ハマ</t>
    </rPh>
    <rPh sb="3" eb="5">
      <t>リョクチ</t>
    </rPh>
    <phoneticPr fontId="4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</si>
  <si>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4"/>
  </si>
  <si>
    <t>S59. 7. 1</t>
    <phoneticPr fontId="4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</si>
  <si>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4"/>
  </si>
  <si>
    <t>処理区名</t>
  </si>
  <si>
    <t>処理場名</t>
    <rPh sb="0" eb="3">
      <t>ショリジョウ</t>
    </rPh>
    <rPh sb="3" eb="4">
      <t>メイ</t>
    </rPh>
    <phoneticPr fontId="4"/>
  </si>
  <si>
    <t>整備済</t>
    <rPh sb="0" eb="2">
      <t>セイビ</t>
    </rPh>
    <rPh sb="2" eb="3">
      <t>ズミ</t>
    </rPh>
    <phoneticPr fontId="4"/>
  </si>
  <si>
    <t>普及率</t>
    <rPh sb="0" eb="2">
      <t>フキュウ</t>
    </rPh>
    <rPh sb="2" eb="3">
      <t>リツ</t>
    </rPh>
    <phoneticPr fontId="4"/>
  </si>
  <si>
    <t>全体計画
面積</t>
    <phoneticPr fontId="8"/>
  </si>
  <si>
    <t>事業認可
計画面積</t>
    <rPh sb="2" eb="4">
      <t>ニンカ</t>
    </rPh>
    <rPh sb="5" eb="7">
      <t>ケイカク</t>
    </rPh>
    <phoneticPr fontId="8"/>
  </si>
  <si>
    <t>処理人口</t>
    <rPh sb="0" eb="2">
      <t>ショリ</t>
    </rPh>
    <rPh sb="2" eb="4">
      <t>ジンコウ</t>
    </rPh>
    <phoneticPr fontId="4"/>
  </si>
  <si>
    <t>整備面積</t>
    <phoneticPr fontId="8"/>
  </si>
  <si>
    <t>管渠
施工延長</t>
    <phoneticPr fontId="8"/>
  </si>
  <si>
    <t>整備人口</t>
    <rPh sb="0" eb="2">
      <t>セイビ</t>
    </rPh>
    <rPh sb="2" eb="4">
      <t>ジンコウ</t>
    </rPh>
    <phoneticPr fontId="4"/>
  </si>
  <si>
    <t>(ha)</t>
  </si>
  <si>
    <t>(人)</t>
    <rPh sb="1" eb="2">
      <t>ヒト</t>
    </rPh>
    <phoneticPr fontId="4"/>
  </si>
  <si>
    <t>(m)</t>
  </si>
  <si>
    <t>(％)</t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</si>
  <si>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</si>
  <si>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</si>
  <si>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</si>
  <si>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</si>
  <si>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三国処理区</t>
    <rPh sb="0" eb="2">
      <t>ミクニ</t>
    </rPh>
    <rPh sb="2" eb="4">
      <t>ショリ</t>
    </rPh>
    <rPh sb="4" eb="5">
      <t>ク</t>
    </rPh>
    <phoneticPr fontId="4"/>
  </si>
  <si>
    <t>第１処理分区</t>
    <rPh sb="0" eb="1">
      <t>ダイ</t>
    </rPh>
    <phoneticPr fontId="4"/>
  </si>
  <si>
    <t>九頭竜川浄化ｾﾝﾀｰ</t>
    <rPh sb="0" eb="4">
      <t>クズリュウガワ</t>
    </rPh>
    <rPh sb="4" eb="6">
      <t>ジョウカ</t>
    </rPh>
    <phoneticPr fontId="4"/>
  </si>
  <si>
    <t>第２処理分区</t>
    <rPh sb="0" eb="1">
      <t>ダイ</t>
    </rPh>
    <phoneticPr fontId="4"/>
  </si>
  <si>
    <t>第３処理分区</t>
    <rPh sb="0" eb="1">
      <t>ダイ</t>
    </rPh>
    <phoneticPr fontId="4"/>
  </si>
  <si>
    <t>第４処理分区</t>
    <rPh sb="0" eb="1">
      <t>ダイ</t>
    </rPh>
    <phoneticPr fontId="4"/>
  </si>
  <si>
    <t>第５処理分区</t>
    <rPh sb="0" eb="1">
      <t>ダイ</t>
    </rPh>
    <phoneticPr fontId="4"/>
  </si>
  <si>
    <t>第６処理分区</t>
    <rPh sb="0" eb="1">
      <t>ダイ</t>
    </rPh>
    <phoneticPr fontId="4"/>
  </si>
  <si>
    <t>丸岡処理区</t>
    <rPh sb="2" eb="4">
      <t>ショリ</t>
    </rPh>
    <rPh sb="4" eb="5">
      <t>ク</t>
    </rPh>
    <phoneticPr fontId="4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</si>
  <si>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</si>
  <si>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九頭竜川浄化ｾﾝﾀｰ</t>
    <phoneticPr fontId="4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</si>
  <si>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</si>
  <si>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4"/>
  </si>
  <si>
    <t>春江処理区</t>
    <rPh sb="2" eb="4">
      <t>ショリ</t>
    </rPh>
    <rPh sb="4" eb="5">
      <t>ク</t>
    </rPh>
    <phoneticPr fontId="4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</si>
  <si>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</si>
  <si>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</si>
  <si>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</si>
  <si>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</si>
  <si>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</si>
  <si>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4"/>
  </si>
  <si>
    <t>坂井処理区</t>
    <rPh sb="2" eb="4">
      <t>ショリ</t>
    </rPh>
    <rPh sb="4" eb="5">
      <t>ク</t>
    </rPh>
    <phoneticPr fontId="4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</si>
  <si>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</si>
  <si>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</si>
  <si>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</si>
  <si>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</si>
  <si>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</si>
  <si>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</si>
  <si>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</si>
  <si>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平成18年度</t>
    <rPh sb="0" eb="2">
      <t>ヘイセイ</t>
    </rPh>
    <rPh sb="4" eb="5">
      <t>ネン</t>
    </rPh>
    <rPh sb="5" eb="6">
      <t>ド</t>
    </rPh>
    <phoneticPr fontId="4"/>
  </si>
  <si>
    <t>九頭竜川
浄化ｾﾝﾀｰ</t>
    <rPh sb="0" eb="4">
      <t>クズリュウガワ</t>
    </rPh>
    <rPh sb="5" eb="7">
      <t>ジョウカ</t>
    </rPh>
    <phoneticPr fontId="4"/>
  </si>
  <si>
    <t>九頭竜川
浄化ｾﾝﾀｰ</t>
    <phoneticPr fontId="4"/>
  </si>
  <si>
    <t>五領川</t>
    <rPh sb="0" eb="1">
      <t>ゴ</t>
    </rPh>
    <rPh sb="1" eb="2">
      <t>リョウ</t>
    </rPh>
    <rPh sb="2" eb="3">
      <t>ガワ</t>
    </rPh>
    <phoneticPr fontId="4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</si>
  <si>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</si>
  <si>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</si>
  <si>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</si>
  <si>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</si>
  <si>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</si>
  <si>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</si>
  <si>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</si>
  <si>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</si>
  <si>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</si>
  <si>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</si>
  <si>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</si>
  <si>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rPh sb="4" eb="5">
      <t>カ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</si>
  <si>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</si>
  <si>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</si>
  <si>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</si>
  <si>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</si>
  <si>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</si>
  <si>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4"/>
  </si>
  <si>
    <t>排水名称</t>
    <rPh sb="0" eb="2">
      <t>ハイスイ</t>
    </rPh>
    <rPh sb="2" eb="3">
      <t>メイ</t>
    </rPh>
    <rPh sb="3" eb="4">
      <t>ショウ</t>
    </rPh>
    <phoneticPr fontId="4"/>
  </si>
  <si>
    <t>実施</t>
    <rPh sb="0" eb="2">
      <t>ジッシ</t>
    </rPh>
    <phoneticPr fontId="4"/>
  </si>
  <si>
    <t>集落名</t>
    <rPh sb="0" eb="2">
      <t>シュウラク</t>
    </rPh>
    <rPh sb="2" eb="3">
      <t>メイ</t>
    </rPh>
    <phoneticPr fontId="4"/>
  </si>
  <si>
    <t>全体計画面積</t>
    <phoneticPr fontId="8"/>
  </si>
  <si>
    <t>事業計画面積</t>
    <phoneticPr fontId="8"/>
  </si>
  <si>
    <t>管渠施工延長</t>
    <phoneticPr fontId="8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</si>
  <si>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</si>
  <si>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4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</si>
  <si>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4"/>
  </si>
  <si>
    <t>曽谷</t>
    <rPh sb="0" eb="1">
      <t>ソ</t>
    </rPh>
    <rPh sb="1" eb="2">
      <t>タニ</t>
    </rPh>
    <phoneticPr fontId="4"/>
  </si>
  <si>
    <t>岡</t>
    <rPh sb="0" eb="1">
      <t>オカ</t>
    </rPh>
    <phoneticPr fontId="4"/>
  </si>
  <si>
    <t>山口</t>
    <rPh sb="0" eb="2">
      <t>ヤマグチ</t>
    </rPh>
    <phoneticPr fontId="4"/>
  </si>
  <si>
    <t>山竹田</t>
    <rPh sb="0" eb="3">
      <t>ヤマタケダ</t>
    </rPh>
    <phoneticPr fontId="4"/>
  </si>
  <si>
    <t>正善</t>
    <phoneticPr fontId="4"/>
  </si>
  <si>
    <t>姫王</t>
    <phoneticPr fontId="4"/>
  </si>
  <si>
    <t>布施田新</t>
    <phoneticPr fontId="4"/>
  </si>
  <si>
    <t>取次</t>
    <phoneticPr fontId="4"/>
  </si>
  <si>
    <t>針原西</t>
    <phoneticPr fontId="4"/>
  </si>
  <si>
    <t>針原東</t>
    <phoneticPr fontId="4"/>
  </si>
  <si>
    <t>針原平柳</t>
    <phoneticPr fontId="4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</si>
  <si>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4"/>
  </si>
  <si>
    <t>上竹田</t>
    <rPh sb="0" eb="1">
      <t>カミ</t>
    </rPh>
    <rPh sb="1" eb="3">
      <t>タケダ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</si>
  <si>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</si>
  <si>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4"/>
  </si>
  <si>
    <t>資料：上下水道課</t>
    <rPh sb="3" eb="5">
      <t>ジョウゲ</t>
    </rPh>
    <rPh sb="5" eb="7">
      <t>スイドウ</t>
    </rPh>
    <rPh sb="7" eb="8">
      <t>カ</t>
    </rPh>
    <phoneticPr fontId="4"/>
  </si>
  <si>
    <t>S-5．公営住宅の状況</t>
    <rPh sb="4" eb="6">
      <t>コウエイ</t>
    </rPh>
    <rPh sb="6" eb="8">
      <t>ジュウタク</t>
    </rPh>
    <rPh sb="9" eb="11">
      <t>ジョウキョウ</t>
    </rPh>
    <phoneticPr fontId="4"/>
  </si>
  <si>
    <t>令和 2年 4月 1日現在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8"/>
  </si>
  <si>
    <t>種別</t>
    <rPh sb="0" eb="2">
      <t>シュベツ</t>
    </rPh>
    <phoneticPr fontId="4"/>
  </si>
  <si>
    <t>団地名</t>
    <rPh sb="0" eb="1">
      <t>ダン</t>
    </rPh>
    <rPh sb="1" eb="3">
      <t>チメイ</t>
    </rPh>
    <phoneticPr fontId="4"/>
  </si>
  <si>
    <t>建築年次</t>
    <rPh sb="0" eb="2">
      <t>ケンチク</t>
    </rPh>
    <rPh sb="2" eb="4">
      <t>ネンジ</t>
    </rPh>
    <phoneticPr fontId="4"/>
  </si>
  <si>
    <t>構造</t>
    <rPh sb="0" eb="2">
      <t>コウゾウ</t>
    </rPh>
    <phoneticPr fontId="4"/>
  </si>
  <si>
    <t>管理戸数</t>
    <rPh sb="0" eb="2">
      <t>カンリ</t>
    </rPh>
    <rPh sb="2" eb="4">
      <t>コスウ</t>
    </rPh>
    <phoneticPr fontId="4"/>
  </si>
  <si>
    <t>所在地</t>
    <rPh sb="0" eb="3">
      <t>ショザイチ</t>
    </rPh>
    <phoneticPr fontId="4"/>
  </si>
  <si>
    <t>備考</t>
    <rPh sb="0" eb="2">
      <t>ビコウ</t>
    </rPh>
    <phoneticPr fontId="4"/>
  </si>
  <si>
    <t>公営住宅</t>
    <rPh sb="0" eb="2">
      <t>コウエイ</t>
    </rPh>
    <rPh sb="2" eb="4">
      <t>ジュウタク</t>
    </rPh>
    <phoneticPr fontId="4"/>
  </si>
  <si>
    <t>立田団地</t>
    <rPh sb="0" eb="2">
      <t>タッタ</t>
    </rPh>
    <rPh sb="2" eb="4">
      <t>ダンチ</t>
    </rPh>
    <phoneticPr fontId="4"/>
  </si>
  <si>
    <t>1号棟</t>
    <rPh sb="1" eb="3">
      <t>ゴウトウ</t>
    </rPh>
    <phoneticPr fontId="4"/>
  </si>
  <si>
    <t>S50</t>
    <phoneticPr fontId="4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</si>
  <si>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</si>
  <si>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緑ヶ丘二丁目5</t>
    <rPh sb="0" eb="3">
      <t>ミドリガオカ</t>
    </rPh>
    <rPh sb="3" eb="6">
      <t>２チョウメ</t>
    </rPh>
    <phoneticPr fontId="4"/>
  </si>
  <si>
    <t>H17耐震改修済</t>
    <rPh sb="3" eb="5">
      <t>タイシン</t>
    </rPh>
    <rPh sb="5" eb="7">
      <t>カイシュウ</t>
    </rPh>
    <rPh sb="7" eb="8">
      <t>ス</t>
    </rPh>
    <phoneticPr fontId="4"/>
  </si>
  <si>
    <t>2号棟</t>
    <rPh sb="1" eb="3">
      <t>ゴウトウ</t>
    </rPh>
    <phoneticPr fontId="4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</si>
  <si>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</si>
  <si>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4"/>
  </si>
  <si>
    <t>3号棟</t>
    <rPh sb="1" eb="3">
      <t>ゴウトウ</t>
    </rPh>
    <phoneticPr fontId="4"/>
  </si>
  <si>
    <t>H20耐震改修済</t>
    <rPh sb="3" eb="5">
      <t>タイシン</t>
    </rPh>
    <rPh sb="5" eb="7">
      <t>カイシュウ</t>
    </rPh>
    <rPh sb="7" eb="8">
      <t>ス</t>
    </rPh>
    <phoneticPr fontId="4"/>
  </si>
  <si>
    <t>4号棟</t>
    <rPh sb="1" eb="3">
      <t>ゴウトウ</t>
    </rPh>
    <phoneticPr fontId="4"/>
  </si>
  <si>
    <t>S54</t>
    <phoneticPr fontId="4"/>
  </si>
  <si>
    <t>新緑ヶ丘団地</t>
    <rPh sb="0" eb="1">
      <t>シン</t>
    </rPh>
    <rPh sb="1" eb="4">
      <t>ミドリガオカ</t>
    </rPh>
    <rPh sb="4" eb="6">
      <t>ダンチ</t>
    </rPh>
    <phoneticPr fontId="4"/>
  </si>
  <si>
    <t>S57</t>
    <phoneticPr fontId="4"/>
  </si>
  <si>
    <t>緑ヶ丘四丁目8</t>
    <rPh sb="0" eb="3">
      <t>ミドリガオカ</t>
    </rPh>
    <rPh sb="3" eb="4">
      <t>４</t>
    </rPh>
    <rPh sb="4" eb="6">
      <t>チョウメ</t>
    </rPh>
    <phoneticPr fontId="4"/>
  </si>
  <si>
    <t>三国東団地</t>
    <rPh sb="0" eb="2">
      <t>ミクニ</t>
    </rPh>
    <rPh sb="2" eb="3">
      <t>ヒガシ</t>
    </rPh>
    <rPh sb="3" eb="5">
      <t>ダンチ</t>
    </rPh>
    <phoneticPr fontId="4"/>
  </si>
  <si>
    <t>S63</t>
    <phoneticPr fontId="4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</si>
  <si>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</si>
  <si>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4"/>
  </si>
  <si>
    <t>水居団地</t>
    <rPh sb="0" eb="2">
      <t>ミズイ</t>
    </rPh>
    <rPh sb="2" eb="4">
      <t>ダンチ</t>
    </rPh>
    <phoneticPr fontId="4"/>
  </si>
  <si>
    <t>H8</t>
    <phoneticPr fontId="4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</si>
  <si>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4"/>
  </si>
  <si>
    <t>水居24号13番地2</t>
    <rPh sb="0" eb="2">
      <t>ミズイ</t>
    </rPh>
    <rPh sb="4" eb="5">
      <t>ゴウ</t>
    </rPh>
    <rPh sb="7" eb="9">
      <t>バンチ</t>
    </rPh>
    <phoneticPr fontId="4"/>
  </si>
  <si>
    <t>H9</t>
    <phoneticPr fontId="4"/>
  </si>
  <si>
    <t>愛宕団地</t>
    <rPh sb="0" eb="2">
      <t>アタゴ</t>
    </rPh>
    <rPh sb="2" eb="4">
      <t>ダンチ</t>
    </rPh>
    <phoneticPr fontId="4"/>
  </si>
  <si>
    <t>1号館</t>
    <rPh sb="1" eb="3">
      <t>ゴウカン</t>
    </rPh>
    <phoneticPr fontId="4"/>
  </si>
  <si>
    <t>丸岡町</t>
    <rPh sb="0" eb="2">
      <t>マルオカ</t>
    </rPh>
    <rPh sb="2" eb="3">
      <t>マチ</t>
    </rPh>
    <phoneticPr fontId="4"/>
  </si>
  <si>
    <t>愛宕27番地</t>
    <rPh sb="0" eb="2">
      <t>アタゴ</t>
    </rPh>
    <rPh sb="4" eb="6">
      <t>バンチ</t>
    </rPh>
    <phoneticPr fontId="4"/>
  </si>
  <si>
    <t>2号館</t>
    <rPh sb="1" eb="3">
      <t>ゴウカン</t>
    </rPh>
    <phoneticPr fontId="4"/>
  </si>
  <si>
    <t>3号館</t>
    <rPh sb="1" eb="3">
      <t>ゴウカン</t>
    </rPh>
    <phoneticPr fontId="4"/>
  </si>
  <si>
    <t>4号館</t>
    <rPh sb="1" eb="3">
      <t>ゴウカン</t>
    </rPh>
    <phoneticPr fontId="4"/>
  </si>
  <si>
    <t>S61</t>
    <phoneticPr fontId="4"/>
  </si>
  <si>
    <t>霞ヶ丘団地</t>
    <phoneticPr fontId="4"/>
  </si>
  <si>
    <t>6号館</t>
    <rPh sb="1" eb="3">
      <t>ゴウカン</t>
    </rPh>
    <phoneticPr fontId="4"/>
  </si>
  <si>
    <t>霞ヶ丘3丁目1番地</t>
    <rPh sb="4" eb="6">
      <t>チョウメ</t>
    </rPh>
    <rPh sb="7" eb="9">
      <t>バンチ</t>
    </rPh>
    <phoneticPr fontId="4"/>
  </si>
  <si>
    <t>7号館</t>
    <rPh sb="1" eb="3">
      <t>ゴウカン</t>
    </rPh>
    <phoneticPr fontId="4"/>
  </si>
  <si>
    <t>8号館</t>
    <rPh sb="1" eb="3">
      <t>ゴウカン</t>
    </rPh>
    <phoneticPr fontId="4"/>
  </si>
  <si>
    <t>丸岡町</t>
    <phoneticPr fontId="4"/>
  </si>
  <si>
    <t>霞ヶ丘3丁目10番地1</t>
    <rPh sb="4" eb="6">
      <t>チョウメ</t>
    </rPh>
    <rPh sb="8" eb="10">
      <t>バンチ</t>
    </rPh>
    <phoneticPr fontId="4"/>
  </si>
  <si>
    <t>9号館</t>
    <rPh sb="1" eb="3">
      <t>ゴウカン</t>
    </rPh>
    <phoneticPr fontId="4"/>
  </si>
  <si>
    <t>中筋団地</t>
    <rPh sb="0" eb="2">
      <t>ナカスジ</t>
    </rPh>
    <rPh sb="2" eb="4">
      <t>ダンチ</t>
    </rPh>
    <phoneticPr fontId="4"/>
  </si>
  <si>
    <t>S40</t>
    <phoneticPr fontId="4"/>
  </si>
  <si>
    <t>木造平屋</t>
    <rPh sb="0" eb="2">
      <t>モクゾウ</t>
    </rPh>
    <rPh sb="2" eb="4">
      <t>ヒラヤ</t>
    </rPh>
    <phoneticPr fontId="4"/>
  </si>
  <si>
    <t>中筋北浦6番地ほか</t>
    <rPh sb="0" eb="2">
      <t>ナカスジ</t>
    </rPh>
    <rPh sb="2" eb="3">
      <t>キタ</t>
    </rPh>
    <rPh sb="3" eb="4">
      <t>ウラ</t>
    </rPh>
    <rPh sb="5" eb="7">
      <t>バンチ</t>
    </rPh>
    <phoneticPr fontId="4"/>
  </si>
  <si>
    <t>S41</t>
    <phoneticPr fontId="4"/>
  </si>
  <si>
    <t>春江町</t>
    <phoneticPr fontId="4"/>
  </si>
  <si>
    <t>中筋北浦5番地ほか</t>
    <rPh sb="0" eb="2">
      <t>ナカスジ</t>
    </rPh>
    <rPh sb="2" eb="3">
      <t>キタ</t>
    </rPh>
    <rPh sb="3" eb="4">
      <t>ウラ</t>
    </rPh>
    <rPh sb="5" eb="7">
      <t>バンチ</t>
    </rPh>
    <phoneticPr fontId="4"/>
  </si>
  <si>
    <t>朝日団地</t>
    <rPh sb="0" eb="2">
      <t>アサヒ</t>
    </rPh>
    <rPh sb="2" eb="4">
      <t>ダンチ</t>
    </rPh>
    <phoneticPr fontId="4"/>
  </si>
  <si>
    <t>朝日5丁目1番地</t>
    <rPh sb="0" eb="2">
      <t>アサヒ</t>
    </rPh>
    <rPh sb="3" eb="5">
      <t>チョウメ</t>
    </rPh>
    <rPh sb="6" eb="8">
      <t>バンチ</t>
    </rPh>
    <phoneticPr fontId="4"/>
  </si>
  <si>
    <t>H5</t>
    <phoneticPr fontId="4"/>
  </si>
  <si>
    <t>坂井町</t>
    <phoneticPr fontId="4"/>
  </si>
  <si>
    <t>朝日5丁目3番地</t>
    <rPh sb="0" eb="2">
      <t>アサヒ</t>
    </rPh>
    <rPh sb="3" eb="5">
      <t>チョウメ</t>
    </rPh>
    <rPh sb="6" eb="8">
      <t>バンチ</t>
    </rPh>
    <phoneticPr fontId="4"/>
  </si>
  <si>
    <t>朝日6丁目6番地</t>
    <rPh sb="0" eb="2">
      <t>アサヒ</t>
    </rPh>
    <rPh sb="3" eb="5">
      <t>チョウメ</t>
    </rPh>
    <rPh sb="6" eb="8">
      <t>バンチ</t>
    </rPh>
    <phoneticPr fontId="4"/>
  </si>
  <si>
    <t>特定公共賃貸住宅</t>
    <phoneticPr fontId="4"/>
  </si>
  <si>
    <t>改良住宅</t>
    <rPh sb="0" eb="2">
      <t>カイリョウ</t>
    </rPh>
    <rPh sb="2" eb="4">
      <t>ジュウタク</t>
    </rPh>
    <phoneticPr fontId="4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</si>
  <si>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4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</si>
  <si>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4"/>
  </si>
  <si>
    <t>S48</t>
    <phoneticPr fontId="4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</si>
  <si>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4"/>
  </si>
  <si>
    <t>江留上大和4番1</t>
    <rPh sb="0" eb="3">
      <t>エドメカミ</t>
    </rPh>
    <rPh sb="3" eb="5">
      <t>ヤマト</t>
    </rPh>
    <rPh sb="6" eb="7">
      <t>バン</t>
    </rPh>
    <phoneticPr fontId="4"/>
  </si>
  <si>
    <t>江留上大和4番2</t>
    <rPh sb="0" eb="3">
      <t>エドメカミ</t>
    </rPh>
    <rPh sb="3" eb="5">
      <t>ヤマト</t>
    </rPh>
    <rPh sb="6" eb="7">
      <t>バン</t>
    </rPh>
    <phoneticPr fontId="4"/>
  </si>
  <si>
    <t>H26耐震改修済</t>
    <rPh sb="3" eb="5">
      <t>タイシン</t>
    </rPh>
    <rPh sb="5" eb="7">
      <t>カイシュウ</t>
    </rPh>
    <rPh sb="7" eb="8">
      <t>ス</t>
    </rPh>
    <phoneticPr fontId="4"/>
  </si>
  <si>
    <t>江留上昭和4番1</t>
    <rPh sb="0" eb="3">
      <t>エドメカミ</t>
    </rPh>
    <rPh sb="3" eb="5">
      <t>ショウワ</t>
    </rPh>
    <rPh sb="6" eb="7">
      <t>バン</t>
    </rPh>
    <phoneticPr fontId="4"/>
  </si>
  <si>
    <t>H29耐震改修済</t>
    <rPh sb="3" eb="5">
      <t>タイシン</t>
    </rPh>
    <rPh sb="5" eb="7">
      <t>カイシュウ</t>
    </rPh>
    <rPh sb="7" eb="8">
      <t>スミ</t>
    </rPh>
    <phoneticPr fontId="4"/>
  </si>
  <si>
    <t>合       計</t>
    <rPh sb="0" eb="1">
      <t>ア</t>
    </rPh>
    <rPh sb="8" eb="9">
      <t>ケイ</t>
    </rPh>
    <phoneticPr fontId="4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</si>
  <si>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4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</si>
  <si>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4"/>
  </si>
  <si>
    <t xml:space="preserve">    （政策空家[建替事業、用途廃止等を行うため、既存住宅で新たな入居募集を停止している空家]を除く）</t>
    <phoneticPr fontId="4"/>
  </si>
  <si>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4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</si>
  <si>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4"/>
  </si>
  <si>
    <t>住居の種類
所有の区分</t>
    <rPh sb="0" eb="2">
      <t>ジュウキョ</t>
    </rPh>
    <rPh sb="3" eb="5">
      <t>シュルイ</t>
    </rPh>
    <phoneticPr fontId="4"/>
  </si>
  <si>
    <t>一般世帯</t>
    <phoneticPr fontId="4"/>
  </si>
  <si>
    <t>住宅に住む一般世帯</t>
    <phoneticPr fontId="4"/>
  </si>
  <si>
    <t>住宅以外
に住む
一般世帯</t>
    <phoneticPr fontId="4"/>
  </si>
  <si>
    <t>主世帯</t>
    <phoneticPr fontId="4"/>
  </si>
  <si>
    <t>間借り</t>
    <rPh sb="0" eb="1">
      <t>マ</t>
    </rPh>
    <rPh sb="1" eb="2">
      <t>カ</t>
    </rPh>
    <phoneticPr fontId="8"/>
  </si>
  <si>
    <t>持ち家</t>
    <phoneticPr fontId="8"/>
  </si>
  <si>
    <r>
      <t xml:space="preserve">公営
都市機構
</t>
    </r>
    <r>
      <rPr>
        <sz val="8"/>
        <color indexed="8"/>
        <rFont val="ＭＳ Ｐゴシック"/>
        <family val="3"/>
        <charset val="128"/>
      </rPr>
      <t>公社の借家</t>
    </r>
    <rPh sb="3" eb="5">
      <t>トシ</t>
    </rPh>
    <rPh sb="5" eb="7">
      <t>キコウ</t>
    </rPh>
    <phoneticPr fontId="8"/>
  </si>
  <si>
    <t>民営の
借　家</t>
    <phoneticPr fontId="4"/>
  </si>
  <si>
    <t>給与住宅</t>
    <phoneticPr fontId="8"/>
  </si>
  <si>
    <t>平成17年</t>
    <rPh sb="0" eb="2">
      <t>ヘイセイ</t>
    </rPh>
    <rPh sb="4" eb="5">
      <t>ネン</t>
    </rPh>
    <phoneticPr fontId="4"/>
  </si>
  <si>
    <t>計</t>
    <rPh sb="0" eb="1">
      <t>ケイ</t>
    </rPh>
    <phoneticPr fontId="8"/>
  </si>
  <si>
    <t>世帯数</t>
  </si>
  <si>
    <t>（世帯）</t>
  </si>
  <si>
    <t xml:space="preserve">
（人）</t>
    <rPh sb="3" eb="4">
      <t>ヒト</t>
    </rPh>
    <phoneticPr fontId="8"/>
  </si>
  <si>
    <t>世帯</t>
  </si>
  <si>
    <t>人員数</t>
  </si>
  <si>
    <t>（人）</t>
    <rPh sb="1" eb="2">
      <t>ヒト</t>
    </rPh>
    <phoneticPr fontId="4"/>
  </si>
  <si>
    <t>1世帯当たり</t>
  </si>
  <si>
    <t>延べ面積</t>
  </si>
  <si>
    <t>（㎡）</t>
    <phoneticPr fontId="4"/>
  </si>
  <si>
    <t>1人当たり</t>
  </si>
  <si>
    <t>　平成22年</t>
    <rPh sb="1" eb="3">
      <t>ヘイセイ</t>
    </rPh>
    <rPh sb="5" eb="6">
      <t>ネン</t>
    </rPh>
    <phoneticPr fontId="4"/>
  </si>
  <si>
    <t>世　帯　数　（世帯）</t>
    <rPh sb="7" eb="9">
      <t>セタイ</t>
    </rPh>
    <phoneticPr fontId="8"/>
  </si>
  <si>
    <t>世　帯　人　員　数　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1" eb="12">
      <t>ニン</t>
    </rPh>
    <phoneticPr fontId="8"/>
  </si>
  <si>
    <t>1世帯当たり人員数　(人）</t>
    <rPh sb="6" eb="8">
      <t>ジンイン</t>
    </rPh>
    <rPh sb="8" eb="9">
      <t>スウ</t>
    </rPh>
    <rPh sb="11" eb="12">
      <t>ニン</t>
    </rPh>
    <phoneticPr fontId="4"/>
  </si>
  <si>
    <t>　平成27年</t>
    <rPh sb="1" eb="3">
      <t>ヘイセイ</t>
    </rPh>
    <rPh sb="5" eb="6">
      <t>ネン</t>
    </rPh>
    <phoneticPr fontId="4"/>
  </si>
  <si>
    <t>資料：総務省統計局　「国勢調査」</t>
    <rPh sb="0" eb="2">
      <t>シリョウ</t>
    </rPh>
    <rPh sb="3" eb="6">
      <t>ソウムショウ</t>
    </rPh>
    <rPh sb="6" eb="9">
      <t>トウケイキョク</t>
    </rPh>
    <rPh sb="11" eb="13">
      <t>コクセイ</t>
    </rPh>
    <rPh sb="13" eb="15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</si>
</sst>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;&quot;△ &quot;#,##0.0"/>
    <numFmt numFmtId="177" formatCode="#,##0;&quot;△ &quot;#,##0"/>
    <numFmt numFmtId="178" formatCode="#,##0.0_ "/>
    <numFmt numFmtId="179" formatCode="#,##0.00;&quot;△ &quot;#,##0.00"/>
    <numFmt numFmtId="180" formatCode="0_ "/>
    <numFmt numFmtId="181" formatCode="#,##0.00&quot; &quot;;&quot;△&quot;#,##0.00&quot; &quot;"/>
    <numFmt numFmtId="182" formatCode="0.0_);[Red]\(0.0\)"/>
    <numFmt numFmtId="183" formatCode="0.0;&quot;△ &quot;0.0"/>
    <numFmt numFmtId="184" formatCode="0.0_ "/>
    <numFmt numFmtId="185" formatCode="\ ###,###,###,###,##0;&quot;-&quot;###,###,###,###,##0"/>
    <numFmt numFmtId="186" formatCode="##0.0;&quot;-&quot;#0.0"/>
    <numFmt numFmtId="187" formatCode="#0.0;&quot;-&quot;0.0"/>
    <numFmt numFmtId="188" formatCode="###,###,###,##0;&quot;-&quot;##,###,###,##0"/>
  </numFmts>
  <fonts count="2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7" fillId="2" borderId="0"/>
    <xf numFmtId="0" fontId="18" fillId="0" borderId="0"/>
    <xf numFmtId="0" fontId="19" fillId="0" borderId="0"/>
    <xf numFmtId="0" fontId="1" fillId="0" borderId="0"/>
  </cellStyleXfs>
  <cellXfs count="730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76" fontId="6" fillId="0" borderId="9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176" fontId="9" fillId="0" borderId="12" xfId="2" applyNumberFormat="1" applyFont="1" applyBorder="1" applyAlignment="1">
      <alignment vertical="center"/>
    </xf>
    <xf numFmtId="0" fontId="6" fillId="0" borderId="13" xfId="1" applyFont="1" applyBorder="1" applyAlignment="1">
      <alignment horizontal="center" vertical="distributed" textRotation="255" justifyLastLine="1"/>
    </xf>
    <xf numFmtId="0" fontId="6" fillId="0" borderId="14" xfId="2" applyFont="1" applyBorder="1" applyAlignment="1">
      <alignment horizontal="center" vertical="center"/>
    </xf>
    <xf numFmtId="176" fontId="6" fillId="0" borderId="14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176" fontId="6" fillId="0" borderId="16" xfId="2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176" fontId="9" fillId="0" borderId="17" xfId="2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distributed" textRotation="255" justifyLastLine="1"/>
    </xf>
    <xf numFmtId="0" fontId="6" fillId="0" borderId="19" xfId="2" applyFont="1" applyBorder="1" applyAlignment="1">
      <alignment horizontal="center" vertical="center"/>
    </xf>
    <xf numFmtId="176" fontId="6" fillId="0" borderId="19" xfId="2" applyNumberFormat="1" applyFont="1" applyBorder="1" applyAlignment="1">
      <alignment vertical="center"/>
    </xf>
    <xf numFmtId="176" fontId="6" fillId="0" borderId="20" xfId="2" applyNumberFormat="1" applyFont="1" applyBorder="1" applyAlignment="1">
      <alignment vertical="center"/>
    </xf>
    <xf numFmtId="176" fontId="6" fillId="0" borderId="21" xfId="2" applyNumberFormat="1" applyFont="1" applyBorder="1" applyAlignment="1">
      <alignment vertical="center"/>
    </xf>
    <xf numFmtId="176" fontId="6" fillId="0" borderId="22" xfId="2" applyNumberFormat="1" applyFont="1" applyBorder="1" applyAlignment="1">
      <alignment vertical="center"/>
    </xf>
    <xf numFmtId="177" fontId="6" fillId="0" borderId="20" xfId="2" applyNumberFormat="1" applyFont="1" applyBorder="1" applyAlignment="1">
      <alignment vertical="center"/>
    </xf>
    <xf numFmtId="177" fontId="6" fillId="0" borderId="21" xfId="2" applyNumberFormat="1" applyFont="1" applyBorder="1" applyAlignment="1">
      <alignment vertical="center"/>
    </xf>
    <xf numFmtId="176" fontId="9" fillId="0" borderId="22" xfId="2" applyNumberFormat="1" applyFont="1" applyBorder="1" applyAlignment="1">
      <alignment vertical="center"/>
    </xf>
    <xf numFmtId="178" fontId="6" fillId="0" borderId="20" xfId="2" applyNumberFormat="1" applyFont="1" applyBorder="1" applyAlignment="1">
      <alignment vertical="center"/>
    </xf>
    <xf numFmtId="178" fontId="6" fillId="0" borderId="21" xfId="2" applyNumberFormat="1" applyFont="1" applyBorder="1" applyAlignment="1">
      <alignment vertical="center"/>
    </xf>
    <xf numFmtId="0" fontId="6" fillId="0" borderId="6" xfId="1" applyFont="1" applyBorder="1" applyAlignment="1">
      <alignment horizontal="center" vertical="distributed" textRotation="255" justifyLastLine="1"/>
    </xf>
    <xf numFmtId="0" fontId="6" fillId="0" borderId="23" xfId="2" applyFont="1" applyBorder="1" applyAlignment="1">
      <alignment horizontal="center" vertical="center"/>
    </xf>
    <xf numFmtId="176" fontId="6" fillId="0" borderId="23" xfId="2" applyNumberFormat="1" applyFont="1" applyBorder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24" xfId="2" applyNumberFormat="1" applyFont="1" applyBorder="1" applyAlignment="1">
      <alignment vertical="center"/>
    </xf>
    <xf numFmtId="177" fontId="6" fillId="0" borderId="7" xfId="2" applyNumberFormat="1" applyFont="1" applyBorder="1" applyAlignment="1">
      <alignment vertical="center"/>
    </xf>
    <xf numFmtId="176" fontId="6" fillId="0" borderId="25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8" fontId="6" fillId="0" borderId="7" xfId="2" applyNumberFormat="1" applyFont="1" applyBorder="1" applyAlignment="1">
      <alignment vertical="center"/>
    </xf>
    <xf numFmtId="38" fontId="6" fillId="0" borderId="9" xfId="3" applyFont="1" applyBorder="1" applyAlignment="1">
      <alignment vertical="center"/>
    </xf>
    <xf numFmtId="177" fontId="6" fillId="0" borderId="10" xfId="2" applyNumberFormat="1" applyFont="1" applyBorder="1" applyAlignment="1">
      <alignment vertical="center"/>
    </xf>
    <xf numFmtId="177" fontId="6" fillId="0" borderId="11" xfId="2" applyNumberFormat="1" applyFont="1" applyBorder="1" applyAlignment="1">
      <alignment horizontal="right" vertical="center"/>
    </xf>
    <xf numFmtId="38" fontId="6" fillId="0" borderId="12" xfId="3" applyFont="1" applyBorder="1" applyAlignment="1">
      <alignment vertical="center"/>
    </xf>
    <xf numFmtId="177" fontId="6" fillId="0" borderId="12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2" applyFont="1" applyAlignment="1">
      <alignment vertical="center"/>
    </xf>
    <xf numFmtId="49" fontId="6" fillId="0" borderId="0" xfId="1" applyNumberFormat="1" applyFont="1">
      <alignment vertical="center"/>
    </xf>
    <xf numFmtId="49" fontId="6" fillId="0" borderId="0" xfId="1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0" fontId="6" fillId="0" borderId="0" xfId="2" applyFont="1" applyBorder="1"/>
    <xf numFmtId="0" fontId="6" fillId="0" borderId="0" xfId="2" applyFont="1"/>
    <xf numFmtId="49" fontId="6" fillId="0" borderId="0" xfId="2" applyNumberFormat="1" applyFont="1" applyAlignment="1">
      <alignment horizontal="right"/>
    </xf>
    <xf numFmtId="0" fontId="1" fillId="0" borderId="0" xfId="2" applyFont="1" applyAlignment="1">
      <alignment vertical="center"/>
    </xf>
    <xf numFmtId="49" fontId="6" fillId="0" borderId="0" xfId="2" applyNumberFormat="1" applyFont="1"/>
    <xf numFmtId="0" fontId="6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49" fontId="6" fillId="0" borderId="18" xfId="2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49" fontId="6" fillId="0" borderId="6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distributed" vertical="center" justifyLastLine="1"/>
    </xf>
    <xf numFmtId="0" fontId="9" fillId="0" borderId="28" xfId="2" applyFont="1" applyBorder="1" applyAlignment="1">
      <alignment horizontal="distributed" vertical="center" justifyLastLine="1"/>
    </xf>
    <xf numFmtId="0" fontId="6" fillId="0" borderId="9" xfId="1" applyFont="1" applyBorder="1" applyAlignment="1">
      <alignment vertical="center"/>
    </xf>
    <xf numFmtId="179" fontId="9" fillId="0" borderId="6" xfId="2" applyNumberFormat="1" applyFont="1" applyBorder="1" applyAlignment="1">
      <alignment horizontal="right" vertical="center"/>
    </xf>
    <xf numFmtId="180" fontId="6" fillId="0" borderId="6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distributed" vertical="center" justifyLastLine="1"/>
    </xf>
    <xf numFmtId="0" fontId="6" fillId="0" borderId="29" xfId="2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179" fontId="6" fillId="0" borderId="14" xfId="2" applyNumberFormat="1" applyFont="1" applyBorder="1" applyAlignment="1">
      <alignment horizontal="right" vertical="center"/>
    </xf>
    <xf numFmtId="180" fontId="6" fillId="0" borderId="14" xfId="2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distributed" vertical="center" justifyLastLine="1"/>
    </xf>
    <xf numFmtId="0" fontId="6" fillId="0" borderId="30" xfId="2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179" fontId="6" fillId="0" borderId="19" xfId="2" applyNumberFormat="1" applyFont="1" applyBorder="1" applyAlignment="1">
      <alignment horizontal="right" vertical="center"/>
    </xf>
    <xf numFmtId="180" fontId="6" fillId="0" borderId="19" xfId="2" applyNumberFormat="1" applyFont="1" applyBorder="1" applyAlignment="1">
      <alignment horizontal="center" vertical="center"/>
    </xf>
    <xf numFmtId="49" fontId="6" fillId="0" borderId="19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79" fontId="6" fillId="0" borderId="19" xfId="2" applyNumberFormat="1" applyFont="1" applyBorder="1" applyAlignment="1">
      <alignment vertical="center"/>
    </xf>
    <xf numFmtId="0" fontId="6" fillId="0" borderId="2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vertical="center"/>
    </xf>
    <xf numFmtId="0" fontId="6" fillId="0" borderId="33" xfId="1" applyFont="1" applyBorder="1" applyAlignment="1">
      <alignment horizontal="center" vertical="center"/>
    </xf>
    <xf numFmtId="179" fontId="6" fillId="0" borderId="33" xfId="2" applyNumberFormat="1" applyFont="1" applyBorder="1" applyAlignment="1">
      <alignment vertical="center"/>
    </xf>
    <xf numFmtId="179" fontId="6" fillId="0" borderId="33" xfId="2" applyNumberFormat="1" applyFont="1" applyBorder="1" applyAlignment="1">
      <alignment horizontal="right" vertical="center"/>
    </xf>
    <xf numFmtId="49" fontId="6" fillId="0" borderId="33" xfId="2" applyNumberFormat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1" fillId="0" borderId="30" xfId="1" applyFont="1" applyBorder="1" applyAlignment="1">
      <alignment vertical="center" wrapText="1"/>
    </xf>
    <xf numFmtId="0" fontId="6" fillId="0" borderId="19" xfId="1" applyFont="1" applyBorder="1">
      <alignment vertical="center"/>
    </xf>
    <xf numFmtId="0" fontId="6" fillId="0" borderId="19" xfId="1" applyNumberFormat="1" applyFont="1" applyBorder="1">
      <alignment vertical="center"/>
    </xf>
    <xf numFmtId="49" fontId="6" fillId="0" borderId="19" xfId="1" applyNumberFormat="1" applyFont="1" applyBorder="1" applyAlignment="1">
      <alignment horizontal="right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6" xfId="1" applyNumberFormat="1" applyFont="1" applyBorder="1">
      <alignment vertical="center"/>
    </xf>
    <xf numFmtId="49" fontId="6" fillId="0" borderId="6" xfId="1" applyNumberFormat="1" applyFont="1" applyBorder="1" applyAlignment="1">
      <alignment horizontal="right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0" fontId="9" fillId="0" borderId="34" xfId="2" applyFont="1" applyBorder="1" applyAlignment="1">
      <alignment horizontal="distributed" vertical="center" justifyLastLine="1"/>
    </xf>
    <xf numFmtId="0" fontId="6" fillId="0" borderId="34" xfId="2" applyFont="1" applyBorder="1" applyAlignment="1">
      <alignment vertical="center"/>
    </xf>
    <xf numFmtId="0" fontId="6" fillId="0" borderId="34" xfId="2" applyFont="1" applyBorder="1" applyAlignment="1">
      <alignment horizontal="right" vertical="center"/>
    </xf>
    <xf numFmtId="2" fontId="9" fillId="0" borderId="34" xfId="2" applyNumberFormat="1" applyFont="1" applyBorder="1" applyAlignment="1">
      <alignment horizontal="center" vertical="center"/>
    </xf>
    <xf numFmtId="2" fontId="9" fillId="0" borderId="34" xfId="1" applyNumberFormat="1" applyFont="1" applyBorder="1" applyAlignment="1">
      <alignment vertical="center"/>
    </xf>
    <xf numFmtId="49" fontId="6" fillId="0" borderId="34" xfId="2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0" fontId="6" fillId="0" borderId="35" xfId="2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/>
    </xf>
    <xf numFmtId="0" fontId="6" fillId="0" borderId="35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2" fontId="6" fillId="0" borderId="14" xfId="2" applyNumberFormat="1" applyFont="1" applyBorder="1" applyAlignment="1">
      <alignment vertical="center"/>
    </xf>
    <xf numFmtId="49" fontId="6" fillId="0" borderId="17" xfId="2" applyNumberFormat="1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0" fontId="6" fillId="0" borderId="36" xfId="2" applyFont="1" applyBorder="1" applyAlignment="1">
      <alignment vertical="center" shrinkToFit="1"/>
    </xf>
    <xf numFmtId="0" fontId="6" fillId="0" borderId="36" xfId="2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2" fontId="6" fillId="0" borderId="19" xfId="2" applyNumberFormat="1" applyFont="1" applyBorder="1" applyAlignment="1">
      <alignment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30" xfId="2" applyNumberFormat="1" applyFont="1" applyBorder="1" applyAlignment="1">
      <alignment horizontal="center" vertical="center"/>
    </xf>
    <xf numFmtId="0" fontId="6" fillId="0" borderId="36" xfId="2" applyFont="1" applyBorder="1" applyAlignment="1">
      <alignment vertical="center" shrinkToFit="1"/>
    </xf>
    <xf numFmtId="0" fontId="6" fillId="0" borderId="30" xfId="2" applyFont="1" applyBorder="1" applyAlignment="1">
      <alignment vertical="center" shrinkToFit="1"/>
    </xf>
    <xf numFmtId="0" fontId="9" fillId="0" borderId="24" xfId="2" applyFont="1" applyBorder="1" applyAlignment="1">
      <alignment horizontal="distributed" vertical="center" justifyLastLine="1"/>
    </xf>
    <xf numFmtId="0" fontId="6" fillId="0" borderId="37" xfId="2" applyFont="1" applyBorder="1" applyAlignment="1">
      <alignment vertical="center" shrinkToFit="1"/>
    </xf>
    <xf numFmtId="0" fontId="6" fillId="0" borderId="24" xfId="2" applyFont="1" applyBorder="1" applyAlignment="1">
      <alignment horizontal="center" vertical="center"/>
    </xf>
    <xf numFmtId="0" fontId="6" fillId="0" borderId="37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2" fontId="6" fillId="0" borderId="23" xfId="2" applyNumberFormat="1" applyFont="1" applyBorder="1" applyAlignment="1">
      <alignment vertical="center"/>
    </xf>
    <xf numFmtId="49" fontId="6" fillId="0" borderId="24" xfId="2" applyNumberFormat="1" applyFont="1" applyBorder="1" applyAlignment="1">
      <alignment horizontal="center" vertical="center"/>
    </xf>
    <xf numFmtId="49" fontId="6" fillId="0" borderId="25" xfId="2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right" vertical="center"/>
    </xf>
    <xf numFmtId="0" fontId="9" fillId="0" borderId="38" xfId="2" applyFont="1" applyBorder="1" applyAlignment="1">
      <alignment horizontal="distributed" vertical="center" justifyLastLine="1"/>
    </xf>
    <xf numFmtId="0" fontId="6" fillId="0" borderId="39" xfId="2" applyFont="1" applyBorder="1" applyAlignment="1">
      <alignment vertical="center" shrinkToFit="1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vertical="center"/>
    </xf>
    <xf numFmtId="0" fontId="6" fillId="0" borderId="40" xfId="2" applyFont="1" applyBorder="1" applyAlignment="1">
      <alignment vertical="center"/>
    </xf>
    <xf numFmtId="2" fontId="6" fillId="0" borderId="41" xfId="2" applyNumberFormat="1" applyFont="1" applyBorder="1" applyAlignment="1">
      <alignment vertical="center"/>
    </xf>
    <xf numFmtId="49" fontId="6" fillId="0" borderId="38" xfId="2" applyNumberFormat="1" applyFont="1" applyBorder="1" applyAlignment="1">
      <alignment horizontal="center" vertical="center"/>
    </xf>
    <xf numFmtId="49" fontId="6" fillId="0" borderId="40" xfId="2" applyNumberFormat="1" applyFont="1" applyBorder="1" applyAlignment="1">
      <alignment horizontal="center" vertical="center"/>
    </xf>
    <xf numFmtId="0" fontId="6" fillId="0" borderId="30" xfId="2" applyFont="1" applyBorder="1" applyAlignment="1">
      <alignment vertical="center" shrinkToFit="1"/>
    </xf>
    <xf numFmtId="0" fontId="6" fillId="0" borderId="25" xfId="2" applyFont="1" applyBorder="1" applyAlignment="1">
      <alignment vertical="center" shrinkToFit="1"/>
    </xf>
    <xf numFmtId="0" fontId="9" fillId="0" borderId="4" xfId="2" applyFont="1" applyBorder="1" applyAlignment="1">
      <alignment horizontal="distributed" vertical="center" justifyLastLine="1"/>
    </xf>
    <xf numFmtId="0" fontId="9" fillId="0" borderId="42" xfId="2" applyFont="1" applyBorder="1" applyAlignment="1">
      <alignment horizontal="distributed" vertical="center" justifyLastLine="1"/>
    </xf>
    <xf numFmtId="0" fontId="6" fillId="0" borderId="42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179" fontId="9" fillId="0" borderId="42" xfId="2" applyNumberFormat="1" applyFont="1" applyBorder="1" applyAlignment="1">
      <alignment vertical="center"/>
    </xf>
    <xf numFmtId="49" fontId="6" fillId="0" borderId="42" xfId="2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29" xfId="2" applyFont="1" applyBorder="1" applyAlignment="1">
      <alignment vertical="center" shrinkToFit="1"/>
    </xf>
    <xf numFmtId="0" fontId="6" fillId="0" borderId="0" xfId="1" applyFont="1" applyBorder="1">
      <alignment vertical="center"/>
    </xf>
    <xf numFmtId="179" fontId="9" fillId="0" borderId="34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right"/>
    </xf>
    <xf numFmtId="49" fontId="6" fillId="0" borderId="27" xfId="1" applyNumberFormat="1" applyFont="1" applyBorder="1" applyAlignment="1">
      <alignment horizontal="center" vertical="center"/>
    </xf>
    <xf numFmtId="181" fontId="13" fillId="0" borderId="1" xfId="4" applyNumberFormat="1" applyFont="1" applyFill="1" applyBorder="1" applyAlignment="1" applyProtection="1">
      <alignment horizontal="distributed" vertical="center" justifyLastLine="1"/>
      <protection locked="0"/>
    </xf>
    <xf numFmtId="181" fontId="13" fillId="0" borderId="3" xfId="4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3" xfId="1" applyFont="1" applyBorder="1">
      <alignment vertical="center"/>
    </xf>
    <xf numFmtId="0" fontId="9" fillId="0" borderId="34" xfId="2" applyFont="1" applyBorder="1" applyAlignment="1">
      <alignment horizontal="center" vertical="center"/>
    </xf>
    <xf numFmtId="49" fontId="6" fillId="0" borderId="3" xfId="1" applyNumberFormat="1" applyFont="1" applyBorder="1">
      <alignment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2" fontId="6" fillId="0" borderId="13" xfId="2" applyNumberFormat="1" applyFont="1" applyBorder="1" applyAlignment="1">
      <alignment vertical="center"/>
    </xf>
    <xf numFmtId="181" fontId="13" fillId="0" borderId="26" xfId="4" applyNumberFormat="1" applyFont="1" applyFill="1" applyBorder="1" applyAlignment="1" applyProtection="1">
      <alignment horizontal="distributed" vertical="center" justifyLastLine="1"/>
      <protection locked="0"/>
    </xf>
    <xf numFmtId="181" fontId="13" fillId="0" borderId="0" xfId="4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0" xfId="1" applyNumberFormat="1" applyFont="1" applyBorder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28" xfId="2" applyFont="1" applyBorder="1" applyAlignment="1">
      <alignment vertical="center" shrinkToFit="1"/>
    </xf>
    <xf numFmtId="0" fontId="6" fillId="0" borderId="34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2" fontId="6" fillId="0" borderId="9" xfId="2" applyNumberFormat="1" applyFont="1" applyBorder="1" applyAlignment="1">
      <alignment vertical="center"/>
    </xf>
    <xf numFmtId="49" fontId="6" fillId="0" borderId="12" xfId="2" applyNumberFormat="1" applyFont="1" applyBorder="1" applyAlignment="1">
      <alignment horizontal="center" vertical="center"/>
    </xf>
    <xf numFmtId="49" fontId="6" fillId="0" borderId="28" xfId="2" applyNumberFormat="1" applyFont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vertical="center" shrinkToFit="1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43" xfId="1" applyFont="1" applyFill="1" applyBorder="1" applyAlignment="1">
      <alignment horizontal="distributed" vertical="center" justifyLastLine="1" shrinkToFit="1"/>
    </xf>
    <xf numFmtId="0" fontId="6" fillId="0" borderId="9" xfId="1" applyFont="1" applyFill="1" applyBorder="1" applyAlignment="1">
      <alignment horizontal="distributed" vertical="center" justifyLastLine="1"/>
    </xf>
    <xf numFmtId="182" fontId="6" fillId="0" borderId="13" xfId="1" applyNumberFormat="1" applyFont="1" applyFill="1" applyBorder="1" applyAlignment="1">
      <alignment horizontal="distributed" vertical="center" justifyLastLine="1"/>
    </xf>
    <xf numFmtId="0" fontId="6" fillId="0" borderId="26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44" xfId="1" applyFont="1" applyFill="1" applyBorder="1" applyAlignment="1">
      <alignment horizontal="distributed" vertical="center" justifyLastLine="1" shrinkToFit="1"/>
    </xf>
    <xf numFmtId="0" fontId="6" fillId="0" borderId="13" xfId="1" applyFont="1" applyFill="1" applyBorder="1" applyAlignment="1">
      <alignment horizontal="distributed" vertical="center" wrapText="1" justifyLastLine="1" shrinkToFit="1"/>
    </xf>
    <xf numFmtId="0" fontId="6" fillId="0" borderId="13" xfId="1" applyFont="1" applyFill="1" applyBorder="1" applyAlignment="1">
      <alignment horizontal="distributed" vertical="center" justifyLastLine="1" shrinkToFit="1"/>
    </xf>
    <xf numFmtId="182" fontId="6" fillId="0" borderId="18" xfId="1" applyNumberFormat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42" xfId="1" applyFont="1" applyFill="1" applyBorder="1" applyAlignment="1">
      <alignment horizontal="distributed" vertical="center" justifyLastLine="1"/>
    </xf>
    <xf numFmtId="0" fontId="6" fillId="0" borderId="45" xfId="1" applyFont="1" applyFill="1" applyBorder="1" applyAlignment="1">
      <alignment horizontal="distributed" vertical="center" justifyLastLine="1" shrinkToFit="1"/>
    </xf>
    <xf numFmtId="0" fontId="6" fillId="0" borderId="6" xfId="1" applyFont="1" applyFill="1" applyBorder="1" applyAlignment="1">
      <alignment horizontal="right" vertical="center"/>
    </xf>
    <xf numFmtId="182" fontId="6" fillId="0" borderId="6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vertical="center" justifyLastLine="1"/>
    </xf>
    <xf numFmtId="0" fontId="9" fillId="0" borderId="3" xfId="1" applyFont="1" applyFill="1" applyBorder="1" applyAlignment="1">
      <alignment vertical="center" justifyLastLine="1"/>
    </xf>
    <xf numFmtId="0" fontId="9" fillId="0" borderId="2" xfId="1" applyFont="1" applyFill="1" applyBorder="1" applyAlignment="1">
      <alignment vertical="center" justifyLastLine="1"/>
    </xf>
    <xf numFmtId="177" fontId="9" fillId="0" borderId="13" xfId="1" applyNumberFormat="1" applyFont="1" applyFill="1" applyBorder="1" applyAlignment="1">
      <alignment horizontal="right" vertical="center"/>
    </xf>
    <xf numFmtId="183" fontId="9" fillId="0" borderId="13" xfId="1" applyNumberFormat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distributed" vertical="center" justifyLastLine="1" shrinkToFit="1"/>
    </xf>
    <xf numFmtId="0" fontId="6" fillId="0" borderId="27" xfId="1" applyFont="1" applyFill="1" applyBorder="1" applyAlignment="1">
      <alignment horizontal="distributed" vertical="center" justifyLastLine="1" shrinkToFit="1"/>
    </xf>
    <xf numFmtId="177" fontId="6" fillId="0" borderId="18" xfId="1" applyNumberFormat="1" applyFont="1" applyFill="1" applyBorder="1" applyAlignment="1">
      <alignment horizontal="right" vertical="center"/>
    </xf>
    <xf numFmtId="177" fontId="6" fillId="0" borderId="18" xfId="3" applyNumberFormat="1" applyFont="1" applyFill="1" applyBorder="1" applyAlignment="1">
      <alignment horizontal="right" vertical="center"/>
    </xf>
    <xf numFmtId="183" fontId="6" fillId="0" borderId="18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42" xfId="1" applyFont="1" applyFill="1" applyBorder="1" applyAlignment="1">
      <alignment horizontal="distributed" vertical="center" justifyLastLine="1" shrinkToFit="1"/>
    </xf>
    <xf numFmtId="0" fontId="6" fillId="0" borderId="5" xfId="1" applyFont="1" applyFill="1" applyBorder="1" applyAlignment="1">
      <alignment horizontal="distributed" vertical="center" justifyLastLine="1" shrinkToFit="1"/>
    </xf>
    <xf numFmtId="177" fontId="6" fillId="0" borderId="6" xfId="1" applyNumberFormat="1" applyFont="1" applyFill="1" applyBorder="1" applyAlignment="1">
      <alignment horizontal="right" vertical="center"/>
    </xf>
    <xf numFmtId="183" fontId="6" fillId="0" borderId="6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distributed" vertical="center" justifyLastLine="1"/>
    </xf>
    <xf numFmtId="0" fontId="6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 shrinkToFit="1"/>
    </xf>
    <xf numFmtId="177" fontId="11" fillId="0" borderId="18" xfId="1" applyNumberFormat="1" applyFont="1" applyFill="1" applyBorder="1" applyAlignment="1">
      <alignment horizontal="right" vertical="center"/>
    </xf>
    <xf numFmtId="177" fontId="11" fillId="0" borderId="46" xfId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distributed" vertical="center"/>
    </xf>
    <xf numFmtId="0" fontId="11" fillId="0" borderId="18" xfId="1" applyFont="1" applyFill="1" applyBorder="1" applyAlignment="1">
      <alignment vertical="center" shrinkToFit="1"/>
    </xf>
    <xf numFmtId="183" fontId="11" fillId="0" borderId="46" xfId="1" applyNumberFormat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distributed" vertical="center"/>
    </xf>
    <xf numFmtId="0" fontId="11" fillId="0" borderId="18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distributed" vertical="center" justifyLastLine="1"/>
    </xf>
    <xf numFmtId="177" fontId="6" fillId="0" borderId="6" xfId="1" applyNumberFormat="1" applyFont="1" applyFill="1" applyBorder="1" applyAlignment="1">
      <alignment vertical="center"/>
    </xf>
    <xf numFmtId="183" fontId="6" fillId="0" borderId="6" xfId="1" applyNumberFormat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 shrinkToFit="1"/>
    </xf>
    <xf numFmtId="177" fontId="11" fillId="0" borderId="14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vertical="center"/>
    </xf>
    <xf numFmtId="177" fontId="11" fillId="0" borderId="47" xfId="1" applyNumberFormat="1" applyFont="1" applyFill="1" applyBorder="1" applyAlignment="1">
      <alignment horizontal="center" vertical="center"/>
    </xf>
    <xf numFmtId="183" fontId="11" fillId="0" borderId="47" xfId="1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shrinkToFit="1"/>
    </xf>
    <xf numFmtId="177" fontId="11" fillId="0" borderId="19" xfId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 shrinkToFit="1"/>
    </xf>
    <xf numFmtId="177" fontId="11" fillId="0" borderId="23" xfId="1" applyNumberFormat="1" applyFont="1" applyFill="1" applyBorder="1" applyAlignment="1">
      <alignment vertical="center"/>
    </xf>
    <xf numFmtId="177" fontId="11" fillId="0" borderId="48" xfId="1" applyNumberFormat="1" applyFont="1" applyFill="1" applyBorder="1" applyAlignment="1">
      <alignment horizontal="center" vertical="center"/>
    </xf>
    <xf numFmtId="183" fontId="11" fillId="0" borderId="48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justifyLastLine="1"/>
    </xf>
    <xf numFmtId="0" fontId="9" fillId="0" borderId="3" xfId="1" applyFont="1" applyFill="1" applyBorder="1" applyAlignment="1">
      <alignment vertical="center" justifyLastLine="1"/>
    </xf>
    <xf numFmtId="0" fontId="9" fillId="0" borderId="2" xfId="1" applyFont="1" applyFill="1" applyBorder="1" applyAlignment="1">
      <alignment vertical="center" justifyLastLine="1"/>
    </xf>
    <xf numFmtId="0" fontId="6" fillId="0" borderId="2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44" xfId="1" applyFont="1" applyFill="1" applyBorder="1" applyAlignment="1">
      <alignment horizontal="distributed" vertical="center" wrapText="1" justifyLastLine="1" shrinkToFit="1"/>
    </xf>
    <xf numFmtId="0" fontId="11" fillId="0" borderId="44" xfId="1" applyFont="1" applyFill="1" applyBorder="1" applyAlignment="1">
      <alignment horizontal="distributed" vertical="center" justifyLastLine="1" shrinkToFit="1"/>
    </xf>
    <xf numFmtId="0" fontId="6" fillId="0" borderId="26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horizontal="distributed" vertical="center" wrapText="1" justifyLastLine="1" shrinkToFit="1"/>
    </xf>
    <xf numFmtId="0" fontId="11" fillId="0" borderId="38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0" fontId="11" fillId="0" borderId="45" xfId="1" applyFont="1" applyFill="1" applyBorder="1" applyAlignment="1">
      <alignment horizontal="distributed" vertical="center" wrapText="1" justifyLastLine="1" shrinkToFit="1"/>
    </xf>
    <xf numFmtId="176" fontId="9" fillId="0" borderId="13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0" fontId="11" fillId="0" borderId="31" xfId="1" applyFont="1" applyFill="1" applyBorder="1" applyAlignment="1">
      <alignment vertical="center"/>
    </xf>
    <xf numFmtId="177" fontId="11" fillId="0" borderId="33" xfId="1" applyNumberFormat="1" applyFont="1" applyFill="1" applyBorder="1" applyAlignment="1">
      <alignment horizontal="right" vertical="center"/>
    </xf>
    <xf numFmtId="0" fontId="11" fillId="0" borderId="38" xfId="1" applyFont="1" applyFill="1" applyBorder="1" applyAlignment="1">
      <alignment vertical="center" shrinkToFit="1"/>
    </xf>
    <xf numFmtId="0" fontId="11" fillId="0" borderId="49" xfId="1" applyFont="1" applyFill="1" applyBorder="1" applyAlignment="1">
      <alignment horizontal="distributed" vertical="center" justifyLastLine="1" shrinkToFit="1"/>
    </xf>
    <xf numFmtId="0" fontId="11" fillId="0" borderId="50" xfId="1" applyFont="1" applyFill="1" applyBorder="1" applyAlignment="1">
      <alignment horizontal="distributed" vertical="center" wrapText="1" justifyLastLine="1" shrinkToFit="1"/>
    </xf>
    <xf numFmtId="0" fontId="11" fillId="0" borderId="26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177" fontId="11" fillId="0" borderId="6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11" fillId="0" borderId="4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distributed" vertical="center" justifyLastLine="1"/>
    </xf>
    <xf numFmtId="0" fontId="6" fillId="0" borderId="28" xfId="1" applyFont="1" applyFill="1" applyBorder="1" applyAlignment="1">
      <alignment horizontal="distributed" vertical="center" justifyLastLine="1"/>
    </xf>
    <xf numFmtId="177" fontId="6" fillId="0" borderId="9" xfId="1" applyNumberFormat="1" applyFont="1" applyFill="1" applyBorder="1" applyAlignment="1">
      <alignment horizontal="right" vertical="center"/>
    </xf>
    <xf numFmtId="183" fontId="6" fillId="0" borderId="9" xfId="1" applyNumberFormat="1" applyFont="1" applyFill="1" applyBorder="1" applyAlignment="1">
      <alignment horizontal="right" vertical="center"/>
    </xf>
    <xf numFmtId="0" fontId="11" fillId="0" borderId="45" xfId="1" applyFont="1" applyFill="1" applyBorder="1" applyAlignment="1">
      <alignment horizontal="distributed" vertical="center" justifyLastLine="1" shrinkToFit="1"/>
    </xf>
    <xf numFmtId="0" fontId="11" fillId="0" borderId="8" xfId="1" applyFont="1" applyFill="1" applyBorder="1" applyAlignment="1">
      <alignment horizontal="distributed" vertical="center" wrapText="1" justifyLastLine="1" shrinkToFit="1"/>
    </xf>
    <xf numFmtId="177" fontId="11" fillId="0" borderId="23" xfId="1" applyNumberFormat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distributed" vertical="center" wrapText="1" justifyLastLine="1" shrinkToFit="1"/>
    </xf>
    <xf numFmtId="177" fontId="6" fillId="0" borderId="0" xfId="1" applyNumberFormat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1" fillId="0" borderId="0" xfId="1" quotePrefix="1" applyFont="1" applyAlignment="1">
      <alignment vertical="center"/>
    </xf>
    <xf numFmtId="0" fontId="14" fillId="0" borderId="0" xfId="1" applyFont="1">
      <alignment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3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distributed" vertical="center" justifyLastLine="1"/>
    </xf>
    <xf numFmtId="0" fontId="6" fillId="0" borderId="44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42" xfId="1" applyFont="1" applyBorder="1" applyAlignment="1">
      <alignment horizontal="distributed" vertical="center" justifyLastLine="1"/>
    </xf>
    <xf numFmtId="0" fontId="6" fillId="0" borderId="4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15" fillId="0" borderId="3" xfId="1" applyFont="1" applyBorder="1">
      <alignment vertical="center"/>
    </xf>
    <xf numFmtId="178" fontId="9" fillId="0" borderId="13" xfId="1" applyNumberFormat="1" applyFont="1" applyBorder="1" applyAlignment="1">
      <alignment horizontal="right" vertical="center"/>
    </xf>
    <xf numFmtId="177" fontId="9" fillId="0" borderId="13" xfId="3" applyNumberFormat="1" applyFont="1" applyBorder="1" applyAlignment="1">
      <alignment horizontal="right" vertical="center"/>
    </xf>
    <xf numFmtId="184" fontId="9" fillId="0" borderId="13" xfId="1" applyNumberFormat="1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0" fontId="6" fillId="0" borderId="26" xfId="1" applyFont="1" applyBorder="1">
      <alignment vertical="center"/>
    </xf>
    <xf numFmtId="0" fontId="6" fillId="0" borderId="14" xfId="1" applyFont="1" applyBorder="1" applyAlignment="1">
      <alignment vertical="center"/>
    </xf>
    <xf numFmtId="0" fontId="6" fillId="0" borderId="35" xfId="1" applyFont="1" applyBorder="1">
      <alignment vertical="center"/>
    </xf>
    <xf numFmtId="178" fontId="6" fillId="0" borderId="14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84" fontId="6" fillId="0" borderId="14" xfId="1" applyNumberFormat="1" applyFont="1" applyBorder="1">
      <alignment vertical="center"/>
    </xf>
    <xf numFmtId="0" fontId="6" fillId="0" borderId="19" xfId="1" applyFont="1" applyBorder="1" applyAlignment="1">
      <alignment vertical="center"/>
    </xf>
    <xf numFmtId="0" fontId="6" fillId="0" borderId="36" xfId="1" applyFont="1" applyBorder="1">
      <alignment vertical="center"/>
    </xf>
    <xf numFmtId="178" fontId="6" fillId="0" borderId="19" xfId="1" applyNumberFormat="1" applyFont="1" applyBorder="1">
      <alignment vertical="center"/>
    </xf>
    <xf numFmtId="177" fontId="6" fillId="0" borderId="19" xfId="1" applyNumberFormat="1" applyFont="1" applyBorder="1">
      <alignment vertical="center"/>
    </xf>
    <xf numFmtId="184" fontId="6" fillId="0" borderId="19" xfId="1" applyNumberFormat="1" applyFont="1" applyBorder="1">
      <alignment vertical="center"/>
    </xf>
    <xf numFmtId="0" fontId="6" fillId="0" borderId="23" xfId="1" applyFont="1" applyBorder="1" applyAlignment="1">
      <alignment vertical="center"/>
    </xf>
    <xf numFmtId="0" fontId="6" fillId="0" borderId="37" xfId="1" applyFont="1" applyBorder="1">
      <alignment vertical="center"/>
    </xf>
    <xf numFmtId="178" fontId="6" fillId="0" borderId="23" xfId="1" applyNumberFormat="1" applyFont="1" applyBorder="1">
      <alignment vertical="center"/>
    </xf>
    <xf numFmtId="177" fontId="6" fillId="0" borderId="23" xfId="1" applyNumberFormat="1" applyFont="1" applyBorder="1">
      <alignment vertical="center"/>
    </xf>
    <xf numFmtId="184" fontId="6" fillId="0" borderId="23" xfId="1" applyNumberFormat="1" applyFont="1" applyBorder="1">
      <alignment vertical="center"/>
    </xf>
    <xf numFmtId="0" fontId="9" fillId="0" borderId="3" xfId="1" applyFont="1" applyBorder="1" applyAlignment="1">
      <alignment horizontal="distributed" vertical="center" justifyLastLine="1"/>
    </xf>
    <xf numFmtId="0" fontId="9" fillId="0" borderId="28" xfId="1" applyFont="1" applyBorder="1" applyAlignment="1">
      <alignment horizontal="distributed" vertical="center" justifyLastLine="1"/>
    </xf>
    <xf numFmtId="182" fontId="9" fillId="0" borderId="18" xfId="1" applyNumberFormat="1" applyFont="1" applyBorder="1" applyAlignment="1">
      <alignment horizontal="right" vertical="center"/>
    </xf>
    <xf numFmtId="38" fontId="9" fillId="0" borderId="18" xfId="3" applyFont="1" applyBorder="1" applyAlignment="1">
      <alignment horizontal="right" vertical="center"/>
    </xf>
    <xf numFmtId="184" fontId="9" fillId="0" borderId="18" xfId="1" applyNumberFormat="1" applyFont="1" applyBorder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0" fontId="6" fillId="0" borderId="26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182" fontId="6" fillId="0" borderId="14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84" fontId="6" fillId="0" borderId="14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182" fontId="6" fillId="0" borderId="19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vertical="center"/>
    </xf>
    <xf numFmtId="184" fontId="6" fillId="0" borderId="19" xfId="1" applyNumberFormat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182" fontId="6" fillId="0" borderId="23" xfId="1" applyNumberFormat="1" applyFont="1" applyBorder="1" applyAlignment="1">
      <alignment vertical="center"/>
    </xf>
    <xf numFmtId="177" fontId="6" fillId="0" borderId="23" xfId="1" applyNumberFormat="1" applyFont="1" applyBorder="1" applyAlignment="1">
      <alignment vertical="center"/>
    </xf>
    <xf numFmtId="184" fontId="6" fillId="0" borderId="23" xfId="1" applyNumberFormat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0" fontId="6" fillId="0" borderId="18" xfId="1" applyFont="1" applyBorder="1" applyAlignment="1">
      <alignment horizontal="distributed" vertical="center"/>
    </xf>
    <xf numFmtId="0" fontId="6" fillId="0" borderId="41" xfId="1" applyFont="1" applyBorder="1" applyAlignment="1">
      <alignment vertical="center"/>
    </xf>
    <xf numFmtId="182" fontId="6" fillId="0" borderId="18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vertical="center"/>
    </xf>
    <xf numFmtId="184" fontId="6" fillId="0" borderId="18" xfId="1" applyNumberFormat="1" applyFont="1" applyBorder="1" applyAlignment="1">
      <alignment vertical="center"/>
    </xf>
    <xf numFmtId="177" fontId="6" fillId="0" borderId="41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horizontal="distributed" vertical="center"/>
    </xf>
    <xf numFmtId="182" fontId="6" fillId="0" borderId="6" xfId="1" applyNumberFormat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184" fontId="6" fillId="0" borderId="6" xfId="1" applyNumberFormat="1" applyFont="1" applyBorder="1" applyAlignment="1">
      <alignment vertical="center"/>
    </xf>
    <xf numFmtId="0" fontId="1" fillId="0" borderId="18" xfId="1" applyFont="1" applyBorder="1">
      <alignment vertical="center"/>
    </xf>
    <xf numFmtId="0" fontId="6" fillId="0" borderId="33" xfId="1" applyFont="1" applyBorder="1" applyAlignment="1">
      <alignment vertical="center"/>
    </xf>
    <xf numFmtId="0" fontId="6" fillId="0" borderId="41" xfId="1" applyFont="1" applyBorder="1" applyAlignment="1">
      <alignment horizontal="distributed" vertical="center"/>
    </xf>
    <xf numFmtId="0" fontId="1" fillId="0" borderId="41" xfId="1" applyFont="1" applyBorder="1">
      <alignment vertical="center"/>
    </xf>
    <xf numFmtId="0" fontId="1" fillId="0" borderId="18" xfId="1" applyFont="1" applyBorder="1" applyAlignment="1">
      <alignment vertical="center"/>
    </xf>
    <xf numFmtId="0" fontId="1" fillId="0" borderId="41" xfId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82" fontId="9" fillId="0" borderId="9" xfId="1" applyNumberFormat="1" applyFont="1" applyBorder="1" applyAlignment="1">
      <alignment horizontal="right" vertical="center"/>
    </xf>
    <xf numFmtId="38" fontId="9" fillId="0" borderId="9" xfId="3" applyFont="1" applyBorder="1" applyAlignment="1">
      <alignment horizontal="right" vertical="center"/>
    </xf>
    <xf numFmtId="184" fontId="9" fillId="0" borderId="9" xfId="1" applyNumberFormat="1" applyFont="1" applyBorder="1" applyAlignment="1">
      <alignment horizontal="right" vertical="center"/>
    </xf>
    <xf numFmtId="177" fontId="9" fillId="0" borderId="9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18" xfId="1" applyFont="1" applyBorder="1" applyAlignment="1">
      <alignment horizontal="lef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28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center" vertical="center" justifyLastLine="1"/>
    </xf>
    <xf numFmtId="0" fontId="6" fillId="0" borderId="9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 justifyLastLine="1"/>
    </xf>
    <xf numFmtId="0" fontId="1" fillId="0" borderId="18" xfId="1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9" fillId="0" borderId="18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distributed" vertical="center"/>
    </xf>
    <xf numFmtId="0" fontId="6" fillId="0" borderId="18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41" xfId="1" applyFont="1" applyBorder="1" applyAlignment="1">
      <alignment horizontal="distributed" vertical="center" justifyLastLine="1"/>
    </xf>
    <xf numFmtId="0" fontId="6" fillId="0" borderId="41" xfId="1" applyFont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40" xfId="1" applyFont="1" applyBorder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distributed" vertical="center" justifyLastLine="1"/>
    </xf>
    <xf numFmtId="0" fontId="6" fillId="0" borderId="14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23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top"/>
    </xf>
    <xf numFmtId="0" fontId="16" fillId="0" borderId="0" xfId="1" applyFont="1" applyAlignme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177" fontId="6" fillId="0" borderId="0" xfId="1" applyNumberFormat="1" applyFont="1" applyBorder="1">
      <alignment vertical="center"/>
    </xf>
    <xf numFmtId="0" fontId="1" fillId="0" borderId="0" xfId="1" applyFont="1" applyBorder="1">
      <alignment vertical="center"/>
    </xf>
    <xf numFmtId="0" fontId="0" fillId="0" borderId="51" xfId="5" quotePrefix="1" applyFont="1" applyBorder="1" applyAlignment="1">
      <alignment vertical="center"/>
    </xf>
    <xf numFmtId="0" fontId="0" fillId="0" borderId="51" xfId="5" applyFont="1" applyBorder="1" applyAlignment="1">
      <alignment horizontal="center"/>
    </xf>
    <xf numFmtId="177" fontId="0" fillId="0" borderId="51" xfId="5" applyNumberFormat="1" applyFont="1" applyFill="1" applyBorder="1" applyAlignment="1"/>
    <xf numFmtId="177" fontId="0" fillId="0" borderId="51" xfId="6" applyNumberFormat="1" applyFont="1" applyFill="1" applyBorder="1" applyAlignment="1"/>
    <xf numFmtId="0" fontId="1" fillId="0" borderId="51" xfId="1" applyFont="1" applyBorder="1">
      <alignment vertical="center"/>
    </xf>
    <xf numFmtId="177" fontId="20" fillId="0" borderId="51" xfId="7" applyNumberFormat="1" applyFont="1" applyFill="1" applyBorder="1" applyAlignment="1"/>
    <xf numFmtId="49" fontId="20" fillId="0" borderId="0" xfId="7" applyNumberFormat="1" applyFont="1" applyFill="1" applyBorder="1" applyAlignment="1">
      <alignment vertical="center"/>
    </xf>
    <xf numFmtId="0" fontId="6" fillId="0" borderId="52" xfId="1" applyFont="1" applyBorder="1">
      <alignment vertical="center"/>
    </xf>
    <xf numFmtId="0" fontId="6" fillId="0" borderId="53" xfId="5" applyFont="1" applyBorder="1" applyAlignment="1">
      <alignment horizontal="center" vertical="center" wrapText="1" justifyLastLine="1"/>
    </xf>
    <xf numFmtId="0" fontId="6" fillId="0" borderId="54" xfId="5" applyFont="1" applyBorder="1" applyAlignment="1">
      <alignment horizontal="center" vertical="center" wrapText="1" justifyLastLine="1"/>
    </xf>
    <xf numFmtId="0" fontId="6" fillId="0" borderId="55" xfId="5" applyFont="1" applyBorder="1" applyAlignment="1">
      <alignment horizontal="center" vertical="center" wrapText="1" justifyLastLine="1"/>
    </xf>
    <xf numFmtId="177" fontId="6" fillId="0" borderId="54" xfId="5" applyNumberFormat="1" applyFont="1" applyFill="1" applyBorder="1" applyAlignment="1">
      <alignment horizontal="distributed" vertical="center" justifyLastLine="1"/>
    </xf>
    <xf numFmtId="0" fontId="6" fillId="0" borderId="54" xfId="1" applyFont="1" applyBorder="1">
      <alignment vertical="center"/>
    </xf>
    <xf numFmtId="0" fontId="6" fillId="0" borderId="56" xfId="1" applyFont="1" applyBorder="1">
      <alignment vertical="center"/>
    </xf>
    <xf numFmtId="49" fontId="21" fillId="0" borderId="0" xfId="7" applyNumberFormat="1" applyFont="1" applyFill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0" fontId="6" fillId="0" borderId="57" xfId="5" applyFont="1" applyBorder="1" applyAlignment="1">
      <alignment horizontal="center" vertical="center" wrapText="1" justifyLastLine="1"/>
    </xf>
    <xf numFmtId="0" fontId="6" fillId="0" borderId="0" xfId="5" applyFont="1" applyBorder="1" applyAlignment="1">
      <alignment horizontal="center" vertical="center" wrapText="1" justifyLastLine="1"/>
    </xf>
    <xf numFmtId="0" fontId="6" fillId="0" borderId="27" xfId="5" applyFont="1" applyBorder="1" applyAlignment="1">
      <alignment horizontal="center" vertical="center" wrapText="1" justifyLastLine="1"/>
    </xf>
    <xf numFmtId="177" fontId="6" fillId="0" borderId="27" xfId="5" applyNumberFormat="1" applyFont="1" applyFill="1" applyBorder="1" applyAlignment="1">
      <alignment horizontal="center" vertical="center" wrapText="1"/>
    </xf>
    <xf numFmtId="177" fontId="6" fillId="0" borderId="1" xfId="6" applyNumberFormat="1" applyFont="1" applyFill="1" applyBorder="1" applyAlignment="1">
      <alignment horizontal="distributed" vertical="center" justifyLastLine="1"/>
    </xf>
    <xf numFmtId="0" fontId="6" fillId="0" borderId="3" xfId="1" applyFont="1" applyBorder="1">
      <alignment vertical="center"/>
    </xf>
    <xf numFmtId="0" fontId="6" fillId="0" borderId="2" xfId="1" applyFont="1" applyBorder="1">
      <alignment vertical="center"/>
    </xf>
    <xf numFmtId="177" fontId="6" fillId="0" borderId="58" xfId="6" applyNumberFormat="1" applyFont="1" applyFill="1" applyBorder="1" applyAlignment="1">
      <alignment horizontal="center" vertical="center" wrapText="1"/>
    </xf>
    <xf numFmtId="49" fontId="21" fillId="0" borderId="0" xfId="7" applyNumberFormat="1" applyFont="1" applyFill="1" applyBorder="1" applyAlignment="1">
      <alignment horizontal="center" vertical="center"/>
    </xf>
    <xf numFmtId="177" fontId="6" fillId="0" borderId="18" xfId="6" applyNumberFormat="1" applyFont="1" applyFill="1" applyBorder="1" applyAlignment="1">
      <alignment horizontal="center" vertical="center" wrapText="1"/>
    </xf>
    <xf numFmtId="177" fontId="6" fillId="0" borderId="13" xfId="6" applyNumberFormat="1" applyFont="1" applyFill="1" applyBorder="1" applyAlignment="1">
      <alignment horizontal="center" vertical="center" justifyLastLine="1"/>
    </xf>
    <xf numFmtId="177" fontId="6" fillId="0" borderId="59" xfId="6" applyNumberFormat="1" applyFont="1" applyFill="1" applyBorder="1" applyAlignment="1">
      <alignment horizontal="center" vertical="center" wrapText="1"/>
    </xf>
    <xf numFmtId="177" fontId="6" fillId="0" borderId="60" xfId="5" applyNumberFormat="1" applyFont="1" applyFill="1" applyBorder="1" applyAlignment="1">
      <alignment vertical="center" wrapText="1" justifyLastLine="1"/>
    </xf>
    <xf numFmtId="177" fontId="6" fillId="0" borderId="61" xfId="6" applyNumberFormat="1" applyFont="1" applyFill="1" applyBorder="1" applyAlignment="1">
      <alignment horizontal="center" vertical="center" justifyLastLine="1"/>
    </xf>
    <xf numFmtId="177" fontId="21" fillId="0" borderId="61" xfId="7" applyNumberFormat="1" applyFont="1" applyFill="1" applyBorder="1" applyAlignment="1">
      <alignment horizontal="center" vertical="center" wrapText="1" justifyLastLine="1"/>
    </xf>
    <xf numFmtId="0" fontId="6" fillId="0" borderId="61" xfId="1" applyFont="1" applyBorder="1" applyAlignment="1">
      <alignment horizontal="center" vertical="center" wrapText="1" justifyLastLine="1"/>
    </xf>
    <xf numFmtId="177" fontId="6" fillId="0" borderId="50" xfId="6" applyNumberFormat="1" applyFont="1" applyFill="1" applyBorder="1" applyAlignment="1">
      <alignment horizontal="center" vertical="center" justifyLastLine="1"/>
    </xf>
    <xf numFmtId="177" fontId="6" fillId="0" borderId="18" xfId="6" applyNumberFormat="1" applyFont="1" applyFill="1" applyBorder="1" applyAlignment="1">
      <alignment horizontal="center" vertical="center" justifyLastLine="1"/>
    </xf>
    <xf numFmtId="177" fontId="6" fillId="0" borderId="60" xfId="5" applyNumberFormat="1" applyFont="1" applyFill="1" applyBorder="1" applyAlignment="1">
      <alignment vertical="center" justifyLastLine="1"/>
    </xf>
    <xf numFmtId="177" fontId="6" fillId="0" borderId="62" xfId="6" applyNumberFormat="1" applyFont="1" applyFill="1" applyBorder="1" applyAlignment="1">
      <alignment horizontal="center" vertical="center" justifyLastLine="1"/>
    </xf>
    <xf numFmtId="177" fontId="21" fillId="0" borderId="62" xfId="7" applyNumberFormat="1" applyFont="1" applyFill="1" applyBorder="1" applyAlignment="1">
      <alignment horizontal="center" vertical="center" wrapText="1" justifyLastLine="1"/>
    </xf>
    <xf numFmtId="0" fontId="6" fillId="0" borderId="62" xfId="1" applyFont="1" applyBorder="1" applyAlignment="1">
      <alignment horizontal="center" vertical="center" wrapText="1" justifyLastLine="1"/>
    </xf>
    <xf numFmtId="177" fontId="6" fillId="0" borderId="44" xfId="6" applyNumberFormat="1" applyFont="1" applyFill="1" applyBorder="1" applyAlignment="1">
      <alignment horizontal="center" vertical="center" justifyLastLine="1"/>
    </xf>
    <xf numFmtId="177" fontId="6" fillId="0" borderId="60" xfId="5" applyNumberFormat="1" applyFont="1" applyFill="1" applyBorder="1" applyAlignment="1">
      <alignment horizontal="center" vertical="center" justifyLastLine="1"/>
    </xf>
    <xf numFmtId="185" fontId="21" fillId="0" borderId="0" xfId="7" applyNumberFormat="1" applyFont="1" applyFill="1" applyBorder="1" applyAlignment="1">
      <alignment vertical="center"/>
    </xf>
    <xf numFmtId="0" fontId="6" fillId="0" borderId="63" xfId="5" applyFont="1" applyBorder="1" applyAlignment="1">
      <alignment horizontal="center" vertical="center" wrapText="1" justifyLastLine="1"/>
    </xf>
    <xf numFmtId="0" fontId="6" fillId="0" borderId="51" xfId="5" applyFont="1" applyBorder="1" applyAlignment="1">
      <alignment horizontal="center" vertical="center" wrapText="1" justifyLastLine="1"/>
    </xf>
    <xf numFmtId="0" fontId="6" fillId="0" borderId="64" xfId="5" applyFont="1" applyBorder="1" applyAlignment="1">
      <alignment horizontal="center" vertical="center" wrapText="1" justifyLastLine="1"/>
    </xf>
    <xf numFmtId="177" fontId="6" fillId="0" borderId="64" xfId="5" applyNumberFormat="1" applyFont="1" applyFill="1" applyBorder="1" applyAlignment="1">
      <alignment horizontal="center" vertical="center" wrapText="1"/>
    </xf>
    <xf numFmtId="177" fontId="6" fillId="0" borderId="65" xfId="6" applyNumberFormat="1" applyFont="1" applyFill="1" applyBorder="1" applyAlignment="1">
      <alignment horizontal="center" vertical="center" wrapText="1"/>
    </xf>
    <xf numFmtId="177" fontId="6" fillId="0" borderId="66" xfId="5" applyNumberFormat="1" applyFont="1" applyFill="1" applyBorder="1" applyAlignment="1">
      <alignment horizontal="center" vertical="center" justifyLastLine="1"/>
    </xf>
    <xf numFmtId="177" fontId="6" fillId="0" borderId="67" xfId="6" applyNumberFormat="1" applyFont="1" applyFill="1" applyBorder="1" applyAlignment="1">
      <alignment horizontal="center" vertical="center" justifyLastLine="1"/>
    </xf>
    <xf numFmtId="177" fontId="21" fillId="0" borderId="67" xfId="7" applyNumberFormat="1" applyFont="1" applyFill="1" applyBorder="1" applyAlignment="1">
      <alignment horizontal="center" vertical="center" wrapText="1" justifyLastLine="1"/>
    </xf>
    <xf numFmtId="0" fontId="6" fillId="0" borderId="67" xfId="1" applyFont="1" applyBorder="1" applyAlignment="1">
      <alignment horizontal="center" vertical="center" wrapText="1" justifyLastLine="1"/>
    </xf>
    <xf numFmtId="177" fontId="6" fillId="0" borderId="68" xfId="6" applyNumberFormat="1" applyFont="1" applyFill="1" applyBorder="1" applyAlignment="1">
      <alignment horizontal="center" vertical="center" justifyLastLine="1"/>
    </xf>
    <xf numFmtId="177" fontId="6" fillId="0" borderId="65" xfId="6" applyNumberFormat="1" applyFont="1" applyFill="1" applyBorder="1" applyAlignment="1">
      <alignment horizontal="center" vertical="center" justifyLastLine="1"/>
    </xf>
    <xf numFmtId="177" fontId="6" fillId="0" borderId="69" xfId="6" applyNumberFormat="1" applyFont="1" applyFill="1" applyBorder="1" applyAlignment="1">
      <alignment horizontal="center" vertical="center" wrapText="1"/>
    </xf>
    <xf numFmtId="0" fontId="9" fillId="0" borderId="52" xfId="1" applyFont="1" applyBorder="1" applyAlignment="1">
      <alignment vertical="center"/>
    </xf>
    <xf numFmtId="0" fontId="9" fillId="0" borderId="0" xfId="5" applyFont="1" applyBorder="1" applyAlignment="1">
      <alignment horizontal="center" vertical="center" justifyLastLine="1"/>
    </xf>
    <xf numFmtId="0" fontId="9" fillId="0" borderId="0" xfId="5" applyFont="1" applyBorder="1" applyAlignment="1">
      <alignment horizontal="center" vertical="center" shrinkToFit="1"/>
    </xf>
    <xf numFmtId="0" fontId="9" fillId="0" borderId="27" xfId="5" applyFont="1" applyBorder="1" applyAlignment="1">
      <alignment horizontal="center" vertical="center" shrinkToFit="1"/>
    </xf>
    <xf numFmtId="177" fontId="23" fillId="0" borderId="27" xfId="7" applyNumberFormat="1" applyFont="1" applyFill="1" applyBorder="1" applyAlignment="1">
      <alignment vertical="center"/>
    </xf>
    <xf numFmtId="177" fontId="23" fillId="0" borderId="18" xfId="7" applyNumberFormat="1" applyFont="1" applyFill="1" applyBorder="1" applyAlignment="1">
      <alignment vertical="center"/>
    </xf>
    <xf numFmtId="177" fontId="23" fillId="0" borderId="26" xfId="7" applyNumberFormat="1" applyFont="1" applyFill="1" applyBorder="1" applyAlignment="1">
      <alignment vertical="center"/>
    </xf>
    <xf numFmtId="177" fontId="23" fillId="0" borderId="70" xfId="7" applyNumberFormat="1" applyFont="1" applyFill="1" applyBorder="1" applyAlignment="1">
      <alignment vertical="center"/>
    </xf>
    <xf numFmtId="177" fontId="23" fillId="0" borderId="71" xfId="7" applyNumberFormat="1" applyFont="1" applyFill="1" applyBorder="1" applyAlignment="1">
      <alignment vertical="center"/>
    </xf>
    <xf numFmtId="177" fontId="23" fillId="0" borderId="72" xfId="7" applyNumberFormat="1" applyFont="1" applyFill="1" applyBorder="1" applyAlignment="1">
      <alignment vertical="center"/>
    </xf>
    <xf numFmtId="177" fontId="23" fillId="0" borderId="73" xfId="7" applyNumberFormat="1" applyFont="1" applyFill="1" applyBorder="1" applyAlignment="1">
      <alignment vertical="center"/>
    </xf>
    <xf numFmtId="185" fontId="23" fillId="0" borderId="0" xfId="7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52" xfId="1" applyFont="1" applyBorder="1" applyAlignment="1">
      <alignment vertical="center"/>
    </xf>
    <xf numFmtId="49" fontId="21" fillId="0" borderId="0" xfId="7" applyNumberFormat="1" applyFont="1" applyFill="1" applyBorder="1" applyAlignment="1">
      <alignment horizontal="distributed" vertical="center" justifyLastLine="1"/>
    </xf>
    <xf numFmtId="49" fontId="21" fillId="0" borderId="27" xfId="7" applyNumberFormat="1" applyFont="1" applyFill="1" applyBorder="1" applyAlignment="1">
      <alignment horizontal="distributed" vertical="center" justifyLastLine="1"/>
    </xf>
    <xf numFmtId="49" fontId="21" fillId="0" borderId="14" xfId="7" applyNumberFormat="1" applyFont="1" applyFill="1" applyBorder="1" applyAlignment="1">
      <alignment horizontal="right" vertical="center"/>
    </xf>
    <xf numFmtId="177" fontId="21" fillId="0" borderId="29" xfId="7" applyNumberFormat="1" applyFont="1" applyFill="1" applyBorder="1" applyAlignment="1">
      <alignment horizontal="right" vertical="center"/>
    </xf>
    <xf numFmtId="177" fontId="21" fillId="0" borderId="14" xfId="7" applyNumberFormat="1" applyFont="1" applyFill="1" applyBorder="1" applyAlignment="1">
      <alignment horizontal="right" vertical="center"/>
    </xf>
    <xf numFmtId="177" fontId="21" fillId="0" borderId="74" xfId="7" applyNumberFormat="1" applyFont="1" applyFill="1" applyBorder="1" applyAlignment="1">
      <alignment horizontal="right" vertical="center"/>
    </xf>
    <xf numFmtId="177" fontId="21" fillId="0" borderId="75" xfId="7" applyNumberFormat="1" applyFont="1" applyFill="1" applyBorder="1" applyAlignment="1">
      <alignment horizontal="right" vertical="center"/>
    </xf>
    <xf numFmtId="177" fontId="21" fillId="0" borderId="49" xfId="7" applyNumberFormat="1" applyFont="1" applyFill="1" applyBorder="1" applyAlignment="1">
      <alignment horizontal="right" vertical="center"/>
    </xf>
    <xf numFmtId="177" fontId="21" fillId="0" borderId="41" xfId="7" applyNumberFormat="1" applyFont="1" applyFill="1" applyBorder="1" applyAlignment="1">
      <alignment horizontal="right" vertical="center"/>
    </xf>
    <xf numFmtId="177" fontId="21" fillId="0" borderId="76" xfId="7" applyNumberFormat="1" applyFont="1" applyFill="1" applyBorder="1" applyAlignment="1">
      <alignment horizontal="right" vertical="center"/>
    </xf>
    <xf numFmtId="185" fontId="21" fillId="0" borderId="0" xfId="7" applyNumberFormat="1" applyFont="1" applyFill="1" applyBorder="1" applyAlignment="1">
      <alignment horizontal="right" vertical="center"/>
    </xf>
    <xf numFmtId="49" fontId="21" fillId="0" borderId="19" xfId="7" applyNumberFormat="1" applyFont="1" applyFill="1" applyBorder="1" applyAlignment="1">
      <alignment horizontal="right" vertical="center"/>
    </xf>
    <xf numFmtId="177" fontId="21" fillId="0" borderId="30" xfId="7" applyNumberFormat="1" applyFont="1" applyFill="1" applyBorder="1" applyAlignment="1">
      <alignment horizontal="right" vertical="center"/>
    </xf>
    <xf numFmtId="177" fontId="21" fillId="0" borderId="19" xfId="7" applyNumberFormat="1" applyFont="1" applyFill="1" applyBorder="1" applyAlignment="1">
      <alignment horizontal="right" vertical="center"/>
    </xf>
    <xf numFmtId="177" fontId="21" fillId="0" borderId="22" xfId="7" applyNumberFormat="1" applyFont="1" applyFill="1" applyBorder="1" applyAlignment="1">
      <alignment horizontal="right" vertical="center"/>
    </xf>
    <xf numFmtId="177" fontId="21" fillId="0" borderId="20" xfId="7" applyNumberFormat="1" applyFont="1" applyFill="1" applyBorder="1" applyAlignment="1">
      <alignment horizontal="right" vertical="center"/>
    </xf>
    <xf numFmtId="177" fontId="21" fillId="0" borderId="21" xfId="7" applyNumberFormat="1" applyFont="1" applyFill="1" applyBorder="1" applyAlignment="1">
      <alignment horizontal="right" vertical="center"/>
    </xf>
    <xf numFmtId="177" fontId="21" fillId="0" borderId="77" xfId="7" applyNumberFormat="1" applyFont="1" applyFill="1" applyBorder="1" applyAlignment="1">
      <alignment horizontal="right" vertical="center"/>
    </xf>
    <xf numFmtId="49" fontId="21" fillId="0" borderId="0" xfId="7" applyNumberFormat="1" applyFont="1" applyFill="1" applyBorder="1" applyAlignment="1">
      <alignment horizontal="right" vertical="center" justifyLastLine="1"/>
    </xf>
    <xf numFmtId="49" fontId="21" fillId="0" borderId="27" xfId="7" applyNumberFormat="1" applyFont="1" applyFill="1" applyBorder="1" applyAlignment="1">
      <alignment horizontal="right" vertical="center" justifyLastLine="1"/>
    </xf>
    <xf numFmtId="49" fontId="23" fillId="0" borderId="42" xfId="7" applyNumberFormat="1" applyFont="1" applyFill="1" applyBorder="1" applyAlignment="1">
      <alignment vertical="center" justifyLastLine="1"/>
    </xf>
    <xf numFmtId="49" fontId="23" fillId="0" borderId="5" xfId="7" applyNumberFormat="1" applyFont="1" applyFill="1" applyBorder="1" applyAlignment="1">
      <alignment vertical="center" justifyLastLine="1"/>
    </xf>
    <xf numFmtId="49" fontId="21" fillId="0" borderId="23" xfId="7" applyNumberFormat="1" applyFont="1" applyFill="1" applyBorder="1" applyAlignment="1">
      <alignment horizontal="right" vertical="center"/>
    </xf>
    <xf numFmtId="177" fontId="21" fillId="0" borderId="25" xfId="7" applyNumberFormat="1" applyFont="1" applyFill="1" applyBorder="1" applyAlignment="1">
      <alignment horizontal="right" vertical="center"/>
    </xf>
    <xf numFmtId="177" fontId="21" fillId="0" borderId="23" xfId="7" applyNumberFormat="1" applyFont="1" applyFill="1" applyBorder="1" applyAlignment="1">
      <alignment horizontal="right" vertical="center"/>
    </xf>
    <xf numFmtId="177" fontId="21" fillId="0" borderId="24" xfId="7" applyNumberFormat="1" applyFont="1" applyFill="1" applyBorder="1" applyAlignment="1">
      <alignment horizontal="right" vertical="center"/>
    </xf>
    <xf numFmtId="177" fontId="21" fillId="0" borderId="7" xfId="7" applyNumberFormat="1" applyFont="1" applyFill="1" applyBorder="1" applyAlignment="1">
      <alignment horizontal="right" vertical="center"/>
    </xf>
    <xf numFmtId="177" fontId="21" fillId="0" borderId="8" xfId="7" applyNumberFormat="1" applyFont="1" applyFill="1" applyBorder="1" applyAlignment="1">
      <alignment horizontal="right" vertical="center"/>
    </xf>
    <xf numFmtId="177" fontId="21" fillId="0" borderId="78" xfId="7" applyNumberFormat="1" applyFont="1" applyFill="1" applyBorder="1" applyAlignment="1">
      <alignment horizontal="right" vertical="center"/>
    </xf>
    <xf numFmtId="49" fontId="23" fillId="0" borderId="79" xfId="7" applyNumberFormat="1" applyFont="1" applyFill="1" applyBorder="1" applyAlignment="1">
      <alignment vertical="center" wrapText="1" justifyLastLine="1"/>
    </xf>
    <xf numFmtId="49" fontId="23" fillId="0" borderId="3" xfId="7" applyNumberFormat="1" applyFont="1" applyFill="1" applyBorder="1" applyAlignment="1">
      <alignment horizontal="center" vertical="center"/>
    </xf>
    <xf numFmtId="49" fontId="23" fillId="0" borderId="2" xfId="7" applyNumberFormat="1" applyFont="1" applyFill="1" applyBorder="1" applyAlignment="1">
      <alignment horizontal="center" vertical="center"/>
    </xf>
    <xf numFmtId="177" fontId="23" fillId="0" borderId="2" xfId="7" applyNumberFormat="1" applyFont="1" applyFill="1" applyBorder="1" applyAlignment="1">
      <alignment horizontal="right" vertical="center"/>
    </xf>
    <xf numFmtId="177" fontId="23" fillId="0" borderId="13" xfId="7" applyNumberFormat="1" applyFont="1" applyFill="1" applyBorder="1" applyAlignment="1">
      <alignment horizontal="right" vertical="center"/>
    </xf>
    <xf numFmtId="177" fontId="23" fillId="0" borderId="1" xfId="7" applyNumberFormat="1" applyFont="1" applyFill="1" applyBorder="1" applyAlignment="1">
      <alignment horizontal="right" vertical="center"/>
    </xf>
    <xf numFmtId="177" fontId="23" fillId="0" borderId="80" xfId="7" applyNumberFormat="1" applyFont="1" applyFill="1" applyBorder="1" applyAlignment="1">
      <alignment horizontal="right" vertical="center"/>
    </xf>
    <xf numFmtId="177" fontId="23" fillId="0" borderId="43" xfId="7" applyNumberFormat="1" applyFont="1" applyFill="1" applyBorder="1" applyAlignment="1">
      <alignment horizontal="right" vertical="center"/>
    </xf>
    <xf numFmtId="177" fontId="23" fillId="0" borderId="58" xfId="7" applyNumberFormat="1" applyFont="1" applyFill="1" applyBorder="1" applyAlignment="1">
      <alignment horizontal="right" vertical="center"/>
    </xf>
    <xf numFmtId="185" fontId="23" fillId="0" borderId="0" xfId="7" applyNumberFormat="1" applyFont="1" applyFill="1" applyBorder="1" applyAlignment="1">
      <alignment horizontal="right" vertical="center"/>
    </xf>
    <xf numFmtId="49" fontId="21" fillId="0" borderId="57" xfId="7" applyNumberFormat="1" applyFont="1" applyFill="1" applyBorder="1" applyAlignment="1">
      <alignment horizontal="distributed" vertical="center" justifyLastLine="1"/>
    </xf>
    <xf numFmtId="177" fontId="21" fillId="0" borderId="17" xfId="7" applyNumberFormat="1" applyFont="1" applyFill="1" applyBorder="1" applyAlignment="1">
      <alignment horizontal="right" vertical="center"/>
    </xf>
    <xf numFmtId="177" fontId="21" fillId="0" borderId="15" xfId="7" applyNumberFormat="1" applyFont="1" applyFill="1" applyBorder="1" applyAlignment="1">
      <alignment horizontal="right" vertical="center"/>
    </xf>
    <xf numFmtId="177" fontId="21" fillId="0" borderId="16" xfId="7" applyNumberFormat="1" applyFont="1" applyFill="1" applyBorder="1" applyAlignment="1">
      <alignment horizontal="right" vertical="center"/>
    </xf>
    <xf numFmtId="177" fontId="21" fillId="0" borderId="81" xfId="7" applyNumberFormat="1" applyFont="1" applyFill="1" applyBorder="1" applyAlignment="1">
      <alignment horizontal="right" vertical="center"/>
    </xf>
    <xf numFmtId="49" fontId="21" fillId="0" borderId="57" xfId="7" applyNumberFormat="1" applyFont="1" applyFill="1" applyBorder="1" applyAlignment="1">
      <alignment horizontal="right" vertical="center" wrapText="1" justifyLastLine="1"/>
    </xf>
    <xf numFmtId="49" fontId="21" fillId="0" borderId="27" xfId="7" applyNumberFormat="1" applyFont="1" applyFill="1" applyBorder="1" applyAlignment="1">
      <alignment horizontal="right" vertical="center" wrapText="1" justifyLastLine="1"/>
    </xf>
    <xf numFmtId="49" fontId="23" fillId="0" borderId="82" xfId="7" applyNumberFormat="1" applyFont="1" applyFill="1" applyBorder="1" applyAlignment="1">
      <alignment vertical="center" wrapText="1" justifyLastLine="1"/>
    </xf>
    <xf numFmtId="49" fontId="23" fillId="0" borderId="5" xfId="7" applyNumberFormat="1" applyFont="1" applyFill="1" applyBorder="1" applyAlignment="1">
      <alignment vertical="center" wrapText="1" justifyLastLine="1"/>
    </xf>
    <xf numFmtId="49" fontId="23" fillId="0" borderId="79" xfId="7" applyNumberFormat="1" applyFont="1" applyFill="1" applyBorder="1" applyAlignment="1">
      <alignment vertical="center" wrapText="1" shrinkToFit="1"/>
    </xf>
    <xf numFmtId="179" fontId="23" fillId="0" borderId="2" xfId="7" applyNumberFormat="1" applyFont="1" applyFill="1" applyBorder="1" applyAlignment="1">
      <alignment horizontal="right" vertical="center"/>
    </xf>
    <xf numFmtId="179" fontId="23" fillId="0" borderId="13" xfId="7" applyNumberFormat="1" applyFont="1" applyFill="1" applyBorder="1" applyAlignment="1">
      <alignment horizontal="right" vertical="center"/>
    </xf>
    <xf numFmtId="179" fontId="23" fillId="0" borderId="1" xfId="7" applyNumberFormat="1" applyFont="1" applyFill="1" applyBorder="1" applyAlignment="1">
      <alignment horizontal="right" vertical="center"/>
    </xf>
    <xf numFmtId="179" fontId="23" fillId="0" borderId="80" xfId="7" applyNumberFormat="1" applyFont="1" applyFill="1" applyBorder="1" applyAlignment="1">
      <alignment horizontal="right" vertical="center"/>
    </xf>
    <xf numFmtId="179" fontId="23" fillId="0" borderId="43" xfId="7" applyNumberFormat="1" applyFont="1" applyFill="1" applyBorder="1" applyAlignment="1">
      <alignment horizontal="right" vertical="center"/>
    </xf>
    <xf numFmtId="179" fontId="23" fillId="0" borderId="58" xfId="7" applyNumberFormat="1" applyFont="1" applyFill="1" applyBorder="1" applyAlignment="1">
      <alignment horizontal="right" vertical="center"/>
    </xf>
    <xf numFmtId="49" fontId="21" fillId="0" borderId="57" xfId="7" applyNumberFormat="1" applyFont="1" applyFill="1" applyBorder="1" applyAlignment="1">
      <alignment horizontal="center" vertical="center" shrinkToFit="1"/>
    </xf>
    <xf numFmtId="49" fontId="21" fillId="0" borderId="27" xfId="7" applyNumberFormat="1" applyFont="1" applyFill="1" applyBorder="1" applyAlignment="1">
      <alignment horizontal="center" vertical="center" shrinkToFit="1"/>
    </xf>
    <xf numFmtId="179" fontId="21" fillId="0" borderId="29" xfId="7" applyNumberFormat="1" applyFont="1" applyFill="1" applyBorder="1" applyAlignment="1">
      <alignment vertical="center"/>
    </xf>
    <xf numFmtId="179" fontId="21" fillId="0" borderId="14" xfId="7" applyNumberFormat="1" applyFont="1" applyFill="1" applyBorder="1" applyAlignment="1">
      <alignment vertical="center"/>
    </xf>
    <xf numFmtId="179" fontId="21" fillId="0" borderId="17" xfId="7" applyNumberFormat="1" applyFont="1" applyFill="1" applyBorder="1" applyAlignment="1">
      <alignment vertical="center"/>
    </xf>
    <xf numFmtId="179" fontId="21" fillId="0" borderId="15" xfId="7" applyNumberFormat="1" applyFont="1" applyFill="1" applyBorder="1" applyAlignment="1">
      <alignment vertical="center"/>
    </xf>
    <xf numFmtId="179" fontId="21" fillId="0" borderId="16" xfId="7" applyNumberFormat="1" applyFont="1" applyFill="1" applyBorder="1" applyAlignment="1">
      <alignment vertical="center"/>
    </xf>
    <xf numFmtId="179" fontId="21" fillId="0" borderId="81" xfId="7" applyNumberFormat="1" applyFont="1" applyFill="1" applyBorder="1" applyAlignment="1">
      <alignment vertical="center"/>
    </xf>
    <xf numFmtId="2" fontId="21" fillId="0" borderId="0" xfId="7" applyNumberFormat="1" applyFont="1" applyFill="1" applyBorder="1" applyAlignment="1">
      <alignment horizontal="right" vertical="center"/>
    </xf>
    <xf numFmtId="179" fontId="21" fillId="0" borderId="30" xfId="7" applyNumberFormat="1" applyFont="1" applyFill="1" applyBorder="1" applyAlignment="1">
      <alignment vertical="center"/>
    </xf>
    <xf numFmtId="179" fontId="21" fillId="0" borderId="19" xfId="7" applyNumberFormat="1" applyFont="1" applyFill="1" applyBorder="1" applyAlignment="1">
      <alignment vertical="center"/>
    </xf>
    <xf numFmtId="179" fontId="21" fillId="0" borderId="22" xfId="7" applyNumberFormat="1" applyFont="1" applyFill="1" applyBorder="1" applyAlignment="1">
      <alignment vertical="center"/>
    </xf>
    <xf numFmtId="179" fontId="21" fillId="0" borderId="20" xfId="7" applyNumberFormat="1" applyFont="1" applyFill="1" applyBorder="1" applyAlignment="1">
      <alignment vertical="center"/>
    </xf>
    <xf numFmtId="179" fontId="21" fillId="0" borderId="21" xfId="7" applyNumberFormat="1" applyFont="1" applyFill="1" applyBorder="1" applyAlignment="1">
      <alignment vertical="center"/>
    </xf>
    <xf numFmtId="179" fontId="21" fillId="0" borderId="77" xfId="7" applyNumberFormat="1" applyFont="1" applyFill="1" applyBorder="1" applyAlignment="1">
      <alignment vertical="center"/>
    </xf>
    <xf numFmtId="49" fontId="23" fillId="0" borderId="82" xfId="7" applyNumberFormat="1" applyFont="1" applyFill="1" applyBorder="1" applyAlignment="1">
      <alignment vertical="center" wrapText="1" shrinkToFit="1"/>
    </xf>
    <xf numFmtId="49" fontId="23" fillId="0" borderId="5" xfId="7" applyNumberFormat="1" applyFont="1" applyFill="1" applyBorder="1" applyAlignment="1">
      <alignment vertical="center" wrapText="1" shrinkToFit="1"/>
    </xf>
    <xf numFmtId="179" fontId="21" fillId="0" borderId="25" xfId="7" applyNumberFormat="1" applyFont="1" applyFill="1" applyBorder="1" applyAlignment="1">
      <alignment vertical="center"/>
    </xf>
    <xf numFmtId="179" fontId="21" fillId="0" borderId="23" xfId="7" applyNumberFormat="1" applyFont="1" applyFill="1" applyBorder="1" applyAlignment="1">
      <alignment vertical="center"/>
    </xf>
    <xf numFmtId="179" fontId="21" fillId="0" borderId="24" xfId="7" applyNumberFormat="1" applyFont="1" applyFill="1" applyBorder="1" applyAlignment="1">
      <alignment vertical="center"/>
    </xf>
    <xf numFmtId="179" fontId="21" fillId="0" borderId="7" xfId="7" applyNumberFormat="1" applyFont="1" applyFill="1" applyBorder="1" applyAlignment="1">
      <alignment vertical="center"/>
    </xf>
    <xf numFmtId="179" fontId="21" fillId="0" borderId="8" xfId="7" applyNumberFormat="1" applyFont="1" applyFill="1" applyBorder="1" applyAlignment="1">
      <alignment vertical="center"/>
    </xf>
    <xf numFmtId="179" fontId="21" fillId="0" borderId="78" xfId="7" applyNumberFormat="1" applyFont="1" applyFill="1" applyBorder="1" applyAlignment="1">
      <alignment vertical="center"/>
    </xf>
    <xf numFmtId="177" fontId="21" fillId="0" borderId="83" xfId="7" applyNumberFormat="1" applyFont="1" applyFill="1" applyBorder="1" applyAlignment="1">
      <alignment horizontal="center" vertical="center"/>
    </xf>
    <xf numFmtId="176" fontId="23" fillId="0" borderId="9" xfId="7" applyNumberFormat="1" applyFont="1" applyFill="1" applyBorder="1" applyAlignment="1">
      <alignment horizontal="right" vertical="center"/>
    </xf>
    <xf numFmtId="176" fontId="23" fillId="0" borderId="12" xfId="7" applyNumberFormat="1" applyFont="1" applyFill="1" applyBorder="1" applyAlignment="1">
      <alignment horizontal="right" vertical="center"/>
    </xf>
    <xf numFmtId="176" fontId="23" fillId="0" borderId="10" xfId="7" applyNumberFormat="1" applyFont="1" applyFill="1" applyBorder="1" applyAlignment="1">
      <alignment horizontal="right" vertical="center"/>
    </xf>
    <xf numFmtId="176" fontId="23" fillId="0" borderId="11" xfId="7" applyNumberFormat="1" applyFont="1" applyFill="1" applyBorder="1" applyAlignment="1">
      <alignment horizontal="right" vertical="center"/>
    </xf>
    <xf numFmtId="176" fontId="23" fillId="0" borderId="13" xfId="7" applyNumberFormat="1" applyFont="1" applyFill="1" applyBorder="1" applyAlignment="1">
      <alignment horizontal="right" vertical="center"/>
    </xf>
    <xf numFmtId="177" fontId="21" fillId="0" borderId="84" xfId="7" applyNumberFormat="1" applyFont="1" applyFill="1" applyBorder="1" applyAlignment="1">
      <alignment horizontal="center" vertical="center"/>
    </xf>
    <xf numFmtId="2" fontId="23" fillId="0" borderId="0" xfId="7" applyNumberFormat="1" applyFont="1" applyFill="1" applyBorder="1" applyAlignment="1">
      <alignment horizontal="right" vertical="center"/>
    </xf>
    <xf numFmtId="177" fontId="21" fillId="0" borderId="85" xfId="7" applyNumberFormat="1" applyFont="1" applyFill="1" applyBorder="1" applyAlignment="1">
      <alignment horizontal="center" vertical="center"/>
    </xf>
    <xf numFmtId="176" fontId="21" fillId="0" borderId="41" xfId="7" applyNumberFormat="1" applyFont="1" applyFill="1" applyBorder="1" applyAlignment="1">
      <alignment horizontal="right" vertical="center"/>
    </xf>
    <xf numFmtId="176" fontId="21" fillId="0" borderId="38" xfId="7" applyNumberFormat="1" applyFont="1" applyFill="1" applyBorder="1" applyAlignment="1">
      <alignment horizontal="right" vertical="center"/>
    </xf>
    <xf numFmtId="176" fontId="21" fillId="0" borderId="75" xfId="7" applyNumberFormat="1" applyFont="1" applyFill="1" applyBorder="1" applyAlignment="1">
      <alignment horizontal="right" vertical="center"/>
    </xf>
    <xf numFmtId="176" fontId="21" fillId="0" borderId="49" xfId="7" applyNumberFormat="1" applyFont="1" applyFill="1" applyBorder="1" applyAlignment="1">
      <alignment horizontal="right" vertical="center"/>
    </xf>
    <xf numFmtId="176" fontId="21" fillId="0" borderId="14" xfId="7" applyNumberFormat="1" applyFont="1" applyFill="1" applyBorder="1" applyAlignment="1">
      <alignment horizontal="right" vertical="center"/>
    </xf>
    <xf numFmtId="177" fontId="21" fillId="0" borderId="86" xfId="7" applyNumberFormat="1" applyFont="1" applyFill="1" applyBorder="1" applyAlignment="1">
      <alignment horizontal="center" vertical="center"/>
    </xf>
    <xf numFmtId="186" fontId="21" fillId="0" borderId="0" xfId="7" applyNumberFormat="1" applyFont="1" applyFill="1" applyBorder="1" applyAlignment="1">
      <alignment horizontal="right" vertical="center"/>
    </xf>
    <xf numFmtId="49" fontId="21" fillId="0" borderId="57" xfId="7" applyNumberFormat="1" applyFont="1" applyFill="1" applyBorder="1" applyAlignment="1">
      <alignment horizontal="distributed" vertical="center" justifyLastLine="1" shrinkToFit="1"/>
    </xf>
    <xf numFmtId="49" fontId="21" fillId="0" borderId="27" xfId="7" applyNumberFormat="1" applyFont="1" applyFill="1" applyBorder="1" applyAlignment="1">
      <alignment horizontal="distributed" vertical="center" justifyLastLine="1" shrinkToFit="1"/>
    </xf>
    <xf numFmtId="176" fontId="21" fillId="0" borderId="19" xfId="7" applyNumberFormat="1" applyFont="1" applyFill="1" applyBorder="1" applyAlignment="1">
      <alignment horizontal="right" vertical="center"/>
    </xf>
    <xf numFmtId="176" fontId="21" fillId="0" borderId="22" xfId="7" applyNumberFormat="1" applyFont="1" applyFill="1" applyBorder="1" applyAlignment="1">
      <alignment horizontal="right" vertical="center"/>
    </xf>
    <xf numFmtId="176" fontId="21" fillId="0" borderId="20" xfId="7" applyNumberFormat="1" applyFont="1" applyFill="1" applyBorder="1" applyAlignment="1">
      <alignment horizontal="right" vertical="center"/>
    </xf>
    <xf numFmtId="176" fontId="21" fillId="0" borderId="21" xfId="7" applyNumberFormat="1" applyFont="1" applyFill="1" applyBorder="1" applyAlignment="1">
      <alignment horizontal="right" vertical="center"/>
    </xf>
    <xf numFmtId="49" fontId="21" fillId="0" borderId="57" xfId="7" applyNumberFormat="1" applyFont="1" applyFill="1" applyBorder="1" applyAlignment="1">
      <alignment horizontal="right" vertical="center" wrapText="1" shrinkToFit="1"/>
    </xf>
    <xf numFmtId="49" fontId="21" fillId="0" borderId="27" xfId="7" applyNumberFormat="1" applyFont="1" applyFill="1" applyBorder="1" applyAlignment="1">
      <alignment horizontal="right" vertical="center" wrapText="1" shrinkToFit="1"/>
    </xf>
    <xf numFmtId="177" fontId="21" fillId="0" borderId="87" xfId="7" applyNumberFormat="1" applyFont="1" applyFill="1" applyBorder="1" applyAlignment="1">
      <alignment horizontal="center" vertical="center"/>
    </xf>
    <xf numFmtId="176" fontId="21" fillId="0" borderId="23" xfId="7" applyNumberFormat="1" applyFont="1" applyFill="1" applyBorder="1" applyAlignment="1">
      <alignment horizontal="right" vertical="center"/>
    </xf>
    <xf numFmtId="176" fontId="21" fillId="0" borderId="24" xfId="7" applyNumberFormat="1" applyFont="1" applyFill="1" applyBorder="1" applyAlignment="1">
      <alignment horizontal="right" vertical="center"/>
    </xf>
    <xf numFmtId="176" fontId="21" fillId="0" borderId="7" xfId="7" applyNumberFormat="1" applyFont="1" applyFill="1" applyBorder="1" applyAlignment="1">
      <alignment horizontal="right" vertical="center"/>
    </xf>
    <xf numFmtId="176" fontId="21" fillId="0" borderId="8" xfId="7" applyNumberFormat="1" applyFont="1" applyFill="1" applyBorder="1" applyAlignment="1">
      <alignment horizontal="right" vertical="center"/>
    </xf>
    <xf numFmtId="177" fontId="21" fillId="0" borderId="88" xfId="7" applyNumberFormat="1" applyFont="1" applyFill="1" applyBorder="1" applyAlignment="1">
      <alignment horizontal="center" vertical="center"/>
    </xf>
    <xf numFmtId="177" fontId="23" fillId="0" borderId="83" xfId="7" applyNumberFormat="1" applyFont="1" applyFill="1" applyBorder="1" applyAlignment="1">
      <alignment horizontal="center" vertical="center"/>
    </xf>
    <xf numFmtId="176" fontId="23" fillId="0" borderId="1" xfId="7" applyNumberFormat="1" applyFont="1" applyFill="1" applyBorder="1" applyAlignment="1">
      <alignment horizontal="right" vertical="center"/>
    </xf>
    <xf numFmtId="176" fontId="23" fillId="0" borderId="80" xfId="7" applyNumberFormat="1" applyFont="1" applyFill="1" applyBorder="1" applyAlignment="1">
      <alignment horizontal="right" vertical="center"/>
    </xf>
    <xf numFmtId="176" fontId="23" fillId="0" borderId="43" xfId="7" applyNumberFormat="1" applyFont="1" applyFill="1" applyBorder="1" applyAlignment="1">
      <alignment horizontal="right" vertical="center"/>
    </xf>
    <xf numFmtId="177" fontId="23" fillId="0" borderId="84" xfId="7" applyNumberFormat="1" applyFont="1" applyFill="1" applyBorder="1" applyAlignment="1">
      <alignment horizontal="center" vertical="center"/>
    </xf>
    <xf numFmtId="186" fontId="23" fillId="0" borderId="0" xfId="7" applyNumberFormat="1" applyFont="1" applyFill="1" applyBorder="1" applyAlignment="1">
      <alignment horizontal="right" vertical="center"/>
    </xf>
    <xf numFmtId="177" fontId="23" fillId="0" borderId="85" xfId="7" applyNumberFormat="1" applyFont="1" applyFill="1" applyBorder="1" applyAlignment="1">
      <alignment horizontal="center" vertical="center"/>
    </xf>
    <xf numFmtId="176" fontId="21" fillId="0" borderId="74" xfId="7" applyNumberFormat="1" applyFont="1" applyFill="1" applyBorder="1" applyAlignment="1">
      <alignment horizontal="right" vertical="center"/>
    </xf>
    <xf numFmtId="176" fontId="21" fillId="0" borderId="15" xfId="7" applyNumberFormat="1" applyFont="1" applyFill="1" applyBorder="1" applyAlignment="1">
      <alignment horizontal="right" vertical="center"/>
    </xf>
    <xf numFmtId="176" fontId="21" fillId="0" borderId="16" xfId="7" applyNumberFormat="1" applyFont="1" applyFill="1" applyBorder="1" applyAlignment="1">
      <alignment horizontal="right" vertical="center"/>
    </xf>
    <xf numFmtId="177" fontId="23" fillId="0" borderId="86" xfId="7" applyNumberFormat="1" applyFont="1" applyFill="1" applyBorder="1" applyAlignment="1">
      <alignment horizontal="center" vertical="center"/>
    </xf>
    <xf numFmtId="187" fontId="21" fillId="0" borderId="0" xfId="7" applyNumberFormat="1" applyFont="1" applyFill="1" applyBorder="1" applyAlignment="1">
      <alignment horizontal="right" vertical="center"/>
    </xf>
    <xf numFmtId="188" fontId="21" fillId="0" borderId="0" xfId="7" applyNumberFormat="1" applyFont="1" applyFill="1" applyBorder="1" applyAlignment="1">
      <alignment horizontal="right" vertical="center"/>
    </xf>
    <xf numFmtId="49" fontId="23" fillId="0" borderId="63" xfId="7" applyNumberFormat="1" applyFont="1" applyFill="1" applyBorder="1" applyAlignment="1">
      <alignment vertical="center" wrapText="1" shrinkToFit="1"/>
    </xf>
    <xf numFmtId="49" fontId="23" fillId="0" borderId="64" xfId="7" applyNumberFormat="1" applyFont="1" applyFill="1" applyBorder="1" applyAlignment="1">
      <alignment vertical="center" wrapText="1" shrinkToFit="1"/>
    </xf>
    <xf numFmtId="49" fontId="21" fillId="0" borderId="89" xfId="7" applyNumberFormat="1" applyFont="1" applyFill="1" applyBorder="1" applyAlignment="1">
      <alignment horizontal="right" vertical="center"/>
    </xf>
    <xf numFmtId="177" fontId="23" fillId="0" borderId="90" xfId="7" applyNumberFormat="1" applyFont="1" applyFill="1" applyBorder="1" applyAlignment="1">
      <alignment horizontal="center" vertical="center"/>
    </xf>
    <xf numFmtId="176" fontId="21" fillId="0" borderId="89" xfId="7" applyNumberFormat="1" applyFont="1" applyFill="1" applyBorder="1" applyAlignment="1">
      <alignment horizontal="right" vertical="center"/>
    </xf>
    <xf numFmtId="176" fontId="21" fillId="0" borderId="91" xfId="7" applyNumberFormat="1" applyFont="1" applyFill="1" applyBorder="1" applyAlignment="1">
      <alignment horizontal="right" vertical="center"/>
    </xf>
    <xf numFmtId="176" fontId="21" fillId="0" borderId="92" xfId="7" applyNumberFormat="1" applyFont="1" applyFill="1" applyBorder="1" applyAlignment="1">
      <alignment horizontal="right" vertical="center"/>
    </xf>
    <xf numFmtId="176" fontId="21" fillId="0" borderId="93" xfId="7" applyNumberFormat="1" applyFont="1" applyFill="1" applyBorder="1" applyAlignment="1">
      <alignment horizontal="right" vertical="center"/>
    </xf>
    <xf numFmtId="177" fontId="23" fillId="0" borderId="94" xfId="7" applyNumberFormat="1" applyFont="1" applyFill="1" applyBorder="1" applyAlignment="1">
      <alignment horizontal="center" vertical="center"/>
    </xf>
    <xf numFmtId="0" fontId="9" fillId="0" borderId="0" xfId="5" applyFont="1" applyBorder="1" applyAlignment="1">
      <alignment vertical="center" justifyLastLine="1"/>
    </xf>
    <xf numFmtId="0" fontId="6" fillId="0" borderId="0" xfId="5" applyFont="1" applyBorder="1" applyAlignment="1">
      <alignment vertical="center" justifyLastLine="1"/>
    </xf>
    <xf numFmtId="177" fontId="23" fillId="0" borderId="95" xfId="7" applyNumberFormat="1" applyFont="1" applyFill="1" applyBorder="1" applyAlignment="1">
      <alignment vertical="center"/>
    </xf>
    <xf numFmtId="176" fontId="21" fillId="0" borderId="18" xfId="7" applyNumberFormat="1" applyFont="1" applyFill="1" applyBorder="1" applyAlignment="1">
      <alignment vertical="center"/>
    </xf>
    <xf numFmtId="176" fontId="21" fillId="0" borderId="60" xfId="7" applyNumberFormat="1" applyFont="1" applyFill="1" applyBorder="1" applyAlignment="1">
      <alignment vertical="center"/>
    </xf>
    <xf numFmtId="176" fontId="21" fillId="0" borderId="62" xfId="7" applyNumberFormat="1" applyFont="1" applyFill="1" applyBorder="1" applyAlignment="1">
      <alignment vertical="center"/>
    </xf>
    <xf numFmtId="176" fontId="21" fillId="0" borderId="44" xfId="7" applyNumberFormat="1" applyFont="1" applyFill="1" applyBorder="1" applyAlignment="1">
      <alignment vertical="center"/>
    </xf>
    <xf numFmtId="177" fontId="23" fillId="0" borderId="59" xfId="7" applyNumberFormat="1" applyFont="1" applyFill="1" applyBorder="1" applyAlignment="1">
      <alignment vertical="center"/>
    </xf>
    <xf numFmtId="49" fontId="21" fillId="0" borderId="82" xfId="7" applyNumberFormat="1" applyFont="1" applyFill="1" applyBorder="1" applyAlignment="1">
      <alignment horizontal="center" vertical="center" wrapText="1" justifyLastLine="1"/>
    </xf>
    <xf numFmtId="49" fontId="21" fillId="0" borderId="42" xfId="7" applyNumberFormat="1" applyFont="1" applyFill="1" applyBorder="1" applyAlignment="1">
      <alignment horizontal="center" vertical="center" wrapText="1" justifyLastLine="1"/>
    </xf>
    <xf numFmtId="49" fontId="21" fillId="0" borderId="5" xfId="7" applyNumberFormat="1" applyFont="1" applyFill="1" applyBorder="1" applyAlignment="1">
      <alignment horizontal="center" vertical="center" wrapText="1" justifyLastLine="1"/>
    </xf>
    <xf numFmtId="177" fontId="23" fillId="0" borderId="5" xfId="7" applyNumberFormat="1" applyFont="1" applyFill="1" applyBorder="1" applyAlignment="1">
      <alignment vertical="center"/>
    </xf>
    <xf numFmtId="177" fontId="23" fillId="0" borderId="6" xfId="7" applyNumberFormat="1" applyFont="1" applyFill="1" applyBorder="1" applyAlignment="1">
      <alignment vertical="center"/>
    </xf>
    <xf numFmtId="177" fontId="23" fillId="0" borderId="96" xfId="7" applyNumberFormat="1" applyFont="1" applyFill="1" applyBorder="1" applyAlignment="1">
      <alignment vertical="center"/>
    </xf>
    <xf numFmtId="177" fontId="23" fillId="0" borderId="97" xfId="7" applyNumberFormat="1" applyFont="1" applyFill="1" applyBorder="1" applyAlignment="1">
      <alignment vertical="center"/>
    </xf>
    <xf numFmtId="177" fontId="23" fillId="0" borderId="45" xfId="7" applyNumberFormat="1" applyFont="1" applyFill="1" applyBorder="1" applyAlignment="1">
      <alignment vertical="center"/>
    </xf>
    <xf numFmtId="177" fontId="23" fillId="0" borderId="98" xfId="7" applyNumberFormat="1" applyFont="1" applyFill="1" applyBorder="1" applyAlignment="1">
      <alignment vertical="center"/>
    </xf>
    <xf numFmtId="49" fontId="21" fillId="0" borderId="99" xfId="7" applyNumberFormat="1" applyFont="1" applyFill="1" applyBorder="1" applyAlignment="1">
      <alignment horizontal="center" vertical="center" wrapText="1" justifyLastLine="1"/>
    </xf>
    <xf numFmtId="49" fontId="21" fillId="0" borderId="34" xfId="7" applyNumberFormat="1" applyFont="1" applyFill="1" applyBorder="1" applyAlignment="1">
      <alignment horizontal="center" vertical="center" wrapText="1" justifyLastLine="1"/>
    </xf>
    <xf numFmtId="49" fontId="21" fillId="0" borderId="28" xfId="7" applyNumberFormat="1" applyFont="1" applyFill="1" applyBorder="1" applyAlignment="1">
      <alignment horizontal="center" vertical="center" wrapText="1" justifyLastLine="1"/>
    </xf>
    <xf numFmtId="177" fontId="23" fillId="0" borderId="10" xfId="7" applyNumberFormat="1" applyFont="1" applyFill="1" applyBorder="1" applyAlignment="1">
      <alignment horizontal="right" vertical="center"/>
    </xf>
    <xf numFmtId="177" fontId="23" fillId="0" borderId="11" xfId="7" applyNumberFormat="1" applyFont="1" applyFill="1" applyBorder="1" applyAlignment="1">
      <alignment horizontal="right" vertical="center"/>
    </xf>
    <xf numFmtId="177" fontId="23" fillId="0" borderId="9" xfId="7" applyNumberFormat="1" applyFont="1" applyFill="1" applyBorder="1" applyAlignment="1">
      <alignment horizontal="right" vertical="center"/>
    </xf>
    <xf numFmtId="177" fontId="23" fillId="0" borderId="100" xfId="7" applyNumberFormat="1" applyFont="1" applyFill="1" applyBorder="1" applyAlignment="1">
      <alignment horizontal="right" vertical="center"/>
    </xf>
    <xf numFmtId="49" fontId="21" fillId="0" borderId="101" xfId="7" applyNumberFormat="1" applyFont="1" applyFill="1" applyBorder="1" applyAlignment="1">
      <alignment horizontal="center" vertical="center" wrapText="1" shrinkToFit="1"/>
    </xf>
    <xf numFmtId="49" fontId="21" fillId="0" borderId="102" xfId="7" applyNumberFormat="1" applyFont="1" applyFill="1" applyBorder="1" applyAlignment="1">
      <alignment horizontal="center" vertical="center" wrapText="1" shrinkToFit="1"/>
    </xf>
    <xf numFmtId="49" fontId="21" fillId="0" borderId="103" xfId="7" applyNumberFormat="1" applyFont="1" applyFill="1" applyBorder="1" applyAlignment="1">
      <alignment horizontal="center" vertical="center" wrapText="1" shrinkToFit="1"/>
    </xf>
    <xf numFmtId="179" fontId="23" fillId="0" borderId="103" xfId="7" applyNumberFormat="1" applyFont="1" applyFill="1" applyBorder="1" applyAlignment="1">
      <alignment horizontal="right" vertical="center"/>
    </xf>
    <xf numFmtId="179" fontId="23" fillId="0" borderId="104" xfId="7" applyNumberFormat="1" applyFont="1" applyFill="1" applyBorder="1" applyAlignment="1">
      <alignment horizontal="right" vertical="center"/>
    </xf>
    <xf numFmtId="179" fontId="23" fillId="0" borderId="105" xfId="7" applyNumberFormat="1" applyFont="1" applyFill="1" applyBorder="1" applyAlignment="1">
      <alignment horizontal="right" vertical="center"/>
    </xf>
    <xf numFmtId="179" fontId="23" fillId="0" borderId="106" xfId="7" applyNumberFormat="1" applyFont="1" applyFill="1" applyBorder="1" applyAlignment="1">
      <alignment horizontal="right" vertical="center"/>
    </xf>
    <xf numFmtId="179" fontId="23" fillId="0" borderId="107" xfId="7" applyNumberFormat="1" applyFont="1" applyFill="1" applyBorder="1" applyAlignment="1">
      <alignment horizontal="right" vertical="center"/>
    </xf>
    <xf numFmtId="179" fontId="23" fillId="0" borderId="108" xfId="7" applyNumberFormat="1" applyFont="1" applyFill="1" applyBorder="1" applyAlignment="1">
      <alignment horizontal="right" vertical="center"/>
    </xf>
    <xf numFmtId="0" fontId="6" fillId="0" borderId="27" xfId="5" applyFont="1" applyBorder="1" applyAlignment="1">
      <alignment vertical="center" justifyLastLine="1"/>
    </xf>
    <xf numFmtId="177" fontId="21" fillId="0" borderId="0" xfId="7" applyNumberFormat="1" applyFont="1" applyFill="1" applyBorder="1" applyAlignment="1">
      <alignment horizontal="left" vertical="center"/>
    </xf>
    <xf numFmtId="49" fontId="21" fillId="0" borderId="0" xfId="7" applyNumberFormat="1" applyFont="1" applyFill="1" applyBorder="1" applyAlignment="1">
      <alignment horizontal="center" vertical="top"/>
    </xf>
    <xf numFmtId="177" fontId="21" fillId="0" borderId="0" xfId="7" applyNumberFormat="1" applyFont="1" applyFill="1" applyBorder="1" applyAlignment="1">
      <alignment horizontal="right"/>
    </xf>
    <xf numFmtId="177" fontId="21" fillId="0" borderId="0" xfId="7" applyNumberFormat="1" applyFont="1" applyFill="1" applyBorder="1" applyAlignment="1">
      <alignment horizontal="right" vertical="center"/>
    </xf>
    <xf numFmtId="188" fontId="21" fillId="0" borderId="0" xfId="7" applyNumberFormat="1" applyFont="1" applyFill="1" applyBorder="1" applyAlignment="1">
      <alignment horizontal="right"/>
    </xf>
    <xf numFmtId="49" fontId="21" fillId="0" borderId="0" xfId="7" applyNumberFormat="1" applyFont="1" applyFill="1" applyBorder="1" applyAlignment="1">
      <alignment horizontal="center"/>
    </xf>
    <xf numFmtId="2" fontId="21" fillId="0" borderId="0" xfId="7" applyNumberFormat="1" applyFont="1" applyFill="1" applyBorder="1" applyAlignment="1">
      <alignment horizontal="right"/>
    </xf>
    <xf numFmtId="186" fontId="21" fillId="0" borderId="0" xfId="7" applyNumberFormat="1" applyFont="1" applyFill="1" applyBorder="1" applyAlignment="1">
      <alignment horizontal="right"/>
    </xf>
    <xf numFmtId="187" fontId="21" fillId="0" borderId="0" xfId="7" applyNumberFormat="1" applyFont="1" applyFill="1" applyBorder="1" applyAlignment="1">
      <alignment horizontal="right"/>
    </xf>
  </cellXfs>
  <cellStyles count="8">
    <cellStyle name="桁区切り 2" xfId="3"/>
    <cellStyle name="標準" xfId="0" builtinId="0"/>
    <cellStyle name="標準 2" xfId="1"/>
    <cellStyle name="標準_202／203.XLS" xfId="4"/>
    <cellStyle name="標準_JB16" xfId="7"/>
    <cellStyle name="標準_Sheet1" xfId="2"/>
    <cellStyle name="標準_Sheet1 2" xfId="5"/>
    <cellStyle name="標準_第7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100</xdr:row>
      <xdr:rowOff>0</xdr:rowOff>
    </xdr:from>
    <xdr:to>
      <xdr:col>10</xdr:col>
      <xdr:colOff>462005</xdr:colOff>
      <xdr:row>100</xdr:row>
      <xdr:rowOff>0</xdr:rowOff>
    </xdr:to>
    <xdr:sp macro="" textlink="">
      <xdr:nvSpPr>
        <xdr:cNvPr id="2" name="右中かっこ 1"/>
        <xdr:cNvSpPr/>
      </xdr:nvSpPr>
      <xdr:spPr>
        <a:xfrm>
          <a:off x="7067550" y="6286500"/>
          <a:ext cx="414380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S-2-2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2"/>
      <sheetName val="S-2-2-1"/>
      <sheetName val="S-2-2-2"/>
    </sheetNames>
    <sheetDataSet>
      <sheetData sheetId="0" refreshError="1"/>
      <sheetData sheetId="1" refreshError="1"/>
      <sheetData sheetId="2">
        <row r="6">
          <cell r="I6">
            <v>0.02</v>
          </cell>
        </row>
        <row r="7">
          <cell r="I7">
            <v>0.1</v>
          </cell>
        </row>
        <row r="8">
          <cell r="I8">
            <v>0.04</v>
          </cell>
        </row>
        <row r="9">
          <cell r="I9">
            <v>0.1</v>
          </cell>
        </row>
        <row r="10">
          <cell r="I10">
            <v>0.02</v>
          </cell>
        </row>
        <row r="11">
          <cell r="I11">
            <v>0.05</v>
          </cell>
        </row>
        <row r="12">
          <cell r="I12">
            <v>0.1</v>
          </cell>
        </row>
        <row r="13">
          <cell r="I13">
            <v>0.08</v>
          </cell>
        </row>
        <row r="14">
          <cell r="I14">
            <v>0.02</v>
          </cell>
        </row>
        <row r="15">
          <cell r="I15">
            <v>7.0000000000000007E-2</v>
          </cell>
        </row>
        <row r="16">
          <cell r="I16">
            <v>7.0000000000000007E-2</v>
          </cell>
        </row>
        <row r="17">
          <cell r="I17">
            <v>0.06</v>
          </cell>
        </row>
        <row r="18">
          <cell r="I18">
            <v>0.02</v>
          </cell>
        </row>
        <row r="19">
          <cell r="I19">
            <v>0.05</v>
          </cell>
        </row>
        <row r="20">
          <cell r="I20">
            <v>0.12</v>
          </cell>
        </row>
        <row r="21">
          <cell r="I21">
            <v>0.04</v>
          </cell>
        </row>
        <row r="22">
          <cell r="I22">
            <v>0.06</v>
          </cell>
        </row>
        <row r="23">
          <cell r="I23">
            <v>7.0000000000000007E-2</v>
          </cell>
        </row>
        <row r="24">
          <cell r="I24">
            <v>7.0000000000000007E-2</v>
          </cell>
        </row>
        <row r="25">
          <cell r="I25">
            <v>7.0000000000000007E-2</v>
          </cell>
        </row>
        <row r="26">
          <cell r="I26">
            <v>0.08</v>
          </cell>
        </row>
        <row r="27">
          <cell r="I27">
            <v>0.06</v>
          </cell>
        </row>
        <row r="28">
          <cell r="I28">
            <v>0.16</v>
          </cell>
        </row>
        <row r="29">
          <cell r="I29">
            <v>0.13</v>
          </cell>
        </row>
        <row r="30">
          <cell r="I30">
            <v>0.12</v>
          </cell>
        </row>
        <row r="31">
          <cell r="I31">
            <v>0.3</v>
          </cell>
        </row>
        <row r="32">
          <cell r="I32">
            <v>0.32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2"/>
  <sheetViews>
    <sheetView showGridLines="0" zoomScaleNormal="100" workbookViewId="0">
      <selection activeCell="CB8" sqref="CB8"/>
    </sheetView>
  </sheetViews>
  <sheetFormatPr defaultRowHeight="13.5" x14ac:dyDescent="0.4"/>
  <cols>
    <col min="1" max="1" width="1.625" style="2" customWidth="1"/>
    <col min="2" max="2" width="3.625" style="2" customWidth="1"/>
    <col min="3" max="3" width="20.375" style="2" bestFit="1" customWidth="1"/>
    <col min="4" max="13" width="10.625" style="2" hidden="1" customWidth="1"/>
    <col min="14" max="14" width="10.625" style="3" hidden="1" customWidth="1"/>
    <col min="15" max="18" width="8.125" style="2" hidden="1" customWidth="1"/>
    <col min="19" max="19" width="10.5" style="3" hidden="1" customWidth="1"/>
    <col min="20" max="23" width="8.125" style="2" hidden="1" customWidth="1"/>
    <col min="24" max="24" width="10.625" style="3" hidden="1" customWidth="1"/>
    <col min="25" max="28" width="8.125" style="2" hidden="1" customWidth="1"/>
    <col min="29" max="29" width="10.625" style="4" hidden="1" customWidth="1"/>
    <col min="30" max="33" width="8.125" style="2" hidden="1" customWidth="1"/>
    <col min="34" max="34" width="10.625" style="4" hidden="1" customWidth="1"/>
    <col min="35" max="38" width="8.125" style="2" hidden="1" customWidth="1"/>
    <col min="39" max="39" width="10.625" style="4" hidden="1" customWidth="1"/>
    <col min="40" max="43" width="8.125" style="2" hidden="1" customWidth="1"/>
    <col min="44" max="44" width="8.625" style="4" hidden="1" customWidth="1"/>
    <col min="45" max="48" width="8.125" style="2" hidden="1" customWidth="1"/>
    <col min="49" max="49" width="8" style="2" hidden="1" customWidth="1"/>
    <col min="50" max="52" width="0" style="2" hidden="1" customWidth="1"/>
    <col min="53" max="53" width="0.25" style="2" hidden="1" customWidth="1"/>
    <col min="54" max="54" width="8" style="2" hidden="1" customWidth="1"/>
    <col min="55" max="58" width="0" style="2" hidden="1" customWidth="1"/>
    <col min="59" max="59" width="8" style="2" customWidth="1"/>
    <col min="60" max="63" width="0" style="2" hidden="1" customWidth="1"/>
    <col min="64" max="64" width="8" style="2" customWidth="1"/>
    <col min="65" max="68" width="8" style="2" hidden="1" customWidth="1"/>
    <col min="69" max="69" width="8" style="2" customWidth="1"/>
    <col min="70" max="73" width="8" style="2" hidden="1" customWidth="1"/>
    <col min="74" max="78" width="8" style="2" customWidth="1"/>
    <col min="79" max="256" width="9" style="2"/>
    <col min="257" max="257" width="1.625" style="2" customWidth="1"/>
    <col min="258" max="258" width="3.625" style="2" customWidth="1"/>
    <col min="259" max="259" width="20.375" style="2" bestFit="1" customWidth="1"/>
    <col min="260" max="314" width="0" style="2" hidden="1" customWidth="1"/>
    <col min="315" max="315" width="8" style="2" customWidth="1"/>
    <col min="316" max="319" width="0" style="2" hidden="1" customWidth="1"/>
    <col min="320" max="320" width="8" style="2" customWidth="1"/>
    <col min="321" max="324" width="0" style="2" hidden="1" customWidth="1"/>
    <col min="325" max="325" width="8" style="2" customWidth="1"/>
    <col min="326" max="329" width="0" style="2" hidden="1" customWidth="1"/>
    <col min="330" max="334" width="8" style="2" customWidth="1"/>
    <col min="335" max="512" width="9" style="2"/>
    <col min="513" max="513" width="1.625" style="2" customWidth="1"/>
    <col min="514" max="514" width="3.625" style="2" customWidth="1"/>
    <col min="515" max="515" width="20.375" style="2" bestFit="1" customWidth="1"/>
    <col min="516" max="570" width="0" style="2" hidden="1" customWidth="1"/>
    <col min="571" max="571" width="8" style="2" customWidth="1"/>
    <col min="572" max="575" width="0" style="2" hidden="1" customWidth="1"/>
    <col min="576" max="576" width="8" style="2" customWidth="1"/>
    <col min="577" max="580" width="0" style="2" hidden="1" customWidth="1"/>
    <col min="581" max="581" width="8" style="2" customWidth="1"/>
    <col min="582" max="585" width="0" style="2" hidden="1" customWidth="1"/>
    <col min="586" max="590" width="8" style="2" customWidth="1"/>
    <col min="591" max="768" width="9" style="2"/>
    <col min="769" max="769" width="1.625" style="2" customWidth="1"/>
    <col min="770" max="770" width="3.625" style="2" customWidth="1"/>
    <col min="771" max="771" width="20.375" style="2" bestFit="1" customWidth="1"/>
    <col min="772" max="826" width="0" style="2" hidden="1" customWidth="1"/>
    <col min="827" max="827" width="8" style="2" customWidth="1"/>
    <col min="828" max="831" width="0" style="2" hidden="1" customWidth="1"/>
    <col min="832" max="832" width="8" style="2" customWidth="1"/>
    <col min="833" max="836" width="0" style="2" hidden="1" customWidth="1"/>
    <col min="837" max="837" width="8" style="2" customWidth="1"/>
    <col min="838" max="841" width="0" style="2" hidden="1" customWidth="1"/>
    <col min="842" max="846" width="8" style="2" customWidth="1"/>
    <col min="847" max="1024" width="9" style="2"/>
    <col min="1025" max="1025" width="1.625" style="2" customWidth="1"/>
    <col min="1026" max="1026" width="3.625" style="2" customWidth="1"/>
    <col min="1027" max="1027" width="20.375" style="2" bestFit="1" customWidth="1"/>
    <col min="1028" max="1082" width="0" style="2" hidden="1" customWidth="1"/>
    <col min="1083" max="1083" width="8" style="2" customWidth="1"/>
    <col min="1084" max="1087" width="0" style="2" hidden="1" customWidth="1"/>
    <col min="1088" max="1088" width="8" style="2" customWidth="1"/>
    <col min="1089" max="1092" width="0" style="2" hidden="1" customWidth="1"/>
    <col min="1093" max="1093" width="8" style="2" customWidth="1"/>
    <col min="1094" max="1097" width="0" style="2" hidden="1" customWidth="1"/>
    <col min="1098" max="1102" width="8" style="2" customWidth="1"/>
    <col min="1103" max="1280" width="9" style="2"/>
    <col min="1281" max="1281" width="1.625" style="2" customWidth="1"/>
    <col min="1282" max="1282" width="3.625" style="2" customWidth="1"/>
    <col min="1283" max="1283" width="20.375" style="2" bestFit="1" customWidth="1"/>
    <col min="1284" max="1338" width="0" style="2" hidden="1" customWidth="1"/>
    <col min="1339" max="1339" width="8" style="2" customWidth="1"/>
    <col min="1340" max="1343" width="0" style="2" hidden="1" customWidth="1"/>
    <col min="1344" max="1344" width="8" style="2" customWidth="1"/>
    <col min="1345" max="1348" width="0" style="2" hidden="1" customWidth="1"/>
    <col min="1349" max="1349" width="8" style="2" customWidth="1"/>
    <col min="1350" max="1353" width="0" style="2" hidden="1" customWidth="1"/>
    <col min="1354" max="1358" width="8" style="2" customWidth="1"/>
    <col min="1359" max="1536" width="9" style="2"/>
    <col min="1537" max="1537" width="1.625" style="2" customWidth="1"/>
    <col min="1538" max="1538" width="3.625" style="2" customWidth="1"/>
    <col min="1539" max="1539" width="20.375" style="2" bestFit="1" customWidth="1"/>
    <col min="1540" max="1594" width="0" style="2" hidden="1" customWidth="1"/>
    <col min="1595" max="1595" width="8" style="2" customWidth="1"/>
    <col min="1596" max="1599" width="0" style="2" hidden="1" customWidth="1"/>
    <col min="1600" max="1600" width="8" style="2" customWidth="1"/>
    <col min="1601" max="1604" width="0" style="2" hidden="1" customWidth="1"/>
    <col min="1605" max="1605" width="8" style="2" customWidth="1"/>
    <col min="1606" max="1609" width="0" style="2" hidden="1" customWidth="1"/>
    <col min="1610" max="1614" width="8" style="2" customWidth="1"/>
    <col min="1615" max="1792" width="9" style="2"/>
    <col min="1793" max="1793" width="1.625" style="2" customWidth="1"/>
    <col min="1794" max="1794" width="3.625" style="2" customWidth="1"/>
    <col min="1795" max="1795" width="20.375" style="2" bestFit="1" customWidth="1"/>
    <col min="1796" max="1850" width="0" style="2" hidden="1" customWidth="1"/>
    <col min="1851" max="1851" width="8" style="2" customWidth="1"/>
    <col min="1852" max="1855" width="0" style="2" hidden="1" customWidth="1"/>
    <col min="1856" max="1856" width="8" style="2" customWidth="1"/>
    <col min="1857" max="1860" width="0" style="2" hidden="1" customWidth="1"/>
    <col min="1861" max="1861" width="8" style="2" customWidth="1"/>
    <col min="1862" max="1865" width="0" style="2" hidden="1" customWidth="1"/>
    <col min="1866" max="1870" width="8" style="2" customWidth="1"/>
    <col min="1871" max="2048" width="9" style="2"/>
    <col min="2049" max="2049" width="1.625" style="2" customWidth="1"/>
    <col min="2050" max="2050" width="3.625" style="2" customWidth="1"/>
    <col min="2051" max="2051" width="20.375" style="2" bestFit="1" customWidth="1"/>
    <col min="2052" max="2106" width="0" style="2" hidden="1" customWidth="1"/>
    <col min="2107" max="2107" width="8" style="2" customWidth="1"/>
    <col min="2108" max="2111" width="0" style="2" hidden="1" customWidth="1"/>
    <col min="2112" max="2112" width="8" style="2" customWidth="1"/>
    <col min="2113" max="2116" width="0" style="2" hidden="1" customWidth="1"/>
    <col min="2117" max="2117" width="8" style="2" customWidth="1"/>
    <col min="2118" max="2121" width="0" style="2" hidden="1" customWidth="1"/>
    <col min="2122" max="2126" width="8" style="2" customWidth="1"/>
    <col min="2127" max="2304" width="9" style="2"/>
    <col min="2305" max="2305" width="1.625" style="2" customWidth="1"/>
    <col min="2306" max="2306" width="3.625" style="2" customWidth="1"/>
    <col min="2307" max="2307" width="20.375" style="2" bestFit="1" customWidth="1"/>
    <col min="2308" max="2362" width="0" style="2" hidden="1" customWidth="1"/>
    <col min="2363" max="2363" width="8" style="2" customWidth="1"/>
    <col min="2364" max="2367" width="0" style="2" hidden="1" customWidth="1"/>
    <col min="2368" max="2368" width="8" style="2" customWidth="1"/>
    <col min="2369" max="2372" width="0" style="2" hidden="1" customWidth="1"/>
    <col min="2373" max="2373" width="8" style="2" customWidth="1"/>
    <col min="2374" max="2377" width="0" style="2" hidden="1" customWidth="1"/>
    <col min="2378" max="2382" width="8" style="2" customWidth="1"/>
    <col min="2383" max="2560" width="9" style="2"/>
    <col min="2561" max="2561" width="1.625" style="2" customWidth="1"/>
    <col min="2562" max="2562" width="3.625" style="2" customWidth="1"/>
    <col min="2563" max="2563" width="20.375" style="2" bestFit="1" customWidth="1"/>
    <col min="2564" max="2618" width="0" style="2" hidden="1" customWidth="1"/>
    <col min="2619" max="2619" width="8" style="2" customWidth="1"/>
    <col min="2620" max="2623" width="0" style="2" hidden="1" customWidth="1"/>
    <col min="2624" max="2624" width="8" style="2" customWidth="1"/>
    <col min="2625" max="2628" width="0" style="2" hidden="1" customWidth="1"/>
    <col min="2629" max="2629" width="8" style="2" customWidth="1"/>
    <col min="2630" max="2633" width="0" style="2" hidden="1" customWidth="1"/>
    <col min="2634" max="2638" width="8" style="2" customWidth="1"/>
    <col min="2639" max="2816" width="9" style="2"/>
    <col min="2817" max="2817" width="1.625" style="2" customWidth="1"/>
    <col min="2818" max="2818" width="3.625" style="2" customWidth="1"/>
    <col min="2819" max="2819" width="20.375" style="2" bestFit="1" customWidth="1"/>
    <col min="2820" max="2874" width="0" style="2" hidden="1" customWidth="1"/>
    <col min="2875" max="2875" width="8" style="2" customWidth="1"/>
    <col min="2876" max="2879" width="0" style="2" hidden="1" customWidth="1"/>
    <col min="2880" max="2880" width="8" style="2" customWidth="1"/>
    <col min="2881" max="2884" width="0" style="2" hidden="1" customWidth="1"/>
    <col min="2885" max="2885" width="8" style="2" customWidth="1"/>
    <col min="2886" max="2889" width="0" style="2" hidden="1" customWidth="1"/>
    <col min="2890" max="2894" width="8" style="2" customWidth="1"/>
    <col min="2895" max="3072" width="9" style="2"/>
    <col min="3073" max="3073" width="1.625" style="2" customWidth="1"/>
    <col min="3074" max="3074" width="3.625" style="2" customWidth="1"/>
    <col min="3075" max="3075" width="20.375" style="2" bestFit="1" customWidth="1"/>
    <col min="3076" max="3130" width="0" style="2" hidden="1" customWidth="1"/>
    <col min="3131" max="3131" width="8" style="2" customWidth="1"/>
    <col min="3132" max="3135" width="0" style="2" hidden="1" customWidth="1"/>
    <col min="3136" max="3136" width="8" style="2" customWidth="1"/>
    <col min="3137" max="3140" width="0" style="2" hidden="1" customWidth="1"/>
    <col min="3141" max="3141" width="8" style="2" customWidth="1"/>
    <col min="3142" max="3145" width="0" style="2" hidden="1" customWidth="1"/>
    <col min="3146" max="3150" width="8" style="2" customWidth="1"/>
    <col min="3151" max="3328" width="9" style="2"/>
    <col min="3329" max="3329" width="1.625" style="2" customWidth="1"/>
    <col min="3330" max="3330" width="3.625" style="2" customWidth="1"/>
    <col min="3331" max="3331" width="20.375" style="2" bestFit="1" customWidth="1"/>
    <col min="3332" max="3386" width="0" style="2" hidden="1" customWidth="1"/>
    <col min="3387" max="3387" width="8" style="2" customWidth="1"/>
    <col min="3388" max="3391" width="0" style="2" hidden="1" customWidth="1"/>
    <col min="3392" max="3392" width="8" style="2" customWidth="1"/>
    <col min="3393" max="3396" width="0" style="2" hidden="1" customWidth="1"/>
    <col min="3397" max="3397" width="8" style="2" customWidth="1"/>
    <col min="3398" max="3401" width="0" style="2" hidden="1" customWidth="1"/>
    <col min="3402" max="3406" width="8" style="2" customWidth="1"/>
    <col min="3407" max="3584" width="9" style="2"/>
    <col min="3585" max="3585" width="1.625" style="2" customWidth="1"/>
    <col min="3586" max="3586" width="3.625" style="2" customWidth="1"/>
    <col min="3587" max="3587" width="20.375" style="2" bestFit="1" customWidth="1"/>
    <col min="3588" max="3642" width="0" style="2" hidden="1" customWidth="1"/>
    <col min="3643" max="3643" width="8" style="2" customWidth="1"/>
    <col min="3644" max="3647" width="0" style="2" hidden="1" customWidth="1"/>
    <col min="3648" max="3648" width="8" style="2" customWidth="1"/>
    <col min="3649" max="3652" width="0" style="2" hidden="1" customWidth="1"/>
    <col min="3653" max="3653" width="8" style="2" customWidth="1"/>
    <col min="3654" max="3657" width="0" style="2" hidden="1" customWidth="1"/>
    <col min="3658" max="3662" width="8" style="2" customWidth="1"/>
    <col min="3663" max="3840" width="9" style="2"/>
    <col min="3841" max="3841" width="1.625" style="2" customWidth="1"/>
    <col min="3842" max="3842" width="3.625" style="2" customWidth="1"/>
    <col min="3843" max="3843" width="20.375" style="2" bestFit="1" customWidth="1"/>
    <col min="3844" max="3898" width="0" style="2" hidden="1" customWidth="1"/>
    <col min="3899" max="3899" width="8" style="2" customWidth="1"/>
    <col min="3900" max="3903" width="0" style="2" hidden="1" customWidth="1"/>
    <col min="3904" max="3904" width="8" style="2" customWidth="1"/>
    <col min="3905" max="3908" width="0" style="2" hidden="1" customWidth="1"/>
    <col min="3909" max="3909" width="8" style="2" customWidth="1"/>
    <col min="3910" max="3913" width="0" style="2" hidden="1" customWidth="1"/>
    <col min="3914" max="3918" width="8" style="2" customWidth="1"/>
    <col min="3919" max="4096" width="9" style="2"/>
    <col min="4097" max="4097" width="1.625" style="2" customWidth="1"/>
    <col min="4098" max="4098" width="3.625" style="2" customWidth="1"/>
    <col min="4099" max="4099" width="20.375" style="2" bestFit="1" customWidth="1"/>
    <col min="4100" max="4154" width="0" style="2" hidden="1" customWidth="1"/>
    <col min="4155" max="4155" width="8" style="2" customWidth="1"/>
    <col min="4156" max="4159" width="0" style="2" hidden="1" customWidth="1"/>
    <col min="4160" max="4160" width="8" style="2" customWidth="1"/>
    <col min="4161" max="4164" width="0" style="2" hidden="1" customWidth="1"/>
    <col min="4165" max="4165" width="8" style="2" customWidth="1"/>
    <col min="4166" max="4169" width="0" style="2" hidden="1" customWidth="1"/>
    <col min="4170" max="4174" width="8" style="2" customWidth="1"/>
    <col min="4175" max="4352" width="9" style="2"/>
    <col min="4353" max="4353" width="1.625" style="2" customWidth="1"/>
    <col min="4354" max="4354" width="3.625" style="2" customWidth="1"/>
    <col min="4355" max="4355" width="20.375" style="2" bestFit="1" customWidth="1"/>
    <col min="4356" max="4410" width="0" style="2" hidden="1" customWidth="1"/>
    <col min="4411" max="4411" width="8" style="2" customWidth="1"/>
    <col min="4412" max="4415" width="0" style="2" hidden="1" customWidth="1"/>
    <col min="4416" max="4416" width="8" style="2" customWidth="1"/>
    <col min="4417" max="4420" width="0" style="2" hidden="1" customWidth="1"/>
    <col min="4421" max="4421" width="8" style="2" customWidth="1"/>
    <col min="4422" max="4425" width="0" style="2" hidden="1" customWidth="1"/>
    <col min="4426" max="4430" width="8" style="2" customWidth="1"/>
    <col min="4431" max="4608" width="9" style="2"/>
    <col min="4609" max="4609" width="1.625" style="2" customWidth="1"/>
    <col min="4610" max="4610" width="3.625" style="2" customWidth="1"/>
    <col min="4611" max="4611" width="20.375" style="2" bestFit="1" customWidth="1"/>
    <col min="4612" max="4666" width="0" style="2" hidden="1" customWidth="1"/>
    <col min="4667" max="4667" width="8" style="2" customWidth="1"/>
    <col min="4668" max="4671" width="0" style="2" hidden="1" customWidth="1"/>
    <col min="4672" max="4672" width="8" style="2" customWidth="1"/>
    <col min="4673" max="4676" width="0" style="2" hidden="1" customWidth="1"/>
    <col min="4677" max="4677" width="8" style="2" customWidth="1"/>
    <col min="4678" max="4681" width="0" style="2" hidden="1" customWidth="1"/>
    <col min="4682" max="4686" width="8" style="2" customWidth="1"/>
    <col min="4687" max="4864" width="9" style="2"/>
    <col min="4865" max="4865" width="1.625" style="2" customWidth="1"/>
    <col min="4866" max="4866" width="3.625" style="2" customWidth="1"/>
    <col min="4867" max="4867" width="20.375" style="2" bestFit="1" customWidth="1"/>
    <col min="4868" max="4922" width="0" style="2" hidden="1" customWidth="1"/>
    <col min="4923" max="4923" width="8" style="2" customWidth="1"/>
    <col min="4924" max="4927" width="0" style="2" hidden="1" customWidth="1"/>
    <col min="4928" max="4928" width="8" style="2" customWidth="1"/>
    <col min="4929" max="4932" width="0" style="2" hidden="1" customWidth="1"/>
    <col min="4933" max="4933" width="8" style="2" customWidth="1"/>
    <col min="4934" max="4937" width="0" style="2" hidden="1" customWidth="1"/>
    <col min="4938" max="4942" width="8" style="2" customWidth="1"/>
    <col min="4943" max="5120" width="9" style="2"/>
    <col min="5121" max="5121" width="1.625" style="2" customWidth="1"/>
    <col min="5122" max="5122" width="3.625" style="2" customWidth="1"/>
    <col min="5123" max="5123" width="20.375" style="2" bestFit="1" customWidth="1"/>
    <col min="5124" max="5178" width="0" style="2" hidden="1" customWidth="1"/>
    <col min="5179" max="5179" width="8" style="2" customWidth="1"/>
    <col min="5180" max="5183" width="0" style="2" hidden="1" customWidth="1"/>
    <col min="5184" max="5184" width="8" style="2" customWidth="1"/>
    <col min="5185" max="5188" width="0" style="2" hidden="1" customWidth="1"/>
    <col min="5189" max="5189" width="8" style="2" customWidth="1"/>
    <col min="5190" max="5193" width="0" style="2" hidden="1" customWidth="1"/>
    <col min="5194" max="5198" width="8" style="2" customWidth="1"/>
    <col min="5199" max="5376" width="9" style="2"/>
    <col min="5377" max="5377" width="1.625" style="2" customWidth="1"/>
    <col min="5378" max="5378" width="3.625" style="2" customWidth="1"/>
    <col min="5379" max="5379" width="20.375" style="2" bestFit="1" customWidth="1"/>
    <col min="5380" max="5434" width="0" style="2" hidden="1" customWidth="1"/>
    <col min="5435" max="5435" width="8" style="2" customWidth="1"/>
    <col min="5436" max="5439" width="0" style="2" hidden="1" customWidth="1"/>
    <col min="5440" max="5440" width="8" style="2" customWidth="1"/>
    <col min="5441" max="5444" width="0" style="2" hidden="1" customWidth="1"/>
    <col min="5445" max="5445" width="8" style="2" customWidth="1"/>
    <col min="5446" max="5449" width="0" style="2" hidden="1" customWidth="1"/>
    <col min="5450" max="5454" width="8" style="2" customWidth="1"/>
    <col min="5455" max="5632" width="9" style="2"/>
    <col min="5633" max="5633" width="1.625" style="2" customWidth="1"/>
    <col min="5634" max="5634" width="3.625" style="2" customWidth="1"/>
    <col min="5635" max="5635" width="20.375" style="2" bestFit="1" customWidth="1"/>
    <col min="5636" max="5690" width="0" style="2" hidden="1" customWidth="1"/>
    <col min="5691" max="5691" width="8" style="2" customWidth="1"/>
    <col min="5692" max="5695" width="0" style="2" hidden="1" customWidth="1"/>
    <col min="5696" max="5696" width="8" style="2" customWidth="1"/>
    <col min="5697" max="5700" width="0" style="2" hidden="1" customWidth="1"/>
    <col min="5701" max="5701" width="8" style="2" customWidth="1"/>
    <col min="5702" max="5705" width="0" style="2" hidden="1" customWidth="1"/>
    <col min="5706" max="5710" width="8" style="2" customWidth="1"/>
    <col min="5711" max="5888" width="9" style="2"/>
    <col min="5889" max="5889" width="1.625" style="2" customWidth="1"/>
    <col min="5890" max="5890" width="3.625" style="2" customWidth="1"/>
    <col min="5891" max="5891" width="20.375" style="2" bestFit="1" customWidth="1"/>
    <col min="5892" max="5946" width="0" style="2" hidden="1" customWidth="1"/>
    <col min="5947" max="5947" width="8" style="2" customWidth="1"/>
    <col min="5948" max="5951" width="0" style="2" hidden="1" customWidth="1"/>
    <col min="5952" max="5952" width="8" style="2" customWidth="1"/>
    <col min="5953" max="5956" width="0" style="2" hidden="1" customWidth="1"/>
    <col min="5957" max="5957" width="8" style="2" customWidth="1"/>
    <col min="5958" max="5961" width="0" style="2" hidden="1" customWidth="1"/>
    <col min="5962" max="5966" width="8" style="2" customWidth="1"/>
    <col min="5967" max="6144" width="9" style="2"/>
    <col min="6145" max="6145" width="1.625" style="2" customWidth="1"/>
    <col min="6146" max="6146" width="3.625" style="2" customWidth="1"/>
    <col min="6147" max="6147" width="20.375" style="2" bestFit="1" customWidth="1"/>
    <col min="6148" max="6202" width="0" style="2" hidden="1" customWidth="1"/>
    <col min="6203" max="6203" width="8" style="2" customWidth="1"/>
    <col min="6204" max="6207" width="0" style="2" hidden="1" customWidth="1"/>
    <col min="6208" max="6208" width="8" style="2" customWidth="1"/>
    <col min="6209" max="6212" width="0" style="2" hidden="1" customWidth="1"/>
    <col min="6213" max="6213" width="8" style="2" customWidth="1"/>
    <col min="6214" max="6217" width="0" style="2" hidden="1" customWidth="1"/>
    <col min="6218" max="6222" width="8" style="2" customWidth="1"/>
    <col min="6223" max="6400" width="9" style="2"/>
    <col min="6401" max="6401" width="1.625" style="2" customWidth="1"/>
    <col min="6402" max="6402" width="3.625" style="2" customWidth="1"/>
    <col min="6403" max="6403" width="20.375" style="2" bestFit="1" customWidth="1"/>
    <col min="6404" max="6458" width="0" style="2" hidden="1" customWidth="1"/>
    <col min="6459" max="6459" width="8" style="2" customWidth="1"/>
    <col min="6460" max="6463" width="0" style="2" hidden="1" customWidth="1"/>
    <col min="6464" max="6464" width="8" style="2" customWidth="1"/>
    <col min="6465" max="6468" width="0" style="2" hidden="1" customWidth="1"/>
    <col min="6469" max="6469" width="8" style="2" customWidth="1"/>
    <col min="6470" max="6473" width="0" style="2" hidden="1" customWidth="1"/>
    <col min="6474" max="6478" width="8" style="2" customWidth="1"/>
    <col min="6479" max="6656" width="9" style="2"/>
    <col min="6657" max="6657" width="1.625" style="2" customWidth="1"/>
    <col min="6658" max="6658" width="3.625" style="2" customWidth="1"/>
    <col min="6659" max="6659" width="20.375" style="2" bestFit="1" customWidth="1"/>
    <col min="6660" max="6714" width="0" style="2" hidden="1" customWidth="1"/>
    <col min="6715" max="6715" width="8" style="2" customWidth="1"/>
    <col min="6716" max="6719" width="0" style="2" hidden="1" customWidth="1"/>
    <col min="6720" max="6720" width="8" style="2" customWidth="1"/>
    <col min="6721" max="6724" width="0" style="2" hidden="1" customWidth="1"/>
    <col min="6725" max="6725" width="8" style="2" customWidth="1"/>
    <col min="6726" max="6729" width="0" style="2" hidden="1" customWidth="1"/>
    <col min="6730" max="6734" width="8" style="2" customWidth="1"/>
    <col min="6735" max="6912" width="9" style="2"/>
    <col min="6913" max="6913" width="1.625" style="2" customWidth="1"/>
    <col min="6914" max="6914" width="3.625" style="2" customWidth="1"/>
    <col min="6915" max="6915" width="20.375" style="2" bestFit="1" customWidth="1"/>
    <col min="6916" max="6970" width="0" style="2" hidden="1" customWidth="1"/>
    <col min="6971" max="6971" width="8" style="2" customWidth="1"/>
    <col min="6972" max="6975" width="0" style="2" hidden="1" customWidth="1"/>
    <col min="6976" max="6976" width="8" style="2" customWidth="1"/>
    <col min="6977" max="6980" width="0" style="2" hidden="1" customWidth="1"/>
    <col min="6981" max="6981" width="8" style="2" customWidth="1"/>
    <col min="6982" max="6985" width="0" style="2" hidden="1" customWidth="1"/>
    <col min="6986" max="6990" width="8" style="2" customWidth="1"/>
    <col min="6991" max="7168" width="9" style="2"/>
    <col min="7169" max="7169" width="1.625" style="2" customWidth="1"/>
    <col min="7170" max="7170" width="3.625" style="2" customWidth="1"/>
    <col min="7171" max="7171" width="20.375" style="2" bestFit="1" customWidth="1"/>
    <col min="7172" max="7226" width="0" style="2" hidden="1" customWidth="1"/>
    <col min="7227" max="7227" width="8" style="2" customWidth="1"/>
    <col min="7228" max="7231" width="0" style="2" hidden="1" customWidth="1"/>
    <col min="7232" max="7232" width="8" style="2" customWidth="1"/>
    <col min="7233" max="7236" width="0" style="2" hidden="1" customWidth="1"/>
    <col min="7237" max="7237" width="8" style="2" customWidth="1"/>
    <col min="7238" max="7241" width="0" style="2" hidden="1" customWidth="1"/>
    <col min="7242" max="7246" width="8" style="2" customWidth="1"/>
    <col min="7247" max="7424" width="9" style="2"/>
    <col min="7425" max="7425" width="1.625" style="2" customWidth="1"/>
    <col min="7426" max="7426" width="3.625" style="2" customWidth="1"/>
    <col min="7427" max="7427" width="20.375" style="2" bestFit="1" customWidth="1"/>
    <col min="7428" max="7482" width="0" style="2" hidden="1" customWidth="1"/>
    <col min="7483" max="7483" width="8" style="2" customWidth="1"/>
    <col min="7484" max="7487" width="0" style="2" hidden="1" customWidth="1"/>
    <col min="7488" max="7488" width="8" style="2" customWidth="1"/>
    <col min="7489" max="7492" width="0" style="2" hidden="1" customWidth="1"/>
    <col min="7493" max="7493" width="8" style="2" customWidth="1"/>
    <col min="7494" max="7497" width="0" style="2" hidden="1" customWidth="1"/>
    <col min="7498" max="7502" width="8" style="2" customWidth="1"/>
    <col min="7503" max="7680" width="9" style="2"/>
    <col min="7681" max="7681" width="1.625" style="2" customWidth="1"/>
    <col min="7682" max="7682" width="3.625" style="2" customWidth="1"/>
    <col min="7683" max="7683" width="20.375" style="2" bestFit="1" customWidth="1"/>
    <col min="7684" max="7738" width="0" style="2" hidden="1" customWidth="1"/>
    <col min="7739" max="7739" width="8" style="2" customWidth="1"/>
    <col min="7740" max="7743" width="0" style="2" hidden="1" customWidth="1"/>
    <col min="7744" max="7744" width="8" style="2" customWidth="1"/>
    <col min="7745" max="7748" width="0" style="2" hidden="1" customWidth="1"/>
    <col min="7749" max="7749" width="8" style="2" customWidth="1"/>
    <col min="7750" max="7753" width="0" style="2" hidden="1" customWidth="1"/>
    <col min="7754" max="7758" width="8" style="2" customWidth="1"/>
    <col min="7759" max="7936" width="9" style="2"/>
    <col min="7937" max="7937" width="1.625" style="2" customWidth="1"/>
    <col min="7938" max="7938" width="3.625" style="2" customWidth="1"/>
    <col min="7939" max="7939" width="20.375" style="2" bestFit="1" customWidth="1"/>
    <col min="7940" max="7994" width="0" style="2" hidden="1" customWidth="1"/>
    <col min="7995" max="7995" width="8" style="2" customWidth="1"/>
    <col min="7996" max="7999" width="0" style="2" hidden="1" customWidth="1"/>
    <col min="8000" max="8000" width="8" style="2" customWidth="1"/>
    <col min="8001" max="8004" width="0" style="2" hidden="1" customWidth="1"/>
    <col min="8005" max="8005" width="8" style="2" customWidth="1"/>
    <col min="8006" max="8009" width="0" style="2" hidden="1" customWidth="1"/>
    <col min="8010" max="8014" width="8" style="2" customWidth="1"/>
    <col min="8015" max="8192" width="9" style="2"/>
    <col min="8193" max="8193" width="1.625" style="2" customWidth="1"/>
    <col min="8194" max="8194" width="3.625" style="2" customWidth="1"/>
    <col min="8195" max="8195" width="20.375" style="2" bestFit="1" customWidth="1"/>
    <col min="8196" max="8250" width="0" style="2" hidden="1" customWidth="1"/>
    <col min="8251" max="8251" width="8" style="2" customWidth="1"/>
    <col min="8252" max="8255" width="0" style="2" hidden="1" customWidth="1"/>
    <col min="8256" max="8256" width="8" style="2" customWidth="1"/>
    <col min="8257" max="8260" width="0" style="2" hidden="1" customWidth="1"/>
    <col min="8261" max="8261" width="8" style="2" customWidth="1"/>
    <col min="8262" max="8265" width="0" style="2" hidden="1" customWidth="1"/>
    <col min="8266" max="8270" width="8" style="2" customWidth="1"/>
    <col min="8271" max="8448" width="9" style="2"/>
    <col min="8449" max="8449" width="1.625" style="2" customWidth="1"/>
    <col min="8450" max="8450" width="3.625" style="2" customWidth="1"/>
    <col min="8451" max="8451" width="20.375" style="2" bestFit="1" customWidth="1"/>
    <col min="8452" max="8506" width="0" style="2" hidden="1" customWidth="1"/>
    <col min="8507" max="8507" width="8" style="2" customWidth="1"/>
    <col min="8508" max="8511" width="0" style="2" hidden="1" customWidth="1"/>
    <col min="8512" max="8512" width="8" style="2" customWidth="1"/>
    <col min="8513" max="8516" width="0" style="2" hidden="1" customWidth="1"/>
    <col min="8517" max="8517" width="8" style="2" customWidth="1"/>
    <col min="8518" max="8521" width="0" style="2" hidden="1" customWidth="1"/>
    <col min="8522" max="8526" width="8" style="2" customWidth="1"/>
    <col min="8527" max="8704" width="9" style="2"/>
    <col min="8705" max="8705" width="1.625" style="2" customWidth="1"/>
    <col min="8706" max="8706" width="3.625" style="2" customWidth="1"/>
    <col min="8707" max="8707" width="20.375" style="2" bestFit="1" customWidth="1"/>
    <col min="8708" max="8762" width="0" style="2" hidden="1" customWidth="1"/>
    <col min="8763" max="8763" width="8" style="2" customWidth="1"/>
    <col min="8764" max="8767" width="0" style="2" hidden="1" customWidth="1"/>
    <col min="8768" max="8768" width="8" style="2" customWidth="1"/>
    <col min="8769" max="8772" width="0" style="2" hidden="1" customWidth="1"/>
    <col min="8773" max="8773" width="8" style="2" customWidth="1"/>
    <col min="8774" max="8777" width="0" style="2" hidden="1" customWidth="1"/>
    <col min="8778" max="8782" width="8" style="2" customWidth="1"/>
    <col min="8783" max="8960" width="9" style="2"/>
    <col min="8961" max="8961" width="1.625" style="2" customWidth="1"/>
    <col min="8962" max="8962" width="3.625" style="2" customWidth="1"/>
    <col min="8963" max="8963" width="20.375" style="2" bestFit="1" customWidth="1"/>
    <col min="8964" max="9018" width="0" style="2" hidden="1" customWidth="1"/>
    <col min="9019" max="9019" width="8" style="2" customWidth="1"/>
    <col min="9020" max="9023" width="0" style="2" hidden="1" customWidth="1"/>
    <col min="9024" max="9024" width="8" style="2" customWidth="1"/>
    <col min="9025" max="9028" width="0" style="2" hidden="1" customWidth="1"/>
    <col min="9029" max="9029" width="8" style="2" customWidth="1"/>
    <col min="9030" max="9033" width="0" style="2" hidden="1" customWidth="1"/>
    <col min="9034" max="9038" width="8" style="2" customWidth="1"/>
    <col min="9039" max="9216" width="9" style="2"/>
    <col min="9217" max="9217" width="1.625" style="2" customWidth="1"/>
    <col min="9218" max="9218" width="3.625" style="2" customWidth="1"/>
    <col min="9219" max="9219" width="20.375" style="2" bestFit="1" customWidth="1"/>
    <col min="9220" max="9274" width="0" style="2" hidden="1" customWidth="1"/>
    <col min="9275" max="9275" width="8" style="2" customWidth="1"/>
    <col min="9276" max="9279" width="0" style="2" hidden="1" customWidth="1"/>
    <col min="9280" max="9280" width="8" style="2" customWidth="1"/>
    <col min="9281" max="9284" width="0" style="2" hidden="1" customWidth="1"/>
    <col min="9285" max="9285" width="8" style="2" customWidth="1"/>
    <col min="9286" max="9289" width="0" style="2" hidden="1" customWidth="1"/>
    <col min="9290" max="9294" width="8" style="2" customWidth="1"/>
    <col min="9295" max="9472" width="9" style="2"/>
    <col min="9473" max="9473" width="1.625" style="2" customWidth="1"/>
    <col min="9474" max="9474" width="3.625" style="2" customWidth="1"/>
    <col min="9475" max="9475" width="20.375" style="2" bestFit="1" customWidth="1"/>
    <col min="9476" max="9530" width="0" style="2" hidden="1" customWidth="1"/>
    <col min="9531" max="9531" width="8" style="2" customWidth="1"/>
    <col min="9532" max="9535" width="0" style="2" hidden="1" customWidth="1"/>
    <col min="9536" max="9536" width="8" style="2" customWidth="1"/>
    <col min="9537" max="9540" width="0" style="2" hidden="1" customWidth="1"/>
    <col min="9541" max="9541" width="8" style="2" customWidth="1"/>
    <col min="9542" max="9545" width="0" style="2" hidden="1" customWidth="1"/>
    <col min="9546" max="9550" width="8" style="2" customWidth="1"/>
    <col min="9551" max="9728" width="9" style="2"/>
    <col min="9729" max="9729" width="1.625" style="2" customWidth="1"/>
    <col min="9730" max="9730" width="3.625" style="2" customWidth="1"/>
    <col min="9731" max="9731" width="20.375" style="2" bestFit="1" customWidth="1"/>
    <col min="9732" max="9786" width="0" style="2" hidden="1" customWidth="1"/>
    <col min="9787" max="9787" width="8" style="2" customWidth="1"/>
    <col min="9788" max="9791" width="0" style="2" hidden="1" customWidth="1"/>
    <col min="9792" max="9792" width="8" style="2" customWidth="1"/>
    <col min="9793" max="9796" width="0" style="2" hidden="1" customWidth="1"/>
    <col min="9797" max="9797" width="8" style="2" customWidth="1"/>
    <col min="9798" max="9801" width="0" style="2" hidden="1" customWidth="1"/>
    <col min="9802" max="9806" width="8" style="2" customWidth="1"/>
    <col min="9807" max="9984" width="9" style="2"/>
    <col min="9985" max="9985" width="1.625" style="2" customWidth="1"/>
    <col min="9986" max="9986" width="3.625" style="2" customWidth="1"/>
    <col min="9987" max="9987" width="20.375" style="2" bestFit="1" customWidth="1"/>
    <col min="9988" max="10042" width="0" style="2" hidden="1" customWidth="1"/>
    <col min="10043" max="10043" width="8" style="2" customWidth="1"/>
    <col min="10044" max="10047" width="0" style="2" hidden="1" customWidth="1"/>
    <col min="10048" max="10048" width="8" style="2" customWidth="1"/>
    <col min="10049" max="10052" width="0" style="2" hidden="1" customWidth="1"/>
    <col min="10053" max="10053" width="8" style="2" customWidth="1"/>
    <col min="10054" max="10057" width="0" style="2" hidden="1" customWidth="1"/>
    <col min="10058" max="10062" width="8" style="2" customWidth="1"/>
    <col min="10063" max="10240" width="9" style="2"/>
    <col min="10241" max="10241" width="1.625" style="2" customWidth="1"/>
    <col min="10242" max="10242" width="3.625" style="2" customWidth="1"/>
    <col min="10243" max="10243" width="20.375" style="2" bestFit="1" customWidth="1"/>
    <col min="10244" max="10298" width="0" style="2" hidden="1" customWidth="1"/>
    <col min="10299" max="10299" width="8" style="2" customWidth="1"/>
    <col min="10300" max="10303" width="0" style="2" hidden="1" customWidth="1"/>
    <col min="10304" max="10304" width="8" style="2" customWidth="1"/>
    <col min="10305" max="10308" width="0" style="2" hidden="1" customWidth="1"/>
    <col min="10309" max="10309" width="8" style="2" customWidth="1"/>
    <col min="10310" max="10313" width="0" style="2" hidden="1" customWidth="1"/>
    <col min="10314" max="10318" width="8" style="2" customWidth="1"/>
    <col min="10319" max="10496" width="9" style="2"/>
    <col min="10497" max="10497" width="1.625" style="2" customWidth="1"/>
    <col min="10498" max="10498" width="3.625" style="2" customWidth="1"/>
    <col min="10499" max="10499" width="20.375" style="2" bestFit="1" customWidth="1"/>
    <col min="10500" max="10554" width="0" style="2" hidden="1" customWidth="1"/>
    <col min="10555" max="10555" width="8" style="2" customWidth="1"/>
    <col min="10556" max="10559" width="0" style="2" hidden="1" customWidth="1"/>
    <col min="10560" max="10560" width="8" style="2" customWidth="1"/>
    <col min="10561" max="10564" width="0" style="2" hidden="1" customWidth="1"/>
    <col min="10565" max="10565" width="8" style="2" customWidth="1"/>
    <col min="10566" max="10569" width="0" style="2" hidden="1" customWidth="1"/>
    <col min="10570" max="10574" width="8" style="2" customWidth="1"/>
    <col min="10575" max="10752" width="9" style="2"/>
    <col min="10753" max="10753" width="1.625" style="2" customWidth="1"/>
    <col min="10754" max="10754" width="3.625" style="2" customWidth="1"/>
    <col min="10755" max="10755" width="20.375" style="2" bestFit="1" customWidth="1"/>
    <col min="10756" max="10810" width="0" style="2" hidden="1" customWidth="1"/>
    <col min="10811" max="10811" width="8" style="2" customWidth="1"/>
    <col min="10812" max="10815" width="0" style="2" hidden="1" customWidth="1"/>
    <col min="10816" max="10816" width="8" style="2" customWidth="1"/>
    <col min="10817" max="10820" width="0" style="2" hidden="1" customWidth="1"/>
    <col min="10821" max="10821" width="8" style="2" customWidth="1"/>
    <col min="10822" max="10825" width="0" style="2" hidden="1" customWidth="1"/>
    <col min="10826" max="10830" width="8" style="2" customWidth="1"/>
    <col min="10831" max="11008" width="9" style="2"/>
    <col min="11009" max="11009" width="1.625" style="2" customWidth="1"/>
    <col min="11010" max="11010" width="3.625" style="2" customWidth="1"/>
    <col min="11011" max="11011" width="20.375" style="2" bestFit="1" customWidth="1"/>
    <col min="11012" max="11066" width="0" style="2" hidden="1" customWidth="1"/>
    <col min="11067" max="11067" width="8" style="2" customWidth="1"/>
    <col min="11068" max="11071" width="0" style="2" hidden="1" customWidth="1"/>
    <col min="11072" max="11072" width="8" style="2" customWidth="1"/>
    <col min="11073" max="11076" width="0" style="2" hidden="1" customWidth="1"/>
    <col min="11077" max="11077" width="8" style="2" customWidth="1"/>
    <col min="11078" max="11081" width="0" style="2" hidden="1" customWidth="1"/>
    <col min="11082" max="11086" width="8" style="2" customWidth="1"/>
    <col min="11087" max="11264" width="9" style="2"/>
    <col min="11265" max="11265" width="1.625" style="2" customWidth="1"/>
    <col min="11266" max="11266" width="3.625" style="2" customWidth="1"/>
    <col min="11267" max="11267" width="20.375" style="2" bestFit="1" customWidth="1"/>
    <col min="11268" max="11322" width="0" style="2" hidden="1" customWidth="1"/>
    <col min="11323" max="11323" width="8" style="2" customWidth="1"/>
    <col min="11324" max="11327" width="0" style="2" hidden="1" customWidth="1"/>
    <col min="11328" max="11328" width="8" style="2" customWidth="1"/>
    <col min="11329" max="11332" width="0" style="2" hidden="1" customWidth="1"/>
    <col min="11333" max="11333" width="8" style="2" customWidth="1"/>
    <col min="11334" max="11337" width="0" style="2" hidden="1" customWidth="1"/>
    <col min="11338" max="11342" width="8" style="2" customWidth="1"/>
    <col min="11343" max="11520" width="9" style="2"/>
    <col min="11521" max="11521" width="1.625" style="2" customWidth="1"/>
    <col min="11522" max="11522" width="3.625" style="2" customWidth="1"/>
    <col min="11523" max="11523" width="20.375" style="2" bestFit="1" customWidth="1"/>
    <col min="11524" max="11578" width="0" style="2" hidden="1" customWidth="1"/>
    <col min="11579" max="11579" width="8" style="2" customWidth="1"/>
    <col min="11580" max="11583" width="0" style="2" hidden="1" customWidth="1"/>
    <col min="11584" max="11584" width="8" style="2" customWidth="1"/>
    <col min="11585" max="11588" width="0" style="2" hidden="1" customWidth="1"/>
    <col min="11589" max="11589" width="8" style="2" customWidth="1"/>
    <col min="11590" max="11593" width="0" style="2" hidden="1" customWidth="1"/>
    <col min="11594" max="11598" width="8" style="2" customWidth="1"/>
    <col min="11599" max="11776" width="9" style="2"/>
    <col min="11777" max="11777" width="1.625" style="2" customWidth="1"/>
    <col min="11778" max="11778" width="3.625" style="2" customWidth="1"/>
    <col min="11779" max="11779" width="20.375" style="2" bestFit="1" customWidth="1"/>
    <col min="11780" max="11834" width="0" style="2" hidden="1" customWidth="1"/>
    <col min="11835" max="11835" width="8" style="2" customWidth="1"/>
    <col min="11836" max="11839" width="0" style="2" hidden="1" customWidth="1"/>
    <col min="11840" max="11840" width="8" style="2" customWidth="1"/>
    <col min="11841" max="11844" width="0" style="2" hidden="1" customWidth="1"/>
    <col min="11845" max="11845" width="8" style="2" customWidth="1"/>
    <col min="11846" max="11849" width="0" style="2" hidden="1" customWidth="1"/>
    <col min="11850" max="11854" width="8" style="2" customWidth="1"/>
    <col min="11855" max="12032" width="9" style="2"/>
    <col min="12033" max="12033" width="1.625" style="2" customWidth="1"/>
    <col min="12034" max="12034" width="3.625" style="2" customWidth="1"/>
    <col min="12035" max="12035" width="20.375" style="2" bestFit="1" customWidth="1"/>
    <col min="12036" max="12090" width="0" style="2" hidden="1" customWidth="1"/>
    <col min="12091" max="12091" width="8" style="2" customWidth="1"/>
    <col min="12092" max="12095" width="0" style="2" hidden="1" customWidth="1"/>
    <col min="12096" max="12096" width="8" style="2" customWidth="1"/>
    <col min="12097" max="12100" width="0" style="2" hidden="1" customWidth="1"/>
    <col min="12101" max="12101" width="8" style="2" customWidth="1"/>
    <col min="12102" max="12105" width="0" style="2" hidden="1" customWidth="1"/>
    <col min="12106" max="12110" width="8" style="2" customWidth="1"/>
    <col min="12111" max="12288" width="9" style="2"/>
    <col min="12289" max="12289" width="1.625" style="2" customWidth="1"/>
    <col min="12290" max="12290" width="3.625" style="2" customWidth="1"/>
    <col min="12291" max="12291" width="20.375" style="2" bestFit="1" customWidth="1"/>
    <col min="12292" max="12346" width="0" style="2" hidden="1" customWidth="1"/>
    <col min="12347" max="12347" width="8" style="2" customWidth="1"/>
    <col min="12348" max="12351" width="0" style="2" hidden="1" customWidth="1"/>
    <col min="12352" max="12352" width="8" style="2" customWidth="1"/>
    <col min="12353" max="12356" width="0" style="2" hidden="1" customWidth="1"/>
    <col min="12357" max="12357" width="8" style="2" customWidth="1"/>
    <col min="12358" max="12361" width="0" style="2" hidden="1" customWidth="1"/>
    <col min="12362" max="12366" width="8" style="2" customWidth="1"/>
    <col min="12367" max="12544" width="9" style="2"/>
    <col min="12545" max="12545" width="1.625" style="2" customWidth="1"/>
    <col min="12546" max="12546" width="3.625" style="2" customWidth="1"/>
    <col min="12547" max="12547" width="20.375" style="2" bestFit="1" customWidth="1"/>
    <col min="12548" max="12602" width="0" style="2" hidden="1" customWidth="1"/>
    <col min="12603" max="12603" width="8" style="2" customWidth="1"/>
    <col min="12604" max="12607" width="0" style="2" hidden="1" customWidth="1"/>
    <col min="12608" max="12608" width="8" style="2" customWidth="1"/>
    <col min="12609" max="12612" width="0" style="2" hidden="1" customWidth="1"/>
    <col min="12613" max="12613" width="8" style="2" customWidth="1"/>
    <col min="12614" max="12617" width="0" style="2" hidden="1" customWidth="1"/>
    <col min="12618" max="12622" width="8" style="2" customWidth="1"/>
    <col min="12623" max="12800" width="9" style="2"/>
    <col min="12801" max="12801" width="1.625" style="2" customWidth="1"/>
    <col min="12802" max="12802" width="3.625" style="2" customWidth="1"/>
    <col min="12803" max="12803" width="20.375" style="2" bestFit="1" customWidth="1"/>
    <col min="12804" max="12858" width="0" style="2" hidden="1" customWidth="1"/>
    <col min="12859" max="12859" width="8" style="2" customWidth="1"/>
    <col min="12860" max="12863" width="0" style="2" hidden="1" customWidth="1"/>
    <col min="12864" max="12864" width="8" style="2" customWidth="1"/>
    <col min="12865" max="12868" width="0" style="2" hidden="1" customWidth="1"/>
    <col min="12869" max="12869" width="8" style="2" customWidth="1"/>
    <col min="12870" max="12873" width="0" style="2" hidden="1" customWidth="1"/>
    <col min="12874" max="12878" width="8" style="2" customWidth="1"/>
    <col min="12879" max="13056" width="9" style="2"/>
    <col min="13057" max="13057" width="1.625" style="2" customWidth="1"/>
    <col min="13058" max="13058" width="3.625" style="2" customWidth="1"/>
    <col min="13059" max="13059" width="20.375" style="2" bestFit="1" customWidth="1"/>
    <col min="13060" max="13114" width="0" style="2" hidden="1" customWidth="1"/>
    <col min="13115" max="13115" width="8" style="2" customWidth="1"/>
    <col min="13116" max="13119" width="0" style="2" hidden="1" customWidth="1"/>
    <col min="13120" max="13120" width="8" style="2" customWidth="1"/>
    <col min="13121" max="13124" width="0" style="2" hidden="1" customWidth="1"/>
    <col min="13125" max="13125" width="8" style="2" customWidth="1"/>
    <col min="13126" max="13129" width="0" style="2" hidden="1" customWidth="1"/>
    <col min="13130" max="13134" width="8" style="2" customWidth="1"/>
    <col min="13135" max="13312" width="9" style="2"/>
    <col min="13313" max="13313" width="1.625" style="2" customWidth="1"/>
    <col min="13314" max="13314" width="3.625" style="2" customWidth="1"/>
    <col min="13315" max="13315" width="20.375" style="2" bestFit="1" customWidth="1"/>
    <col min="13316" max="13370" width="0" style="2" hidden="1" customWidth="1"/>
    <col min="13371" max="13371" width="8" style="2" customWidth="1"/>
    <col min="13372" max="13375" width="0" style="2" hidden="1" customWidth="1"/>
    <col min="13376" max="13376" width="8" style="2" customWidth="1"/>
    <col min="13377" max="13380" width="0" style="2" hidden="1" customWidth="1"/>
    <col min="13381" max="13381" width="8" style="2" customWidth="1"/>
    <col min="13382" max="13385" width="0" style="2" hidden="1" customWidth="1"/>
    <col min="13386" max="13390" width="8" style="2" customWidth="1"/>
    <col min="13391" max="13568" width="9" style="2"/>
    <col min="13569" max="13569" width="1.625" style="2" customWidth="1"/>
    <col min="13570" max="13570" width="3.625" style="2" customWidth="1"/>
    <col min="13571" max="13571" width="20.375" style="2" bestFit="1" customWidth="1"/>
    <col min="13572" max="13626" width="0" style="2" hidden="1" customWidth="1"/>
    <col min="13627" max="13627" width="8" style="2" customWidth="1"/>
    <col min="13628" max="13631" width="0" style="2" hidden="1" customWidth="1"/>
    <col min="13632" max="13632" width="8" style="2" customWidth="1"/>
    <col min="13633" max="13636" width="0" style="2" hidden="1" customWidth="1"/>
    <col min="13637" max="13637" width="8" style="2" customWidth="1"/>
    <col min="13638" max="13641" width="0" style="2" hidden="1" customWidth="1"/>
    <col min="13642" max="13646" width="8" style="2" customWidth="1"/>
    <col min="13647" max="13824" width="9" style="2"/>
    <col min="13825" max="13825" width="1.625" style="2" customWidth="1"/>
    <col min="13826" max="13826" width="3.625" style="2" customWidth="1"/>
    <col min="13827" max="13827" width="20.375" style="2" bestFit="1" customWidth="1"/>
    <col min="13828" max="13882" width="0" style="2" hidden="1" customWidth="1"/>
    <col min="13883" max="13883" width="8" style="2" customWidth="1"/>
    <col min="13884" max="13887" width="0" style="2" hidden="1" customWidth="1"/>
    <col min="13888" max="13888" width="8" style="2" customWidth="1"/>
    <col min="13889" max="13892" width="0" style="2" hidden="1" customWidth="1"/>
    <col min="13893" max="13893" width="8" style="2" customWidth="1"/>
    <col min="13894" max="13897" width="0" style="2" hidden="1" customWidth="1"/>
    <col min="13898" max="13902" width="8" style="2" customWidth="1"/>
    <col min="13903" max="14080" width="9" style="2"/>
    <col min="14081" max="14081" width="1.625" style="2" customWidth="1"/>
    <col min="14082" max="14082" width="3.625" style="2" customWidth="1"/>
    <col min="14083" max="14083" width="20.375" style="2" bestFit="1" customWidth="1"/>
    <col min="14084" max="14138" width="0" style="2" hidden="1" customWidth="1"/>
    <col min="14139" max="14139" width="8" style="2" customWidth="1"/>
    <col min="14140" max="14143" width="0" style="2" hidden="1" customWidth="1"/>
    <col min="14144" max="14144" width="8" style="2" customWidth="1"/>
    <col min="14145" max="14148" width="0" style="2" hidden="1" customWidth="1"/>
    <col min="14149" max="14149" width="8" style="2" customWidth="1"/>
    <col min="14150" max="14153" width="0" style="2" hidden="1" customWidth="1"/>
    <col min="14154" max="14158" width="8" style="2" customWidth="1"/>
    <col min="14159" max="14336" width="9" style="2"/>
    <col min="14337" max="14337" width="1.625" style="2" customWidth="1"/>
    <col min="14338" max="14338" width="3.625" style="2" customWidth="1"/>
    <col min="14339" max="14339" width="20.375" style="2" bestFit="1" customWidth="1"/>
    <col min="14340" max="14394" width="0" style="2" hidden="1" customWidth="1"/>
    <col min="14395" max="14395" width="8" style="2" customWidth="1"/>
    <col min="14396" max="14399" width="0" style="2" hidden="1" customWidth="1"/>
    <col min="14400" max="14400" width="8" style="2" customWidth="1"/>
    <col min="14401" max="14404" width="0" style="2" hidden="1" customWidth="1"/>
    <col min="14405" max="14405" width="8" style="2" customWidth="1"/>
    <col min="14406" max="14409" width="0" style="2" hidden="1" customWidth="1"/>
    <col min="14410" max="14414" width="8" style="2" customWidth="1"/>
    <col min="14415" max="14592" width="9" style="2"/>
    <col min="14593" max="14593" width="1.625" style="2" customWidth="1"/>
    <col min="14594" max="14594" width="3.625" style="2" customWidth="1"/>
    <col min="14595" max="14595" width="20.375" style="2" bestFit="1" customWidth="1"/>
    <col min="14596" max="14650" width="0" style="2" hidden="1" customWidth="1"/>
    <col min="14651" max="14651" width="8" style="2" customWidth="1"/>
    <col min="14652" max="14655" width="0" style="2" hidden="1" customWidth="1"/>
    <col min="14656" max="14656" width="8" style="2" customWidth="1"/>
    <col min="14657" max="14660" width="0" style="2" hidden="1" customWidth="1"/>
    <col min="14661" max="14661" width="8" style="2" customWidth="1"/>
    <col min="14662" max="14665" width="0" style="2" hidden="1" customWidth="1"/>
    <col min="14666" max="14670" width="8" style="2" customWidth="1"/>
    <col min="14671" max="14848" width="9" style="2"/>
    <col min="14849" max="14849" width="1.625" style="2" customWidth="1"/>
    <col min="14850" max="14850" width="3.625" style="2" customWidth="1"/>
    <col min="14851" max="14851" width="20.375" style="2" bestFit="1" customWidth="1"/>
    <col min="14852" max="14906" width="0" style="2" hidden="1" customWidth="1"/>
    <col min="14907" max="14907" width="8" style="2" customWidth="1"/>
    <col min="14908" max="14911" width="0" style="2" hidden="1" customWidth="1"/>
    <col min="14912" max="14912" width="8" style="2" customWidth="1"/>
    <col min="14913" max="14916" width="0" style="2" hidden="1" customWidth="1"/>
    <col min="14917" max="14917" width="8" style="2" customWidth="1"/>
    <col min="14918" max="14921" width="0" style="2" hidden="1" customWidth="1"/>
    <col min="14922" max="14926" width="8" style="2" customWidth="1"/>
    <col min="14927" max="15104" width="9" style="2"/>
    <col min="15105" max="15105" width="1.625" style="2" customWidth="1"/>
    <col min="15106" max="15106" width="3.625" style="2" customWidth="1"/>
    <col min="15107" max="15107" width="20.375" style="2" bestFit="1" customWidth="1"/>
    <col min="15108" max="15162" width="0" style="2" hidden="1" customWidth="1"/>
    <col min="15163" max="15163" width="8" style="2" customWidth="1"/>
    <col min="15164" max="15167" width="0" style="2" hidden="1" customWidth="1"/>
    <col min="15168" max="15168" width="8" style="2" customWidth="1"/>
    <col min="15169" max="15172" width="0" style="2" hidden="1" customWidth="1"/>
    <col min="15173" max="15173" width="8" style="2" customWidth="1"/>
    <col min="15174" max="15177" width="0" style="2" hidden="1" customWidth="1"/>
    <col min="15178" max="15182" width="8" style="2" customWidth="1"/>
    <col min="15183" max="15360" width="9" style="2"/>
    <col min="15361" max="15361" width="1.625" style="2" customWidth="1"/>
    <col min="15362" max="15362" width="3.625" style="2" customWidth="1"/>
    <col min="15363" max="15363" width="20.375" style="2" bestFit="1" customWidth="1"/>
    <col min="15364" max="15418" width="0" style="2" hidden="1" customWidth="1"/>
    <col min="15419" max="15419" width="8" style="2" customWidth="1"/>
    <col min="15420" max="15423" width="0" style="2" hidden="1" customWidth="1"/>
    <col min="15424" max="15424" width="8" style="2" customWidth="1"/>
    <col min="15425" max="15428" width="0" style="2" hidden="1" customWidth="1"/>
    <col min="15429" max="15429" width="8" style="2" customWidth="1"/>
    <col min="15430" max="15433" width="0" style="2" hidden="1" customWidth="1"/>
    <col min="15434" max="15438" width="8" style="2" customWidth="1"/>
    <col min="15439" max="15616" width="9" style="2"/>
    <col min="15617" max="15617" width="1.625" style="2" customWidth="1"/>
    <col min="15618" max="15618" width="3.625" style="2" customWidth="1"/>
    <col min="15619" max="15619" width="20.375" style="2" bestFit="1" customWidth="1"/>
    <col min="15620" max="15674" width="0" style="2" hidden="1" customWidth="1"/>
    <col min="15675" max="15675" width="8" style="2" customWidth="1"/>
    <col min="15676" max="15679" width="0" style="2" hidden="1" customWidth="1"/>
    <col min="15680" max="15680" width="8" style="2" customWidth="1"/>
    <col min="15681" max="15684" width="0" style="2" hidden="1" customWidth="1"/>
    <col min="15685" max="15685" width="8" style="2" customWidth="1"/>
    <col min="15686" max="15689" width="0" style="2" hidden="1" customWidth="1"/>
    <col min="15690" max="15694" width="8" style="2" customWidth="1"/>
    <col min="15695" max="15872" width="9" style="2"/>
    <col min="15873" max="15873" width="1.625" style="2" customWidth="1"/>
    <col min="15874" max="15874" width="3.625" style="2" customWidth="1"/>
    <col min="15875" max="15875" width="20.375" style="2" bestFit="1" customWidth="1"/>
    <col min="15876" max="15930" width="0" style="2" hidden="1" customWidth="1"/>
    <col min="15931" max="15931" width="8" style="2" customWidth="1"/>
    <col min="15932" max="15935" width="0" style="2" hidden="1" customWidth="1"/>
    <col min="15936" max="15936" width="8" style="2" customWidth="1"/>
    <col min="15937" max="15940" width="0" style="2" hidden="1" customWidth="1"/>
    <col min="15941" max="15941" width="8" style="2" customWidth="1"/>
    <col min="15942" max="15945" width="0" style="2" hidden="1" customWidth="1"/>
    <col min="15946" max="15950" width="8" style="2" customWidth="1"/>
    <col min="15951" max="16128" width="9" style="2"/>
    <col min="16129" max="16129" width="1.625" style="2" customWidth="1"/>
    <col min="16130" max="16130" width="3.625" style="2" customWidth="1"/>
    <col min="16131" max="16131" width="20.375" style="2" bestFit="1" customWidth="1"/>
    <col min="16132" max="16186" width="0" style="2" hidden="1" customWidth="1"/>
    <col min="16187" max="16187" width="8" style="2" customWidth="1"/>
    <col min="16188" max="16191" width="0" style="2" hidden="1" customWidth="1"/>
    <col min="16192" max="16192" width="8" style="2" customWidth="1"/>
    <col min="16193" max="16196" width="0" style="2" hidden="1" customWidth="1"/>
    <col min="16197" max="16197" width="8" style="2" customWidth="1"/>
    <col min="16198" max="16201" width="0" style="2" hidden="1" customWidth="1"/>
    <col min="16202" max="16206" width="8" style="2" customWidth="1"/>
    <col min="16207" max="16384" width="9" style="2"/>
  </cols>
  <sheetData>
    <row r="1" spans="1:78" ht="30" customHeight="1" x14ac:dyDescent="0.4">
      <c r="A1" s="1" t="s">
        <v>0</v>
      </c>
      <c r="B1" s="1"/>
    </row>
    <row r="2" spans="1:78" ht="7.5" customHeight="1" x14ac:dyDescent="0.4">
      <c r="A2" s="1"/>
      <c r="B2" s="1"/>
    </row>
    <row r="3" spans="1:78" s="5" customFormat="1" ht="22.5" customHeight="1" x14ac:dyDescent="0.15">
      <c r="B3" s="6" t="s">
        <v>1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7"/>
      <c r="P3" s="7"/>
      <c r="Q3" s="7"/>
      <c r="R3" s="8" t="s">
        <v>2</v>
      </c>
      <c r="S3" s="7"/>
      <c r="T3" s="7"/>
      <c r="U3" s="7"/>
      <c r="V3" s="7"/>
      <c r="W3" s="8"/>
      <c r="X3" s="7"/>
      <c r="Y3" s="7"/>
      <c r="Z3" s="7"/>
      <c r="AA3" s="7"/>
      <c r="AB3" s="8"/>
      <c r="AC3" s="9"/>
      <c r="AD3" s="7"/>
      <c r="AE3" s="7"/>
      <c r="AF3" s="7"/>
      <c r="AG3" s="8"/>
      <c r="AH3" s="9"/>
      <c r="AI3" s="7"/>
      <c r="AJ3" s="7"/>
      <c r="AK3" s="7"/>
      <c r="AL3" s="8"/>
      <c r="AM3" s="9"/>
      <c r="AN3" s="7"/>
      <c r="AO3" s="7"/>
      <c r="AP3" s="7"/>
      <c r="AQ3" s="8"/>
      <c r="AR3" s="9"/>
      <c r="AS3" s="7"/>
      <c r="AT3" s="7"/>
      <c r="AU3" s="7"/>
      <c r="BA3" s="8"/>
      <c r="BF3" s="8"/>
      <c r="BK3" s="8"/>
      <c r="BP3" s="8"/>
      <c r="BU3" s="8" t="s">
        <v>2</v>
      </c>
      <c r="BZ3" s="8" t="s">
        <v>2</v>
      </c>
    </row>
    <row r="4" spans="1:78" s="5" customFormat="1" ht="19.5" customHeight="1" x14ac:dyDescent="0.4">
      <c r="B4" s="10" t="s">
        <v>3</v>
      </c>
      <c r="C4" s="11"/>
      <c r="D4" s="12" t="s">
        <v>4</v>
      </c>
      <c r="E4" s="13"/>
      <c r="F4" s="13"/>
      <c r="G4" s="13"/>
      <c r="H4" s="14"/>
      <c r="I4" s="12" t="s">
        <v>5</v>
      </c>
      <c r="J4" s="13"/>
      <c r="K4" s="13"/>
      <c r="L4" s="13"/>
      <c r="M4" s="14"/>
      <c r="N4" s="10" t="s">
        <v>6</v>
      </c>
      <c r="O4" s="15"/>
      <c r="P4" s="15"/>
      <c r="Q4" s="15"/>
      <c r="R4" s="11"/>
      <c r="S4" s="10" t="s">
        <v>7</v>
      </c>
      <c r="T4" s="15"/>
      <c r="U4" s="15"/>
      <c r="V4" s="15"/>
      <c r="W4" s="11"/>
      <c r="X4" s="10" t="s">
        <v>8</v>
      </c>
      <c r="Y4" s="15"/>
      <c r="Z4" s="15"/>
      <c r="AA4" s="15"/>
      <c r="AB4" s="11"/>
      <c r="AC4" s="10" t="s">
        <v>9</v>
      </c>
      <c r="AD4" s="15"/>
      <c r="AE4" s="15"/>
      <c r="AF4" s="15"/>
      <c r="AG4" s="11"/>
      <c r="AH4" s="10" t="s">
        <v>10</v>
      </c>
      <c r="AI4" s="15"/>
      <c r="AJ4" s="15"/>
      <c r="AK4" s="15"/>
      <c r="AL4" s="11"/>
      <c r="AM4" s="10" t="s">
        <v>11</v>
      </c>
      <c r="AN4" s="15"/>
      <c r="AO4" s="15"/>
      <c r="AP4" s="15"/>
      <c r="AQ4" s="11"/>
      <c r="AR4" s="16" t="s">
        <v>12</v>
      </c>
      <c r="AS4" s="17"/>
      <c r="AT4" s="17"/>
      <c r="AU4" s="17"/>
      <c r="AV4" s="18"/>
      <c r="AW4" s="10" t="s">
        <v>13</v>
      </c>
      <c r="AX4" s="15"/>
      <c r="AY4" s="15"/>
      <c r="AZ4" s="15"/>
      <c r="BA4" s="11"/>
      <c r="BB4" s="10" t="s">
        <v>14</v>
      </c>
      <c r="BC4" s="15"/>
      <c r="BD4" s="15"/>
      <c r="BE4" s="15"/>
      <c r="BF4" s="11"/>
      <c r="BG4" s="10" t="s">
        <v>15</v>
      </c>
      <c r="BH4" s="15"/>
      <c r="BI4" s="15"/>
      <c r="BJ4" s="15"/>
      <c r="BK4" s="11"/>
      <c r="BL4" s="10" t="s">
        <v>16</v>
      </c>
      <c r="BM4" s="15"/>
      <c r="BN4" s="15"/>
      <c r="BO4" s="15"/>
      <c r="BP4" s="11"/>
      <c r="BQ4" s="10" t="s">
        <v>17</v>
      </c>
      <c r="BR4" s="15"/>
      <c r="BS4" s="15"/>
      <c r="BT4" s="15"/>
      <c r="BU4" s="11"/>
      <c r="BV4" s="10" t="s">
        <v>18</v>
      </c>
      <c r="BW4" s="15"/>
      <c r="BX4" s="15"/>
      <c r="BY4" s="15"/>
      <c r="BZ4" s="11"/>
    </row>
    <row r="5" spans="1:78" s="5" customFormat="1" ht="19.5" customHeight="1" x14ac:dyDescent="0.4">
      <c r="B5" s="19"/>
      <c r="C5" s="20"/>
      <c r="D5" s="21"/>
      <c r="E5" s="22" t="s">
        <v>19</v>
      </c>
      <c r="F5" s="22" t="s">
        <v>20</v>
      </c>
      <c r="G5" s="22" t="s">
        <v>21</v>
      </c>
      <c r="H5" s="23" t="s">
        <v>22</v>
      </c>
      <c r="I5" s="24"/>
      <c r="J5" s="22" t="s">
        <v>19</v>
      </c>
      <c r="K5" s="22" t="s">
        <v>20</v>
      </c>
      <c r="L5" s="22" t="s">
        <v>21</v>
      </c>
      <c r="M5" s="23" t="s">
        <v>22</v>
      </c>
      <c r="N5" s="25"/>
      <c r="O5" s="22" t="s">
        <v>19</v>
      </c>
      <c r="P5" s="22" t="s">
        <v>20</v>
      </c>
      <c r="Q5" s="22" t="s">
        <v>21</v>
      </c>
      <c r="R5" s="23" t="s">
        <v>22</v>
      </c>
      <c r="S5" s="25"/>
      <c r="T5" s="22" t="s">
        <v>19</v>
      </c>
      <c r="U5" s="22" t="s">
        <v>20</v>
      </c>
      <c r="V5" s="22" t="s">
        <v>21</v>
      </c>
      <c r="W5" s="23" t="s">
        <v>22</v>
      </c>
      <c r="X5" s="25"/>
      <c r="Y5" s="22" t="s">
        <v>19</v>
      </c>
      <c r="Z5" s="22" t="s">
        <v>20</v>
      </c>
      <c r="AA5" s="22" t="s">
        <v>21</v>
      </c>
      <c r="AB5" s="23" t="s">
        <v>22</v>
      </c>
      <c r="AC5" s="26"/>
      <c r="AD5" s="22" t="s">
        <v>19</v>
      </c>
      <c r="AE5" s="22" t="s">
        <v>20</v>
      </c>
      <c r="AF5" s="22" t="s">
        <v>21</v>
      </c>
      <c r="AG5" s="23" t="s">
        <v>22</v>
      </c>
      <c r="AH5" s="26"/>
      <c r="AI5" s="22" t="s">
        <v>19</v>
      </c>
      <c r="AJ5" s="22" t="s">
        <v>20</v>
      </c>
      <c r="AK5" s="22" t="s">
        <v>21</v>
      </c>
      <c r="AL5" s="23" t="s">
        <v>22</v>
      </c>
      <c r="AM5" s="26"/>
      <c r="AN5" s="22" t="s">
        <v>19</v>
      </c>
      <c r="AO5" s="22" t="s">
        <v>20</v>
      </c>
      <c r="AP5" s="22" t="s">
        <v>21</v>
      </c>
      <c r="AQ5" s="23" t="s">
        <v>22</v>
      </c>
      <c r="AR5" s="26"/>
      <c r="AS5" s="22" t="s">
        <v>19</v>
      </c>
      <c r="AT5" s="22" t="s">
        <v>20</v>
      </c>
      <c r="AU5" s="22" t="s">
        <v>21</v>
      </c>
      <c r="AV5" s="23" t="s">
        <v>22</v>
      </c>
      <c r="AW5" s="26"/>
      <c r="AX5" s="22" t="s">
        <v>19</v>
      </c>
      <c r="AY5" s="22" t="s">
        <v>20</v>
      </c>
      <c r="AZ5" s="22" t="s">
        <v>21</v>
      </c>
      <c r="BA5" s="23" t="s">
        <v>22</v>
      </c>
      <c r="BB5" s="26"/>
      <c r="BC5" s="22" t="s">
        <v>19</v>
      </c>
      <c r="BD5" s="22" t="s">
        <v>20</v>
      </c>
      <c r="BE5" s="22" t="s">
        <v>21</v>
      </c>
      <c r="BF5" s="23" t="s">
        <v>22</v>
      </c>
      <c r="BG5" s="26"/>
      <c r="BH5" s="22" t="s">
        <v>19</v>
      </c>
      <c r="BI5" s="22" t="s">
        <v>20</v>
      </c>
      <c r="BJ5" s="22" t="s">
        <v>21</v>
      </c>
      <c r="BK5" s="23" t="s">
        <v>22</v>
      </c>
      <c r="BL5" s="26"/>
      <c r="BM5" s="22" t="s">
        <v>19</v>
      </c>
      <c r="BN5" s="22" t="s">
        <v>20</v>
      </c>
      <c r="BO5" s="22" t="s">
        <v>21</v>
      </c>
      <c r="BP5" s="23" t="s">
        <v>22</v>
      </c>
      <c r="BQ5" s="26"/>
      <c r="BR5" s="22" t="s">
        <v>19</v>
      </c>
      <c r="BS5" s="22" t="s">
        <v>20</v>
      </c>
      <c r="BT5" s="22" t="s">
        <v>21</v>
      </c>
      <c r="BU5" s="23" t="s">
        <v>22</v>
      </c>
      <c r="BV5" s="25" t="s">
        <v>23</v>
      </c>
      <c r="BW5" s="22" t="s">
        <v>19</v>
      </c>
      <c r="BX5" s="22" t="s">
        <v>20</v>
      </c>
      <c r="BY5" s="22" t="s">
        <v>21</v>
      </c>
      <c r="BZ5" s="23" t="s">
        <v>22</v>
      </c>
    </row>
    <row r="6" spans="1:78" s="5" customFormat="1" ht="19.5" customHeight="1" x14ac:dyDescent="0.4">
      <c r="B6" s="27" t="s">
        <v>24</v>
      </c>
      <c r="C6" s="27"/>
      <c r="D6" s="28">
        <v>13735</v>
      </c>
      <c r="E6" s="29">
        <v>4642</v>
      </c>
      <c r="F6" s="29">
        <v>3480</v>
      </c>
      <c r="G6" s="29">
        <v>2443</v>
      </c>
      <c r="H6" s="30">
        <v>3170</v>
      </c>
      <c r="I6" s="31">
        <v>13735</v>
      </c>
      <c r="J6" s="29">
        <v>4642</v>
      </c>
      <c r="K6" s="29">
        <v>3480</v>
      </c>
      <c r="L6" s="29">
        <v>2443</v>
      </c>
      <c r="M6" s="30">
        <v>3170</v>
      </c>
      <c r="N6" s="31">
        <f>SUM(O6:R6)</f>
        <v>13735</v>
      </c>
      <c r="O6" s="29">
        <v>4642</v>
      </c>
      <c r="P6" s="29">
        <v>3480</v>
      </c>
      <c r="Q6" s="29">
        <v>2443</v>
      </c>
      <c r="R6" s="30">
        <v>3170</v>
      </c>
      <c r="S6" s="31">
        <f>SUM(T6:W6)</f>
        <v>13735</v>
      </c>
      <c r="T6" s="29">
        <v>4642</v>
      </c>
      <c r="U6" s="29">
        <v>3480</v>
      </c>
      <c r="V6" s="29">
        <v>2443</v>
      </c>
      <c r="W6" s="30">
        <v>3170</v>
      </c>
      <c r="X6" s="31">
        <f>SUM(Y6:AB6)</f>
        <v>13735</v>
      </c>
      <c r="Y6" s="29">
        <v>4642</v>
      </c>
      <c r="Z6" s="29">
        <v>3480</v>
      </c>
      <c r="AA6" s="29">
        <v>2443</v>
      </c>
      <c r="AB6" s="30">
        <v>3170</v>
      </c>
      <c r="AC6" s="31">
        <f>SUM(AD6:AG6)</f>
        <v>13735</v>
      </c>
      <c r="AD6" s="29">
        <v>4642</v>
      </c>
      <c r="AE6" s="29">
        <v>3480</v>
      </c>
      <c r="AF6" s="29">
        <v>2443</v>
      </c>
      <c r="AG6" s="30">
        <v>3170</v>
      </c>
      <c r="AH6" s="32">
        <f>SUM(AI6:AL6)</f>
        <v>13735</v>
      </c>
      <c r="AI6" s="29">
        <v>4642</v>
      </c>
      <c r="AJ6" s="29">
        <v>3480</v>
      </c>
      <c r="AK6" s="29">
        <v>2443</v>
      </c>
      <c r="AL6" s="30">
        <v>3170</v>
      </c>
      <c r="AM6" s="32">
        <f>SUM(AN6:AQ6)</f>
        <v>13735</v>
      </c>
      <c r="AN6" s="29">
        <v>4642</v>
      </c>
      <c r="AO6" s="29">
        <v>3480</v>
      </c>
      <c r="AP6" s="29">
        <v>2443</v>
      </c>
      <c r="AQ6" s="30">
        <v>3170</v>
      </c>
      <c r="AR6" s="32">
        <f>SUM(AS6:AV6)</f>
        <v>13735</v>
      </c>
      <c r="AS6" s="29">
        <v>4642</v>
      </c>
      <c r="AT6" s="29">
        <v>3480</v>
      </c>
      <c r="AU6" s="29">
        <v>2443</v>
      </c>
      <c r="AV6" s="30">
        <v>3170</v>
      </c>
      <c r="AW6" s="32">
        <f>SUM(AX6:BA6)</f>
        <v>13735</v>
      </c>
      <c r="AX6" s="29">
        <v>4642</v>
      </c>
      <c r="AY6" s="29">
        <v>3480</v>
      </c>
      <c r="AZ6" s="29">
        <v>2443</v>
      </c>
      <c r="BA6" s="30">
        <v>3170</v>
      </c>
      <c r="BB6" s="32">
        <f>SUM(BC6:BF6)</f>
        <v>13735</v>
      </c>
      <c r="BC6" s="29">
        <v>4642</v>
      </c>
      <c r="BD6" s="29">
        <v>3480</v>
      </c>
      <c r="BE6" s="29">
        <v>2443</v>
      </c>
      <c r="BF6" s="30">
        <v>3170</v>
      </c>
      <c r="BG6" s="32">
        <f>SUM(BH6:BK6)</f>
        <v>13735</v>
      </c>
      <c r="BH6" s="29">
        <v>4642</v>
      </c>
      <c r="BI6" s="29">
        <v>3480</v>
      </c>
      <c r="BJ6" s="29">
        <v>2443</v>
      </c>
      <c r="BK6" s="30">
        <v>3170</v>
      </c>
      <c r="BL6" s="32">
        <f>SUM(BM6:BP6)</f>
        <v>13735</v>
      </c>
      <c r="BM6" s="29">
        <v>4642</v>
      </c>
      <c r="BN6" s="29">
        <v>3480</v>
      </c>
      <c r="BO6" s="29">
        <v>2443</v>
      </c>
      <c r="BP6" s="30">
        <v>3170</v>
      </c>
      <c r="BQ6" s="32">
        <f>SUM(BR6:BU6)</f>
        <v>13735</v>
      </c>
      <c r="BR6" s="29">
        <v>4642</v>
      </c>
      <c r="BS6" s="29">
        <v>3480</v>
      </c>
      <c r="BT6" s="29">
        <v>2443</v>
      </c>
      <c r="BU6" s="30">
        <v>3170</v>
      </c>
      <c r="BV6" s="32">
        <f>SUM(BW6:BZ6)</f>
        <v>13735</v>
      </c>
      <c r="BW6" s="29">
        <v>4642</v>
      </c>
      <c r="BX6" s="29">
        <v>3480</v>
      </c>
      <c r="BY6" s="29">
        <v>2443</v>
      </c>
      <c r="BZ6" s="30">
        <v>3170</v>
      </c>
    </row>
    <row r="7" spans="1:78" s="5" customFormat="1" ht="19.5" customHeight="1" x14ac:dyDescent="0.4">
      <c r="B7" s="33" t="s">
        <v>25</v>
      </c>
      <c r="C7" s="34" t="s">
        <v>26</v>
      </c>
      <c r="D7" s="35">
        <v>168.4</v>
      </c>
      <c r="E7" s="36">
        <v>75</v>
      </c>
      <c r="F7" s="36">
        <v>27.7</v>
      </c>
      <c r="G7" s="36">
        <v>34.299999999999997</v>
      </c>
      <c r="H7" s="37">
        <v>31.4</v>
      </c>
      <c r="I7" s="38">
        <v>168.4</v>
      </c>
      <c r="J7" s="36">
        <v>75</v>
      </c>
      <c r="K7" s="36">
        <v>27.7</v>
      </c>
      <c r="L7" s="36">
        <v>34.299999999999997</v>
      </c>
      <c r="M7" s="37">
        <v>31.4</v>
      </c>
      <c r="N7" s="38">
        <f t="shared" ref="N7:N18" si="0">SUM(O7:R7)</f>
        <v>168.4</v>
      </c>
      <c r="O7" s="36">
        <v>75</v>
      </c>
      <c r="P7" s="36">
        <v>27.7</v>
      </c>
      <c r="Q7" s="36">
        <v>34.299999999999997</v>
      </c>
      <c r="R7" s="37">
        <v>31.4</v>
      </c>
      <c r="S7" s="38">
        <f t="shared" ref="S7:S18" si="1">SUM(T7:W7)</f>
        <v>168.4</v>
      </c>
      <c r="T7" s="36">
        <v>75</v>
      </c>
      <c r="U7" s="36">
        <v>27.7</v>
      </c>
      <c r="V7" s="36">
        <v>34.299999999999997</v>
      </c>
      <c r="W7" s="37">
        <v>31.4</v>
      </c>
      <c r="X7" s="38">
        <f t="shared" ref="X7:X18" si="2">SUM(Y7:AB7)</f>
        <v>168.4</v>
      </c>
      <c r="Y7" s="36">
        <v>75</v>
      </c>
      <c r="Z7" s="36">
        <v>27.7</v>
      </c>
      <c r="AA7" s="36">
        <v>34.299999999999997</v>
      </c>
      <c r="AB7" s="37">
        <v>31.4</v>
      </c>
      <c r="AC7" s="38">
        <f t="shared" ref="AC7:AC18" si="3">SUM(AD7:AG7)</f>
        <v>168.4</v>
      </c>
      <c r="AD7" s="36">
        <v>75</v>
      </c>
      <c r="AE7" s="36">
        <v>27.7</v>
      </c>
      <c r="AF7" s="36">
        <v>34.299999999999997</v>
      </c>
      <c r="AG7" s="37">
        <v>31.4</v>
      </c>
      <c r="AH7" s="39">
        <f t="shared" ref="AH7:AH18" si="4">SUM(AI7:AL7)</f>
        <v>168.4</v>
      </c>
      <c r="AI7" s="36">
        <v>75</v>
      </c>
      <c r="AJ7" s="36">
        <v>27.7</v>
      </c>
      <c r="AK7" s="36">
        <v>34.299999999999997</v>
      </c>
      <c r="AL7" s="37">
        <v>31.4</v>
      </c>
      <c r="AM7" s="39">
        <f t="shared" ref="AM7:AM18" si="5">SUM(AN7:AQ7)</f>
        <v>168.4</v>
      </c>
      <c r="AN7" s="36">
        <v>75</v>
      </c>
      <c r="AO7" s="36">
        <v>27.7</v>
      </c>
      <c r="AP7" s="36">
        <v>34.299999999999997</v>
      </c>
      <c r="AQ7" s="37">
        <v>31.4</v>
      </c>
      <c r="AR7" s="39">
        <f t="shared" ref="AR7:AR18" si="6">SUM(AS7:AV7)</f>
        <v>168.4</v>
      </c>
      <c r="AS7" s="36">
        <v>75</v>
      </c>
      <c r="AT7" s="36">
        <v>27.7</v>
      </c>
      <c r="AU7" s="36">
        <v>34.299999999999997</v>
      </c>
      <c r="AV7" s="37">
        <v>31.4</v>
      </c>
      <c r="AW7" s="39">
        <f t="shared" ref="AW7:AW18" si="7">SUM(AX7:BA7)</f>
        <v>168.4</v>
      </c>
      <c r="AX7" s="36">
        <v>75</v>
      </c>
      <c r="AY7" s="36">
        <v>27.7</v>
      </c>
      <c r="AZ7" s="36">
        <v>34.299999999999997</v>
      </c>
      <c r="BA7" s="37">
        <v>31.4</v>
      </c>
      <c r="BB7" s="39">
        <f t="shared" ref="BB7:BB18" si="8">SUM(BC7:BF7)</f>
        <v>168.4</v>
      </c>
      <c r="BC7" s="36">
        <v>75</v>
      </c>
      <c r="BD7" s="36">
        <v>27.7</v>
      </c>
      <c r="BE7" s="36">
        <v>34.299999999999997</v>
      </c>
      <c r="BF7" s="37">
        <v>31.4</v>
      </c>
      <c r="BG7" s="39">
        <f t="shared" ref="BG7:BG18" si="9">SUM(BH7:BK7)</f>
        <v>168.4</v>
      </c>
      <c r="BH7" s="36">
        <v>75</v>
      </c>
      <c r="BI7" s="36">
        <v>27.7</v>
      </c>
      <c r="BJ7" s="36">
        <v>34.299999999999997</v>
      </c>
      <c r="BK7" s="37">
        <v>31.4</v>
      </c>
      <c r="BL7" s="39">
        <f t="shared" ref="BL7:BL18" si="10">SUM(BM7:BP7)</f>
        <v>168.4</v>
      </c>
      <c r="BM7" s="36">
        <v>75</v>
      </c>
      <c r="BN7" s="36">
        <v>27.7</v>
      </c>
      <c r="BO7" s="36">
        <v>34.299999999999997</v>
      </c>
      <c r="BP7" s="37">
        <v>31.4</v>
      </c>
      <c r="BQ7" s="39">
        <f t="shared" ref="BQ7:BQ18" si="11">SUM(BR7:BU7)</f>
        <v>168.4</v>
      </c>
      <c r="BR7" s="36">
        <v>75</v>
      </c>
      <c r="BS7" s="36">
        <v>27.7</v>
      </c>
      <c r="BT7" s="36">
        <v>34.299999999999997</v>
      </c>
      <c r="BU7" s="37">
        <v>31.4</v>
      </c>
      <c r="BV7" s="39">
        <f t="shared" ref="BV7:BV18" si="12">SUM(BW7:BZ7)</f>
        <v>168.4</v>
      </c>
      <c r="BW7" s="36">
        <v>75</v>
      </c>
      <c r="BX7" s="36">
        <v>27.7</v>
      </c>
      <c r="BY7" s="36">
        <v>34.299999999999997</v>
      </c>
      <c r="BZ7" s="37">
        <v>31.4</v>
      </c>
    </row>
    <row r="8" spans="1:78" s="5" customFormat="1" ht="19.5" customHeight="1" x14ac:dyDescent="0.4">
      <c r="B8" s="40"/>
      <c r="C8" s="41" t="s">
        <v>27</v>
      </c>
      <c r="D8" s="42">
        <v>0</v>
      </c>
      <c r="E8" s="43"/>
      <c r="F8" s="43"/>
      <c r="G8" s="43"/>
      <c r="H8" s="44"/>
      <c r="I8" s="45">
        <v>0</v>
      </c>
      <c r="J8" s="43"/>
      <c r="K8" s="43"/>
      <c r="L8" s="43"/>
      <c r="M8" s="44"/>
      <c r="N8" s="45">
        <f t="shared" si="0"/>
        <v>0</v>
      </c>
      <c r="O8" s="43"/>
      <c r="P8" s="43"/>
      <c r="Q8" s="43"/>
      <c r="R8" s="44"/>
      <c r="S8" s="45">
        <f t="shared" si="1"/>
        <v>0</v>
      </c>
      <c r="T8" s="46">
        <v>0</v>
      </c>
      <c r="U8" s="46">
        <v>0</v>
      </c>
      <c r="V8" s="46">
        <v>0</v>
      </c>
      <c r="W8" s="47">
        <v>0</v>
      </c>
      <c r="X8" s="45">
        <f t="shared" si="2"/>
        <v>0</v>
      </c>
      <c r="Y8" s="46">
        <v>0</v>
      </c>
      <c r="Z8" s="46">
        <v>0</v>
      </c>
      <c r="AA8" s="46">
        <v>0</v>
      </c>
      <c r="AB8" s="47">
        <v>0</v>
      </c>
      <c r="AC8" s="45">
        <f t="shared" si="3"/>
        <v>0</v>
      </c>
      <c r="AD8" s="46"/>
      <c r="AE8" s="46"/>
      <c r="AF8" s="46"/>
      <c r="AG8" s="47"/>
      <c r="AH8" s="48">
        <f t="shared" si="4"/>
        <v>0</v>
      </c>
      <c r="AI8" s="46"/>
      <c r="AJ8" s="46"/>
      <c r="AK8" s="46"/>
      <c r="AL8" s="47"/>
      <c r="AM8" s="48">
        <f t="shared" si="5"/>
        <v>0</v>
      </c>
      <c r="AN8" s="46"/>
      <c r="AO8" s="46"/>
      <c r="AP8" s="46"/>
      <c r="AQ8" s="47"/>
      <c r="AR8" s="48">
        <f t="shared" si="6"/>
        <v>0</v>
      </c>
      <c r="AS8" s="46"/>
      <c r="AT8" s="46"/>
      <c r="AU8" s="46"/>
      <c r="AV8" s="47"/>
      <c r="AW8" s="48">
        <f t="shared" si="7"/>
        <v>0</v>
      </c>
      <c r="AX8" s="46"/>
      <c r="AY8" s="46"/>
      <c r="AZ8" s="46"/>
      <c r="BA8" s="47"/>
      <c r="BB8" s="48">
        <f t="shared" si="8"/>
        <v>0</v>
      </c>
      <c r="BC8" s="46"/>
      <c r="BD8" s="46"/>
      <c r="BE8" s="46"/>
      <c r="BF8" s="47"/>
      <c r="BG8" s="48">
        <f t="shared" si="9"/>
        <v>0</v>
      </c>
      <c r="BH8" s="46"/>
      <c r="BI8" s="46"/>
      <c r="BJ8" s="46"/>
      <c r="BK8" s="47"/>
      <c r="BL8" s="48">
        <f t="shared" si="10"/>
        <v>0</v>
      </c>
      <c r="BM8" s="49">
        <v>0</v>
      </c>
      <c r="BN8" s="49">
        <v>0</v>
      </c>
      <c r="BO8" s="49">
        <v>0</v>
      </c>
      <c r="BP8" s="50">
        <v>0</v>
      </c>
      <c r="BQ8" s="48">
        <f t="shared" si="11"/>
        <v>0</v>
      </c>
      <c r="BR8" s="49">
        <v>0</v>
      </c>
      <c r="BS8" s="49">
        <v>0</v>
      </c>
      <c r="BT8" s="49">
        <v>0</v>
      </c>
      <c r="BU8" s="50">
        <v>0</v>
      </c>
      <c r="BV8" s="48">
        <f t="shared" si="12"/>
        <v>0</v>
      </c>
      <c r="BW8" s="49">
        <v>0</v>
      </c>
      <c r="BX8" s="49">
        <v>0</v>
      </c>
      <c r="BY8" s="49">
        <v>0</v>
      </c>
      <c r="BZ8" s="50">
        <v>0</v>
      </c>
    </row>
    <row r="9" spans="1:78" s="5" customFormat="1" ht="19.5" customHeight="1" x14ac:dyDescent="0.4">
      <c r="B9" s="40"/>
      <c r="C9" s="41" t="s">
        <v>28</v>
      </c>
      <c r="D9" s="42">
        <v>202.5</v>
      </c>
      <c r="E9" s="43">
        <v>112</v>
      </c>
      <c r="F9" s="43">
        <v>66</v>
      </c>
      <c r="G9" s="43">
        <v>16.5</v>
      </c>
      <c r="H9" s="44">
        <v>8</v>
      </c>
      <c r="I9" s="45">
        <v>202.5</v>
      </c>
      <c r="J9" s="43">
        <v>112</v>
      </c>
      <c r="K9" s="43">
        <v>66</v>
      </c>
      <c r="L9" s="43">
        <v>16.5</v>
      </c>
      <c r="M9" s="44">
        <v>8</v>
      </c>
      <c r="N9" s="45">
        <f t="shared" si="0"/>
        <v>202.5</v>
      </c>
      <c r="O9" s="43">
        <v>112</v>
      </c>
      <c r="P9" s="43">
        <v>66</v>
      </c>
      <c r="Q9" s="43">
        <v>16.5</v>
      </c>
      <c r="R9" s="44">
        <v>8</v>
      </c>
      <c r="S9" s="45">
        <f t="shared" si="1"/>
        <v>202.5</v>
      </c>
      <c r="T9" s="43">
        <v>112</v>
      </c>
      <c r="U9" s="43">
        <v>66</v>
      </c>
      <c r="V9" s="43">
        <v>16.5</v>
      </c>
      <c r="W9" s="44">
        <v>8</v>
      </c>
      <c r="X9" s="45">
        <f t="shared" si="2"/>
        <v>202.5</v>
      </c>
      <c r="Y9" s="43">
        <v>112</v>
      </c>
      <c r="Z9" s="43">
        <v>66</v>
      </c>
      <c r="AA9" s="43">
        <v>16.5</v>
      </c>
      <c r="AB9" s="44">
        <v>8</v>
      </c>
      <c r="AC9" s="45">
        <f t="shared" si="3"/>
        <v>202.5</v>
      </c>
      <c r="AD9" s="43">
        <v>112</v>
      </c>
      <c r="AE9" s="43">
        <v>66</v>
      </c>
      <c r="AF9" s="43">
        <v>16.5</v>
      </c>
      <c r="AG9" s="44">
        <v>8</v>
      </c>
      <c r="AH9" s="48">
        <f t="shared" si="4"/>
        <v>202.5</v>
      </c>
      <c r="AI9" s="43">
        <v>112</v>
      </c>
      <c r="AJ9" s="43">
        <v>66</v>
      </c>
      <c r="AK9" s="43">
        <v>16.5</v>
      </c>
      <c r="AL9" s="44">
        <v>8</v>
      </c>
      <c r="AM9" s="48">
        <f t="shared" si="5"/>
        <v>202.5</v>
      </c>
      <c r="AN9" s="43">
        <v>112</v>
      </c>
      <c r="AO9" s="43">
        <v>66</v>
      </c>
      <c r="AP9" s="43">
        <v>16.5</v>
      </c>
      <c r="AQ9" s="44">
        <v>8</v>
      </c>
      <c r="AR9" s="48">
        <f t="shared" si="6"/>
        <v>202.5</v>
      </c>
      <c r="AS9" s="43">
        <v>112</v>
      </c>
      <c r="AT9" s="43">
        <v>66</v>
      </c>
      <c r="AU9" s="43">
        <v>16.5</v>
      </c>
      <c r="AV9" s="44">
        <v>8</v>
      </c>
      <c r="AW9" s="48">
        <f t="shared" si="7"/>
        <v>202.5</v>
      </c>
      <c r="AX9" s="43">
        <v>112</v>
      </c>
      <c r="AY9" s="43">
        <v>66</v>
      </c>
      <c r="AZ9" s="43">
        <v>16.5</v>
      </c>
      <c r="BA9" s="44">
        <v>8</v>
      </c>
      <c r="BB9" s="48">
        <f t="shared" si="8"/>
        <v>202.5</v>
      </c>
      <c r="BC9" s="43">
        <v>112</v>
      </c>
      <c r="BD9" s="43">
        <v>66</v>
      </c>
      <c r="BE9" s="43">
        <v>16.5</v>
      </c>
      <c r="BF9" s="44">
        <v>8</v>
      </c>
      <c r="BG9" s="48">
        <f t="shared" si="9"/>
        <v>202.5</v>
      </c>
      <c r="BH9" s="43">
        <v>112</v>
      </c>
      <c r="BI9" s="43">
        <v>66</v>
      </c>
      <c r="BJ9" s="43">
        <v>16.5</v>
      </c>
      <c r="BK9" s="44">
        <v>8</v>
      </c>
      <c r="BL9" s="48">
        <f t="shared" si="10"/>
        <v>202.5</v>
      </c>
      <c r="BM9" s="43">
        <v>112</v>
      </c>
      <c r="BN9" s="43">
        <v>66</v>
      </c>
      <c r="BO9" s="43">
        <v>16.5</v>
      </c>
      <c r="BP9" s="44">
        <v>8</v>
      </c>
      <c r="BQ9" s="48">
        <f t="shared" si="11"/>
        <v>202.5</v>
      </c>
      <c r="BR9" s="43">
        <v>112</v>
      </c>
      <c r="BS9" s="43">
        <v>66</v>
      </c>
      <c r="BT9" s="43">
        <v>16.5</v>
      </c>
      <c r="BU9" s="44">
        <v>8</v>
      </c>
      <c r="BV9" s="48">
        <f t="shared" si="12"/>
        <v>202.5</v>
      </c>
      <c r="BW9" s="43">
        <v>112</v>
      </c>
      <c r="BX9" s="43">
        <v>66</v>
      </c>
      <c r="BY9" s="43">
        <v>16.5</v>
      </c>
      <c r="BZ9" s="44">
        <v>8</v>
      </c>
    </row>
    <row r="10" spans="1:78" s="5" customFormat="1" ht="19.5" customHeight="1" x14ac:dyDescent="0.4">
      <c r="B10" s="40"/>
      <c r="C10" s="41" t="s">
        <v>29</v>
      </c>
      <c r="D10" s="42">
        <v>6.1</v>
      </c>
      <c r="E10" s="43"/>
      <c r="F10" s="43"/>
      <c r="G10" s="43">
        <v>6.1</v>
      </c>
      <c r="H10" s="44"/>
      <c r="I10" s="45">
        <v>6.1</v>
      </c>
      <c r="J10" s="43"/>
      <c r="K10" s="43"/>
      <c r="L10" s="43">
        <v>6.1</v>
      </c>
      <c r="M10" s="44"/>
      <c r="N10" s="45">
        <f t="shared" si="0"/>
        <v>6.1</v>
      </c>
      <c r="O10" s="43"/>
      <c r="P10" s="43"/>
      <c r="Q10" s="43">
        <v>6.1</v>
      </c>
      <c r="R10" s="44"/>
      <c r="S10" s="45">
        <f t="shared" si="1"/>
        <v>6.1</v>
      </c>
      <c r="T10" s="46">
        <v>0</v>
      </c>
      <c r="U10" s="46">
        <v>0</v>
      </c>
      <c r="V10" s="43">
        <v>6.1</v>
      </c>
      <c r="W10" s="47">
        <v>0</v>
      </c>
      <c r="X10" s="45">
        <f t="shared" si="2"/>
        <v>6.1</v>
      </c>
      <c r="Y10" s="46">
        <v>0</v>
      </c>
      <c r="Z10" s="46">
        <v>0</v>
      </c>
      <c r="AA10" s="43">
        <v>6.1</v>
      </c>
      <c r="AB10" s="47">
        <v>0</v>
      </c>
      <c r="AC10" s="45">
        <f t="shared" si="3"/>
        <v>6.1</v>
      </c>
      <c r="AD10" s="46"/>
      <c r="AE10" s="46"/>
      <c r="AF10" s="43">
        <v>6.1</v>
      </c>
      <c r="AG10" s="47"/>
      <c r="AH10" s="48">
        <f t="shared" si="4"/>
        <v>6.1</v>
      </c>
      <c r="AI10" s="46"/>
      <c r="AJ10" s="46"/>
      <c r="AK10" s="43">
        <v>6.1</v>
      </c>
      <c r="AL10" s="47"/>
      <c r="AM10" s="48">
        <f t="shared" si="5"/>
        <v>6.1</v>
      </c>
      <c r="AN10" s="46"/>
      <c r="AO10" s="46"/>
      <c r="AP10" s="43">
        <v>6.1</v>
      </c>
      <c r="AQ10" s="47"/>
      <c r="AR10" s="48">
        <f t="shared" si="6"/>
        <v>6.1</v>
      </c>
      <c r="AS10" s="46"/>
      <c r="AT10" s="46"/>
      <c r="AU10" s="43">
        <v>6.1</v>
      </c>
      <c r="AV10" s="47"/>
      <c r="AW10" s="48">
        <f t="shared" si="7"/>
        <v>6.1</v>
      </c>
      <c r="AX10" s="46"/>
      <c r="AY10" s="46"/>
      <c r="AZ10" s="43">
        <v>6.1</v>
      </c>
      <c r="BA10" s="47"/>
      <c r="BB10" s="48">
        <f t="shared" si="8"/>
        <v>6.1</v>
      </c>
      <c r="BC10" s="46"/>
      <c r="BD10" s="46"/>
      <c r="BE10" s="43">
        <v>6.1</v>
      </c>
      <c r="BF10" s="47"/>
      <c r="BG10" s="48">
        <f t="shared" si="9"/>
        <v>6.1</v>
      </c>
      <c r="BH10" s="46"/>
      <c r="BI10" s="46"/>
      <c r="BJ10" s="43">
        <v>6.1</v>
      </c>
      <c r="BK10" s="47"/>
      <c r="BL10" s="48">
        <f t="shared" si="10"/>
        <v>6.1</v>
      </c>
      <c r="BM10" s="49">
        <v>0</v>
      </c>
      <c r="BN10" s="49">
        <v>0</v>
      </c>
      <c r="BO10" s="43">
        <v>6.1</v>
      </c>
      <c r="BP10" s="50">
        <v>0</v>
      </c>
      <c r="BQ10" s="48">
        <f t="shared" si="11"/>
        <v>6.1</v>
      </c>
      <c r="BR10" s="49">
        <v>0</v>
      </c>
      <c r="BS10" s="49">
        <v>0</v>
      </c>
      <c r="BT10" s="43">
        <v>6.1</v>
      </c>
      <c r="BU10" s="50">
        <v>0</v>
      </c>
      <c r="BV10" s="48">
        <f t="shared" si="12"/>
        <v>6.1</v>
      </c>
      <c r="BW10" s="49">
        <v>0</v>
      </c>
      <c r="BX10" s="49">
        <v>0</v>
      </c>
      <c r="BY10" s="43">
        <v>6.1</v>
      </c>
      <c r="BZ10" s="50">
        <v>0</v>
      </c>
    </row>
    <row r="11" spans="1:78" s="5" customFormat="1" ht="19.5" customHeight="1" x14ac:dyDescent="0.4">
      <c r="B11" s="40"/>
      <c r="C11" s="41" t="s">
        <v>30</v>
      </c>
      <c r="D11" s="42">
        <v>364.5</v>
      </c>
      <c r="E11" s="43">
        <v>176.3</v>
      </c>
      <c r="F11" s="43">
        <v>79.2</v>
      </c>
      <c r="G11" s="43">
        <v>54</v>
      </c>
      <c r="H11" s="44">
        <v>55</v>
      </c>
      <c r="I11" s="45">
        <v>364.5</v>
      </c>
      <c r="J11" s="43">
        <v>176.3</v>
      </c>
      <c r="K11" s="43">
        <v>79.2</v>
      </c>
      <c r="L11" s="43">
        <v>54</v>
      </c>
      <c r="M11" s="44">
        <v>55</v>
      </c>
      <c r="N11" s="45">
        <f t="shared" si="0"/>
        <v>364.5</v>
      </c>
      <c r="O11" s="43">
        <v>176.3</v>
      </c>
      <c r="P11" s="43">
        <v>79.2</v>
      </c>
      <c r="Q11" s="43">
        <v>54</v>
      </c>
      <c r="R11" s="44">
        <v>55</v>
      </c>
      <c r="S11" s="45">
        <f t="shared" si="1"/>
        <v>364.5</v>
      </c>
      <c r="T11" s="43">
        <v>176.3</v>
      </c>
      <c r="U11" s="43">
        <v>79.2</v>
      </c>
      <c r="V11" s="43">
        <v>54</v>
      </c>
      <c r="W11" s="44">
        <v>55</v>
      </c>
      <c r="X11" s="45">
        <f t="shared" si="2"/>
        <v>364.5</v>
      </c>
      <c r="Y11" s="43">
        <v>176.3</v>
      </c>
      <c r="Z11" s="43">
        <v>79.2</v>
      </c>
      <c r="AA11" s="43">
        <v>54</v>
      </c>
      <c r="AB11" s="44">
        <v>55</v>
      </c>
      <c r="AC11" s="45">
        <f t="shared" si="3"/>
        <v>364.5</v>
      </c>
      <c r="AD11" s="43">
        <v>176.3</v>
      </c>
      <c r="AE11" s="43">
        <v>79.2</v>
      </c>
      <c r="AF11" s="43">
        <v>54</v>
      </c>
      <c r="AG11" s="44">
        <v>55</v>
      </c>
      <c r="AH11" s="48">
        <f t="shared" si="4"/>
        <v>364.5</v>
      </c>
      <c r="AI11" s="43">
        <v>176.3</v>
      </c>
      <c r="AJ11" s="43">
        <v>79.2</v>
      </c>
      <c r="AK11" s="43">
        <v>54</v>
      </c>
      <c r="AL11" s="44">
        <v>55</v>
      </c>
      <c r="AM11" s="48">
        <f t="shared" si="5"/>
        <v>364.5</v>
      </c>
      <c r="AN11" s="43">
        <v>176.3</v>
      </c>
      <c r="AO11" s="43">
        <v>79.2</v>
      </c>
      <c r="AP11" s="43">
        <v>54</v>
      </c>
      <c r="AQ11" s="44">
        <v>55</v>
      </c>
      <c r="AR11" s="48">
        <f t="shared" si="6"/>
        <v>364.5</v>
      </c>
      <c r="AS11" s="43">
        <v>176.3</v>
      </c>
      <c r="AT11" s="43">
        <v>79.2</v>
      </c>
      <c r="AU11" s="43">
        <v>54</v>
      </c>
      <c r="AV11" s="44">
        <v>55</v>
      </c>
      <c r="AW11" s="48">
        <f t="shared" si="7"/>
        <v>364.5</v>
      </c>
      <c r="AX11" s="43">
        <v>176.3</v>
      </c>
      <c r="AY11" s="43">
        <v>79.2</v>
      </c>
      <c r="AZ11" s="43">
        <v>54</v>
      </c>
      <c r="BA11" s="44">
        <v>55</v>
      </c>
      <c r="BB11" s="48">
        <f t="shared" si="8"/>
        <v>364.5</v>
      </c>
      <c r="BC11" s="43">
        <v>176.3</v>
      </c>
      <c r="BD11" s="43">
        <v>79.2</v>
      </c>
      <c r="BE11" s="43">
        <v>54</v>
      </c>
      <c r="BF11" s="44">
        <v>55</v>
      </c>
      <c r="BG11" s="48">
        <f t="shared" si="9"/>
        <v>364.5</v>
      </c>
      <c r="BH11" s="43">
        <v>176.3</v>
      </c>
      <c r="BI11" s="43">
        <v>79.2</v>
      </c>
      <c r="BJ11" s="43">
        <v>54</v>
      </c>
      <c r="BK11" s="44">
        <v>55</v>
      </c>
      <c r="BL11" s="48">
        <f t="shared" si="10"/>
        <v>362.2</v>
      </c>
      <c r="BM11" s="43">
        <v>176.3</v>
      </c>
      <c r="BN11" s="43">
        <v>79.2</v>
      </c>
      <c r="BO11" s="43">
        <v>54</v>
      </c>
      <c r="BP11" s="44">
        <v>52.7</v>
      </c>
      <c r="BQ11" s="48">
        <f t="shared" si="11"/>
        <v>362.2</v>
      </c>
      <c r="BR11" s="43">
        <v>176.3</v>
      </c>
      <c r="BS11" s="43">
        <v>79.2</v>
      </c>
      <c r="BT11" s="43">
        <v>54</v>
      </c>
      <c r="BU11" s="44">
        <v>52.7</v>
      </c>
      <c r="BV11" s="48">
        <f t="shared" si="12"/>
        <v>362.2</v>
      </c>
      <c r="BW11" s="43">
        <v>176.3</v>
      </c>
      <c r="BX11" s="43">
        <v>79.2</v>
      </c>
      <c r="BY11" s="43">
        <v>54</v>
      </c>
      <c r="BZ11" s="44">
        <v>52.7</v>
      </c>
    </row>
    <row r="12" spans="1:78" s="5" customFormat="1" ht="19.5" customHeight="1" x14ac:dyDescent="0.4">
      <c r="B12" s="40"/>
      <c r="C12" s="41" t="s">
        <v>31</v>
      </c>
      <c r="D12" s="42">
        <v>0</v>
      </c>
      <c r="E12" s="43"/>
      <c r="F12" s="43"/>
      <c r="G12" s="43"/>
      <c r="H12" s="44"/>
      <c r="I12" s="45">
        <v>0</v>
      </c>
      <c r="J12" s="43"/>
      <c r="K12" s="43"/>
      <c r="L12" s="43"/>
      <c r="M12" s="44"/>
      <c r="N12" s="45">
        <f t="shared" si="0"/>
        <v>0</v>
      </c>
      <c r="O12" s="43"/>
      <c r="P12" s="43"/>
      <c r="Q12" s="43"/>
      <c r="R12" s="44"/>
      <c r="S12" s="45">
        <f t="shared" si="1"/>
        <v>0</v>
      </c>
      <c r="T12" s="46">
        <v>0</v>
      </c>
      <c r="U12" s="46">
        <v>0</v>
      </c>
      <c r="V12" s="46">
        <v>0</v>
      </c>
      <c r="W12" s="47">
        <v>0</v>
      </c>
      <c r="X12" s="45">
        <f t="shared" si="2"/>
        <v>0</v>
      </c>
      <c r="Y12" s="46">
        <v>0</v>
      </c>
      <c r="Z12" s="46">
        <v>0</v>
      </c>
      <c r="AA12" s="46">
        <v>0</v>
      </c>
      <c r="AB12" s="47">
        <v>0</v>
      </c>
      <c r="AC12" s="45">
        <f t="shared" si="3"/>
        <v>0</v>
      </c>
      <c r="AD12" s="46"/>
      <c r="AE12" s="46"/>
      <c r="AF12" s="46"/>
      <c r="AG12" s="47"/>
      <c r="AH12" s="48">
        <f t="shared" si="4"/>
        <v>0</v>
      </c>
      <c r="AI12" s="46"/>
      <c r="AJ12" s="46"/>
      <c r="AK12" s="46"/>
      <c r="AL12" s="47"/>
      <c r="AM12" s="48">
        <f t="shared" si="5"/>
        <v>0</v>
      </c>
      <c r="AN12" s="46"/>
      <c r="AO12" s="46"/>
      <c r="AP12" s="46"/>
      <c r="AQ12" s="47"/>
      <c r="AR12" s="48">
        <f t="shared" si="6"/>
        <v>0</v>
      </c>
      <c r="AS12" s="46"/>
      <c r="AT12" s="46"/>
      <c r="AU12" s="46"/>
      <c r="AV12" s="47"/>
      <c r="AW12" s="48">
        <f t="shared" si="7"/>
        <v>0</v>
      </c>
      <c r="AX12" s="46"/>
      <c r="AY12" s="46"/>
      <c r="AZ12" s="46"/>
      <c r="BA12" s="47"/>
      <c r="BB12" s="48">
        <f t="shared" si="8"/>
        <v>0</v>
      </c>
      <c r="BC12" s="46"/>
      <c r="BD12" s="46"/>
      <c r="BE12" s="46"/>
      <c r="BF12" s="47"/>
      <c r="BG12" s="48">
        <f t="shared" si="9"/>
        <v>0</v>
      </c>
      <c r="BH12" s="46"/>
      <c r="BI12" s="46"/>
      <c r="BJ12" s="46"/>
      <c r="BK12" s="47"/>
      <c r="BL12" s="48">
        <f t="shared" si="10"/>
        <v>0</v>
      </c>
      <c r="BM12" s="49">
        <v>0</v>
      </c>
      <c r="BN12" s="49">
        <v>0</v>
      </c>
      <c r="BO12" s="49">
        <v>0</v>
      </c>
      <c r="BP12" s="50">
        <v>0</v>
      </c>
      <c r="BQ12" s="48">
        <f t="shared" si="11"/>
        <v>0</v>
      </c>
      <c r="BR12" s="49">
        <v>0</v>
      </c>
      <c r="BS12" s="49">
        <v>0</v>
      </c>
      <c r="BT12" s="49">
        <v>0</v>
      </c>
      <c r="BU12" s="50">
        <v>0</v>
      </c>
      <c r="BV12" s="48">
        <f t="shared" si="12"/>
        <v>0</v>
      </c>
      <c r="BW12" s="49">
        <v>0</v>
      </c>
      <c r="BX12" s="49">
        <v>0</v>
      </c>
      <c r="BY12" s="49">
        <v>0</v>
      </c>
      <c r="BZ12" s="50">
        <v>0</v>
      </c>
    </row>
    <row r="13" spans="1:78" s="5" customFormat="1" ht="19.5" customHeight="1" x14ac:dyDescent="0.4">
      <c r="B13" s="40"/>
      <c r="C13" s="41" t="s">
        <v>32</v>
      </c>
      <c r="D13" s="42">
        <v>0</v>
      </c>
      <c r="E13" s="43"/>
      <c r="F13" s="43"/>
      <c r="G13" s="43"/>
      <c r="H13" s="44"/>
      <c r="I13" s="45">
        <v>0</v>
      </c>
      <c r="J13" s="43"/>
      <c r="K13" s="43"/>
      <c r="L13" s="43"/>
      <c r="M13" s="44"/>
      <c r="N13" s="45">
        <f t="shared" si="0"/>
        <v>0</v>
      </c>
      <c r="O13" s="43"/>
      <c r="P13" s="43"/>
      <c r="Q13" s="43"/>
      <c r="R13" s="44"/>
      <c r="S13" s="45">
        <f t="shared" si="1"/>
        <v>0</v>
      </c>
      <c r="T13" s="46">
        <v>0</v>
      </c>
      <c r="U13" s="46">
        <v>0</v>
      </c>
      <c r="V13" s="46">
        <v>0</v>
      </c>
      <c r="W13" s="47">
        <v>0</v>
      </c>
      <c r="X13" s="45">
        <f t="shared" si="2"/>
        <v>0</v>
      </c>
      <c r="Y13" s="46">
        <v>0</v>
      </c>
      <c r="Z13" s="46">
        <v>0</v>
      </c>
      <c r="AA13" s="46">
        <v>0</v>
      </c>
      <c r="AB13" s="47">
        <v>0</v>
      </c>
      <c r="AC13" s="45">
        <f t="shared" si="3"/>
        <v>0</v>
      </c>
      <c r="AD13" s="46"/>
      <c r="AE13" s="46"/>
      <c r="AF13" s="46"/>
      <c r="AG13" s="47"/>
      <c r="AH13" s="48">
        <f t="shared" si="4"/>
        <v>0</v>
      </c>
      <c r="AI13" s="46"/>
      <c r="AJ13" s="46"/>
      <c r="AK13" s="46"/>
      <c r="AL13" s="47"/>
      <c r="AM13" s="48">
        <f t="shared" si="5"/>
        <v>0</v>
      </c>
      <c r="AN13" s="46"/>
      <c r="AO13" s="46"/>
      <c r="AP13" s="46"/>
      <c r="AQ13" s="47"/>
      <c r="AR13" s="48">
        <f t="shared" si="6"/>
        <v>0</v>
      </c>
      <c r="AS13" s="46"/>
      <c r="AT13" s="46"/>
      <c r="AU13" s="46"/>
      <c r="AV13" s="47"/>
      <c r="AW13" s="48">
        <f t="shared" si="7"/>
        <v>0</v>
      </c>
      <c r="AX13" s="46"/>
      <c r="AY13" s="46"/>
      <c r="AZ13" s="46"/>
      <c r="BA13" s="47"/>
      <c r="BB13" s="48">
        <f t="shared" si="8"/>
        <v>0</v>
      </c>
      <c r="BC13" s="46"/>
      <c r="BD13" s="46"/>
      <c r="BE13" s="46"/>
      <c r="BF13" s="47"/>
      <c r="BG13" s="48">
        <f t="shared" si="9"/>
        <v>0</v>
      </c>
      <c r="BH13" s="46"/>
      <c r="BI13" s="46"/>
      <c r="BJ13" s="46"/>
      <c r="BK13" s="47"/>
      <c r="BL13" s="48">
        <f t="shared" si="10"/>
        <v>0</v>
      </c>
      <c r="BM13" s="49">
        <v>0</v>
      </c>
      <c r="BN13" s="49">
        <v>0</v>
      </c>
      <c r="BO13" s="49">
        <v>0</v>
      </c>
      <c r="BP13" s="50">
        <v>0</v>
      </c>
      <c r="BQ13" s="48">
        <f t="shared" si="11"/>
        <v>0</v>
      </c>
      <c r="BR13" s="49">
        <v>0</v>
      </c>
      <c r="BS13" s="49">
        <v>0</v>
      </c>
      <c r="BT13" s="49">
        <v>0</v>
      </c>
      <c r="BU13" s="50">
        <v>0</v>
      </c>
      <c r="BV13" s="48">
        <f t="shared" si="12"/>
        <v>0</v>
      </c>
      <c r="BW13" s="49">
        <v>0</v>
      </c>
      <c r="BX13" s="49">
        <v>0</v>
      </c>
      <c r="BY13" s="49">
        <v>0</v>
      </c>
      <c r="BZ13" s="50">
        <v>0</v>
      </c>
    </row>
    <row r="14" spans="1:78" s="5" customFormat="1" ht="19.5" customHeight="1" x14ac:dyDescent="0.4">
      <c r="B14" s="40"/>
      <c r="C14" s="41" t="s">
        <v>33</v>
      </c>
      <c r="D14" s="42">
        <v>51.1</v>
      </c>
      <c r="E14" s="43">
        <v>19</v>
      </c>
      <c r="F14" s="43">
        <v>17.100000000000001</v>
      </c>
      <c r="G14" s="43">
        <v>9</v>
      </c>
      <c r="H14" s="44">
        <v>6</v>
      </c>
      <c r="I14" s="45">
        <v>51.1</v>
      </c>
      <c r="J14" s="43">
        <v>19</v>
      </c>
      <c r="K14" s="43">
        <v>17.100000000000001</v>
      </c>
      <c r="L14" s="43">
        <v>9</v>
      </c>
      <c r="M14" s="44">
        <v>6</v>
      </c>
      <c r="N14" s="45">
        <f t="shared" si="0"/>
        <v>51.1</v>
      </c>
      <c r="O14" s="43">
        <v>19</v>
      </c>
      <c r="P14" s="43">
        <v>17.100000000000001</v>
      </c>
      <c r="Q14" s="43">
        <v>9</v>
      </c>
      <c r="R14" s="44">
        <v>6</v>
      </c>
      <c r="S14" s="45">
        <f t="shared" si="1"/>
        <v>51.1</v>
      </c>
      <c r="T14" s="43">
        <v>19</v>
      </c>
      <c r="U14" s="43">
        <v>17.100000000000001</v>
      </c>
      <c r="V14" s="43">
        <v>9</v>
      </c>
      <c r="W14" s="44">
        <v>6</v>
      </c>
      <c r="X14" s="45">
        <f t="shared" si="2"/>
        <v>51.1</v>
      </c>
      <c r="Y14" s="43">
        <v>19</v>
      </c>
      <c r="Z14" s="43">
        <v>17.100000000000001</v>
      </c>
      <c r="AA14" s="43">
        <v>9</v>
      </c>
      <c r="AB14" s="44">
        <v>6</v>
      </c>
      <c r="AC14" s="45">
        <f t="shared" si="3"/>
        <v>51.1</v>
      </c>
      <c r="AD14" s="43">
        <v>19</v>
      </c>
      <c r="AE14" s="43">
        <v>17.100000000000001</v>
      </c>
      <c r="AF14" s="43">
        <v>9</v>
      </c>
      <c r="AG14" s="44">
        <v>6</v>
      </c>
      <c r="AH14" s="48">
        <f t="shared" si="4"/>
        <v>51.1</v>
      </c>
      <c r="AI14" s="43">
        <v>19</v>
      </c>
      <c r="AJ14" s="43">
        <v>17.100000000000001</v>
      </c>
      <c r="AK14" s="43">
        <v>9</v>
      </c>
      <c r="AL14" s="44">
        <v>6</v>
      </c>
      <c r="AM14" s="48">
        <f t="shared" si="5"/>
        <v>51.1</v>
      </c>
      <c r="AN14" s="43">
        <v>19</v>
      </c>
      <c r="AO14" s="43">
        <v>17.100000000000001</v>
      </c>
      <c r="AP14" s="43">
        <v>9</v>
      </c>
      <c r="AQ14" s="44">
        <v>6</v>
      </c>
      <c r="AR14" s="48">
        <f t="shared" si="6"/>
        <v>51.1</v>
      </c>
      <c r="AS14" s="43">
        <v>19</v>
      </c>
      <c r="AT14" s="43">
        <v>17.100000000000001</v>
      </c>
      <c r="AU14" s="43">
        <v>9</v>
      </c>
      <c r="AV14" s="44">
        <v>6</v>
      </c>
      <c r="AW14" s="48">
        <f t="shared" si="7"/>
        <v>51.1</v>
      </c>
      <c r="AX14" s="43">
        <v>19</v>
      </c>
      <c r="AY14" s="43">
        <v>17.100000000000001</v>
      </c>
      <c r="AZ14" s="43">
        <v>9</v>
      </c>
      <c r="BA14" s="44">
        <v>6</v>
      </c>
      <c r="BB14" s="48">
        <f t="shared" si="8"/>
        <v>51.1</v>
      </c>
      <c r="BC14" s="43">
        <v>19</v>
      </c>
      <c r="BD14" s="43">
        <v>17.100000000000001</v>
      </c>
      <c r="BE14" s="43">
        <v>9</v>
      </c>
      <c r="BF14" s="44">
        <v>6</v>
      </c>
      <c r="BG14" s="48">
        <f t="shared" si="9"/>
        <v>51.1</v>
      </c>
      <c r="BH14" s="43">
        <v>19</v>
      </c>
      <c r="BI14" s="43">
        <v>17.100000000000001</v>
      </c>
      <c r="BJ14" s="43">
        <v>9</v>
      </c>
      <c r="BK14" s="44">
        <v>6</v>
      </c>
      <c r="BL14" s="48">
        <f t="shared" si="10"/>
        <v>53.6</v>
      </c>
      <c r="BM14" s="43">
        <v>19</v>
      </c>
      <c r="BN14" s="43">
        <v>17.100000000000001</v>
      </c>
      <c r="BO14" s="43">
        <v>9</v>
      </c>
      <c r="BP14" s="44">
        <v>8.5</v>
      </c>
      <c r="BQ14" s="48">
        <f t="shared" si="11"/>
        <v>53.6</v>
      </c>
      <c r="BR14" s="43">
        <v>19</v>
      </c>
      <c r="BS14" s="43">
        <v>17.100000000000001</v>
      </c>
      <c r="BT14" s="43">
        <v>9</v>
      </c>
      <c r="BU14" s="44">
        <v>8.5</v>
      </c>
      <c r="BV14" s="48">
        <f t="shared" si="12"/>
        <v>53.6</v>
      </c>
      <c r="BW14" s="43">
        <v>19</v>
      </c>
      <c r="BX14" s="43">
        <v>17.100000000000001</v>
      </c>
      <c r="BY14" s="43">
        <v>9</v>
      </c>
      <c r="BZ14" s="44">
        <v>8.5</v>
      </c>
    </row>
    <row r="15" spans="1:78" s="5" customFormat="1" ht="19.5" customHeight="1" x14ac:dyDescent="0.4">
      <c r="B15" s="40"/>
      <c r="C15" s="41" t="s">
        <v>34</v>
      </c>
      <c r="D15" s="42">
        <v>62.1</v>
      </c>
      <c r="E15" s="43">
        <v>58.6</v>
      </c>
      <c r="F15" s="43">
        <v>3.5</v>
      </c>
      <c r="G15" s="43"/>
      <c r="H15" s="44"/>
      <c r="I15" s="45">
        <v>62.1</v>
      </c>
      <c r="J15" s="43">
        <v>58.6</v>
      </c>
      <c r="K15" s="43">
        <v>3.5</v>
      </c>
      <c r="L15" s="43"/>
      <c r="M15" s="44"/>
      <c r="N15" s="45">
        <f t="shared" si="0"/>
        <v>62.1</v>
      </c>
      <c r="O15" s="43">
        <v>58.6</v>
      </c>
      <c r="P15" s="43">
        <v>3.5</v>
      </c>
      <c r="Q15" s="43"/>
      <c r="R15" s="44"/>
      <c r="S15" s="45">
        <f t="shared" si="1"/>
        <v>62.1</v>
      </c>
      <c r="T15" s="43">
        <v>58.6</v>
      </c>
      <c r="U15" s="43">
        <v>3.5</v>
      </c>
      <c r="V15" s="46">
        <v>0</v>
      </c>
      <c r="W15" s="47">
        <v>0</v>
      </c>
      <c r="X15" s="45">
        <f t="shared" si="2"/>
        <v>62.1</v>
      </c>
      <c r="Y15" s="43">
        <v>58.6</v>
      </c>
      <c r="Z15" s="43">
        <v>3.5</v>
      </c>
      <c r="AA15" s="46">
        <v>0</v>
      </c>
      <c r="AB15" s="47">
        <v>0</v>
      </c>
      <c r="AC15" s="45">
        <f t="shared" si="3"/>
        <v>62.1</v>
      </c>
      <c r="AD15" s="43">
        <v>58.6</v>
      </c>
      <c r="AE15" s="43">
        <v>3.5</v>
      </c>
      <c r="AF15" s="46"/>
      <c r="AG15" s="47"/>
      <c r="AH15" s="48">
        <f t="shared" si="4"/>
        <v>62.1</v>
      </c>
      <c r="AI15" s="43">
        <v>58.6</v>
      </c>
      <c r="AJ15" s="43">
        <v>3.5</v>
      </c>
      <c r="AK15" s="46"/>
      <c r="AL15" s="47"/>
      <c r="AM15" s="48">
        <f t="shared" si="5"/>
        <v>62.1</v>
      </c>
      <c r="AN15" s="43">
        <v>58.6</v>
      </c>
      <c r="AO15" s="43">
        <v>3.5</v>
      </c>
      <c r="AP15" s="46"/>
      <c r="AQ15" s="47"/>
      <c r="AR15" s="48">
        <f t="shared" si="6"/>
        <v>62.1</v>
      </c>
      <c r="AS15" s="43">
        <v>58.6</v>
      </c>
      <c r="AT15" s="43">
        <v>3.5</v>
      </c>
      <c r="AU15" s="46"/>
      <c r="AV15" s="47"/>
      <c r="AW15" s="48">
        <f t="shared" si="7"/>
        <v>62.1</v>
      </c>
      <c r="AX15" s="43">
        <v>58.6</v>
      </c>
      <c r="AY15" s="43">
        <v>3.5</v>
      </c>
      <c r="AZ15" s="46"/>
      <c r="BA15" s="47"/>
      <c r="BB15" s="48">
        <f t="shared" si="8"/>
        <v>62.1</v>
      </c>
      <c r="BC15" s="43">
        <v>58.6</v>
      </c>
      <c r="BD15" s="43">
        <v>3.5</v>
      </c>
      <c r="BE15" s="46"/>
      <c r="BF15" s="47"/>
      <c r="BG15" s="48">
        <f t="shared" si="9"/>
        <v>62.1</v>
      </c>
      <c r="BH15" s="43">
        <v>58.6</v>
      </c>
      <c r="BI15" s="43">
        <v>3.5</v>
      </c>
      <c r="BJ15" s="46"/>
      <c r="BK15" s="47"/>
      <c r="BL15" s="48">
        <f t="shared" si="10"/>
        <v>62.1</v>
      </c>
      <c r="BM15" s="43">
        <v>58.6</v>
      </c>
      <c r="BN15" s="43">
        <v>3.5</v>
      </c>
      <c r="BO15" s="49">
        <v>0</v>
      </c>
      <c r="BP15" s="50">
        <v>0</v>
      </c>
      <c r="BQ15" s="48">
        <f t="shared" si="11"/>
        <v>62.1</v>
      </c>
      <c r="BR15" s="43">
        <v>58.6</v>
      </c>
      <c r="BS15" s="43">
        <v>3.5</v>
      </c>
      <c r="BT15" s="49">
        <v>0</v>
      </c>
      <c r="BU15" s="50">
        <v>0</v>
      </c>
      <c r="BV15" s="48">
        <f t="shared" si="12"/>
        <v>47.3</v>
      </c>
      <c r="BW15" s="43">
        <v>43.8</v>
      </c>
      <c r="BX15" s="43">
        <v>3.5</v>
      </c>
      <c r="BY15" s="49">
        <v>0</v>
      </c>
      <c r="BZ15" s="50">
        <v>0</v>
      </c>
    </row>
    <row r="16" spans="1:78" s="5" customFormat="1" ht="19.5" customHeight="1" x14ac:dyDescent="0.4">
      <c r="B16" s="40"/>
      <c r="C16" s="41" t="s">
        <v>35</v>
      </c>
      <c r="D16" s="42">
        <v>294.7</v>
      </c>
      <c r="E16" s="43">
        <v>31.6</v>
      </c>
      <c r="F16" s="43">
        <v>186.4</v>
      </c>
      <c r="G16" s="43">
        <v>71</v>
      </c>
      <c r="H16" s="44">
        <v>5.7</v>
      </c>
      <c r="I16" s="45">
        <v>294.7</v>
      </c>
      <c r="J16" s="43">
        <v>31.6</v>
      </c>
      <c r="K16" s="43">
        <v>186.4</v>
      </c>
      <c r="L16" s="43">
        <v>71</v>
      </c>
      <c r="M16" s="44">
        <v>5.7</v>
      </c>
      <c r="N16" s="45">
        <f t="shared" si="0"/>
        <v>294.7</v>
      </c>
      <c r="O16" s="43">
        <v>31.6</v>
      </c>
      <c r="P16" s="43">
        <v>186.4</v>
      </c>
      <c r="Q16" s="43">
        <v>71</v>
      </c>
      <c r="R16" s="44">
        <v>5.7</v>
      </c>
      <c r="S16" s="45">
        <f t="shared" si="1"/>
        <v>294.7</v>
      </c>
      <c r="T16" s="43">
        <v>31.6</v>
      </c>
      <c r="U16" s="43">
        <v>186.4</v>
      </c>
      <c r="V16" s="43">
        <v>71</v>
      </c>
      <c r="W16" s="44">
        <v>5.7</v>
      </c>
      <c r="X16" s="45">
        <f t="shared" si="2"/>
        <v>294.7</v>
      </c>
      <c r="Y16" s="43">
        <v>31.6</v>
      </c>
      <c r="Z16" s="43">
        <v>186.4</v>
      </c>
      <c r="AA16" s="43">
        <v>71</v>
      </c>
      <c r="AB16" s="44">
        <v>5.7</v>
      </c>
      <c r="AC16" s="45">
        <f t="shared" si="3"/>
        <v>294.7</v>
      </c>
      <c r="AD16" s="43">
        <v>31.6</v>
      </c>
      <c r="AE16" s="43">
        <v>186.4</v>
      </c>
      <c r="AF16" s="43">
        <v>71</v>
      </c>
      <c r="AG16" s="44">
        <v>5.7</v>
      </c>
      <c r="AH16" s="48">
        <f t="shared" si="4"/>
        <v>294.7</v>
      </c>
      <c r="AI16" s="43">
        <v>31.6</v>
      </c>
      <c r="AJ16" s="43">
        <v>186.4</v>
      </c>
      <c r="AK16" s="43">
        <v>71</v>
      </c>
      <c r="AL16" s="44">
        <v>5.7</v>
      </c>
      <c r="AM16" s="48">
        <f t="shared" si="5"/>
        <v>294.7</v>
      </c>
      <c r="AN16" s="43">
        <v>31.6</v>
      </c>
      <c r="AO16" s="43">
        <v>186.4</v>
      </c>
      <c r="AP16" s="43">
        <v>71</v>
      </c>
      <c r="AQ16" s="44">
        <v>5.7</v>
      </c>
      <c r="AR16" s="48">
        <f t="shared" si="6"/>
        <v>294.7</v>
      </c>
      <c r="AS16" s="43">
        <v>31.6</v>
      </c>
      <c r="AT16" s="43">
        <v>186.4</v>
      </c>
      <c r="AU16" s="43">
        <v>71</v>
      </c>
      <c r="AV16" s="44">
        <v>5.7</v>
      </c>
      <c r="AW16" s="48">
        <f t="shared" si="7"/>
        <v>294.7</v>
      </c>
      <c r="AX16" s="43">
        <v>31.6</v>
      </c>
      <c r="AY16" s="43">
        <v>186.4</v>
      </c>
      <c r="AZ16" s="43">
        <v>71</v>
      </c>
      <c r="BA16" s="44">
        <v>5.7</v>
      </c>
      <c r="BB16" s="48">
        <f t="shared" si="8"/>
        <v>294.7</v>
      </c>
      <c r="BC16" s="43">
        <v>31.6</v>
      </c>
      <c r="BD16" s="43">
        <v>186.4</v>
      </c>
      <c r="BE16" s="43">
        <v>71</v>
      </c>
      <c r="BF16" s="44">
        <v>5.7</v>
      </c>
      <c r="BG16" s="48">
        <f t="shared" si="9"/>
        <v>294.7</v>
      </c>
      <c r="BH16" s="43">
        <v>31.6</v>
      </c>
      <c r="BI16" s="43">
        <v>186.4</v>
      </c>
      <c r="BJ16" s="43">
        <v>71</v>
      </c>
      <c r="BK16" s="44">
        <v>5.7</v>
      </c>
      <c r="BL16" s="48">
        <f t="shared" si="10"/>
        <v>294.7</v>
      </c>
      <c r="BM16" s="43">
        <v>31.6</v>
      </c>
      <c r="BN16" s="43">
        <v>186.4</v>
      </c>
      <c r="BO16" s="43">
        <v>71</v>
      </c>
      <c r="BP16" s="44">
        <v>5.7</v>
      </c>
      <c r="BQ16" s="48">
        <f t="shared" si="11"/>
        <v>294.7</v>
      </c>
      <c r="BR16" s="43">
        <v>31.6</v>
      </c>
      <c r="BS16" s="43">
        <v>186.4</v>
      </c>
      <c r="BT16" s="43">
        <v>71</v>
      </c>
      <c r="BU16" s="44">
        <v>5.7</v>
      </c>
      <c r="BV16" s="48">
        <f t="shared" si="12"/>
        <v>294.7</v>
      </c>
      <c r="BW16" s="43">
        <v>31.6</v>
      </c>
      <c r="BX16" s="43">
        <v>186.4</v>
      </c>
      <c r="BY16" s="43">
        <v>71</v>
      </c>
      <c r="BZ16" s="44">
        <v>5.7</v>
      </c>
    </row>
    <row r="17" spans="2:78" s="5" customFormat="1" ht="19.5" customHeight="1" x14ac:dyDescent="0.4">
      <c r="B17" s="40"/>
      <c r="C17" s="41" t="s">
        <v>36</v>
      </c>
      <c r="D17" s="42">
        <v>101.8</v>
      </c>
      <c r="E17" s="43">
        <v>54.4</v>
      </c>
      <c r="F17" s="43">
        <v>24.4</v>
      </c>
      <c r="G17" s="43">
        <v>16</v>
      </c>
      <c r="H17" s="44">
        <v>7</v>
      </c>
      <c r="I17" s="45">
        <v>101.8</v>
      </c>
      <c r="J17" s="43">
        <v>54.4</v>
      </c>
      <c r="K17" s="43">
        <v>24.4</v>
      </c>
      <c r="L17" s="43">
        <v>16</v>
      </c>
      <c r="M17" s="44">
        <v>7</v>
      </c>
      <c r="N17" s="45">
        <f t="shared" si="0"/>
        <v>101.8</v>
      </c>
      <c r="O17" s="43">
        <v>54.4</v>
      </c>
      <c r="P17" s="43">
        <v>24.4</v>
      </c>
      <c r="Q17" s="43">
        <v>16</v>
      </c>
      <c r="R17" s="44">
        <v>7</v>
      </c>
      <c r="S17" s="45">
        <f t="shared" si="1"/>
        <v>101.8</v>
      </c>
      <c r="T17" s="43">
        <v>54.4</v>
      </c>
      <c r="U17" s="43">
        <v>24.4</v>
      </c>
      <c r="V17" s="43">
        <v>16</v>
      </c>
      <c r="W17" s="44">
        <v>7</v>
      </c>
      <c r="X17" s="45">
        <f t="shared" si="2"/>
        <v>101.8</v>
      </c>
      <c r="Y17" s="43">
        <v>54.4</v>
      </c>
      <c r="Z17" s="43">
        <v>24.4</v>
      </c>
      <c r="AA17" s="43">
        <v>16</v>
      </c>
      <c r="AB17" s="44">
        <v>7</v>
      </c>
      <c r="AC17" s="45">
        <f t="shared" si="3"/>
        <v>101.8</v>
      </c>
      <c r="AD17" s="43">
        <v>54.4</v>
      </c>
      <c r="AE17" s="43">
        <v>24.4</v>
      </c>
      <c r="AF17" s="43">
        <v>16</v>
      </c>
      <c r="AG17" s="44">
        <v>7</v>
      </c>
      <c r="AH17" s="48">
        <f t="shared" si="4"/>
        <v>101.8</v>
      </c>
      <c r="AI17" s="43">
        <v>54.4</v>
      </c>
      <c r="AJ17" s="43">
        <v>24.4</v>
      </c>
      <c r="AK17" s="43">
        <v>16</v>
      </c>
      <c r="AL17" s="44">
        <v>7</v>
      </c>
      <c r="AM17" s="48">
        <f t="shared" si="5"/>
        <v>101.8</v>
      </c>
      <c r="AN17" s="43">
        <v>54.4</v>
      </c>
      <c r="AO17" s="43">
        <v>24.4</v>
      </c>
      <c r="AP17" s="43">
        <v>16</v>
      </c>
      <c r="AQ17" s="44">
        <v>7</v>
      </c>
      <c r="AR17" s="48">
        <f t="shared" si="6"/>
        <v>101.8</v>
      </c>
      <c r="AS17" s="43">
        <v>54.4</v>
      </c>
      <c r="AT17" s="43">
        <v>24.4</v>
      </c>
      <c r="AU17" s="43">
        <v>16</v>
      </c>
      <c r="AV17" s="44">
        <v>7</v>
      </c>
      <c r="AW17" s="48">
        <f t="shared" si="7"/>
        <v>101.8</v>
      </c>
      <c r="AX17" s="43">
        <v>54.4</v>
      </c>
      <c r="AY17" s="43">
        <v>24.4</v>
      </c>
      <c r="AZ17" s="43">
        <v>16</v>
      </c>
      <c r="BA17" s="44">
        <v>7</v>
      </c>
      <c r="BB17" s="48">
        <f t="shared" si="8"/>
        <v>101.8</v>
      </c>
      <c r="BC17" s="43">
        <v>54.4</v>
      </c>
      <c r="BD17" s="43">
        <v>24.4</v>
      </c>
      <c r="BE17" s="43">
        <v>16</v>
      </c>
      <c r="BF17" s="44">
        <v>7</v>
      </c>
      <c r="BG17" s="48">
        <f t="shared" si="9"/>
        <v>101.8</v>
      </c>
      <c r="BH17" s="43">
        <v>54.4</v>
      </c>
      <c r="BI17" s="43">
        <v>24.4</v>
      </c>
      <c r="BJ17" s="43">
        <v>16</v>
      </c>
      <c r="BK17" s="44">
        <v>7</v>
      </c>
      <c r="BL17" s="48">
        <f t="shared" si="10"/>
        <v>101.8</v>
      </c>
      <c r="BM17" s="43">
        <v>54.4</v>
      </c>
      <c r="BN17" s="43">
        <v>24.4</v>
      </c>
      <c r="BO17" s="43">
        <v>16</v>
      </c>
      <c r="BP17" s="44">
        <v>7</v>
      </c>
      <c r="BQ17" s="48">
        <f t="shared" si="11"/>
        <v>101.8</v>
      </c>
      <c r="BR17" s="43">
        <v>54.4</v>
      </c>
      <c r="BS17" s="43">
        <v>24.4</v>
      </c>
      <c r="BT17" s="43">
        <v>16</v>
      </c>
      <c r="BU17" s="44">
        <v>7</v>
      </c>
      <c r="BV17" s="48">
        <f t="shared" si="12"/>
        <v>101.8</v>
      </c>
      <c r="BW17" s="43">
        <v>54.4</v>
      </c>
      <c r="BX17" s="43">
        <v>24.4</v>
      </c>
      <c r="BY17" s="43">
        <v>16</v>
      </c>
      <c r="BZ17" s="44">
        <v>7</v>
      </c>
    </row>
    <row r="18" spans="2:78" s="5" customFormat="1" ht="19.5" customHeight="1" x14ac:dyDescent="0.4">
      <c r="B18" s="51"/>
      <c r="C18" s="52" t="s">
        <v>37</v>
      </c>
      <c r="D18" s="53">
        <v>535</v>
      </c>
      <c r="E18" s="54">
        <v>513</v>
      </c>
      <c r="F18" s="54"/>
      <c r="G18" s="54"/>
      <c r="H18" s="55">
        <v>22</v>
      </c>
      <c r="I18" s="56">
        <v>535</v>
      </c>
      <c r="J18" s="54">
        <v>513</v>
      </c>
      <c r="K18" s="54"/>
      <c r="L18" s="54"/>
      <c r="M18" s="55">
        <v>22</v>
      </c>
      <c r="N18" s="56">
        <f t="shared" si="0"/>
        <v>535</v>
      </c>
      <c r="O18" s="54">
        <v>513</v>
      </c>
      <c r="P18" s="54"/>
      <c r="Q18" s="54"/>
      <c r="R18" s="55">
        <v>22</v>
      </c>
      <c r="S18" s="56">
        <f t="shared" si="1"/>
        <v>535</v>
      </c>
      <c r="T18" s="54">
        <v>513</v>
      </c>
      <c r="U18" s="46">
        <v>0</v>
      </c>
      <c r="V18" s="57">
        <v>0</v>
      </c>
      <c r="W18" s="58">
        <v>22</v>
      </c>
      <c r="X18" s="56">
        <f t="shared" si="2"/>
        <v>535</v>
      </c>
      <c r="Y18" s="54">
        <v>513</v>
      </c>
      <c r="Z18" s="46">
        <v>0</v>
      </c>
      <c r="AA18" s="57">
        <v>0</v>
      </c>
      <c r="AB18" s="58">
        <v>22</v>
      </c>
      <c r="AC18" s="56">
        <f t="shared" si="3"/>
        <v>535</v>
      </c>
      <c r="AD18" s="54">
        <v>513</v>
      </c>
      <c r="AE18" s="46"/>
      <c r="AF18" s="57"/>
      <c r="AG18" s="58">
        <v>22</v>
      </c>
      <c r="AH18" s="59">
        <f t="shared" si="4"/>
        <v>535</v>
      </c>
      <c r="AI18" s="54">
        <v>513</v>
      </c>
      <c r="AJ18" s="46"/>
      <c r="AK18" s="57"/>
      <c r="AL18" s="58">
        <v>22</v>
      </c>
      <c r="AM18" s="59">
        <f t="shared" si="5"/>
        <v>535</v>
      </c>
      <c r="AN18" s="54">
        <v>513</v>
      </c>
      <c r="AO18" s="46"/>
      <c r="AP18" s="57"/>
      <c r="AQ18" s="58">
        <v>22</v>
      </c>
      <c r="AR18" s="59">
        <f t="shared" si="6"/>
        <v>535</v>
      </c>
      <c r="AS18" s="54">
        <v>513</v>
      </c>
      <c r="AT18" s="46"/>
      <c r="AU18" s="57"/>
      <c r="AV18" s="58">
        <v>22</v>
      </c>
      <c r="AW18" s="59">
        <f t="shared" si="7"/>
        <v>535</v>
      </c>
      <c r="AX18" s="54">
        <v>513</v>
      </c>
      <c r="AY18" s="46"/>
      <c r="AZ18" s="57"/>
      <c r="BA18" s="58">
        <v>22</v>
      </c>
      <c r="BB18" s="59">
        <f t="shared" si="8"/>
        <v>535</v>
      </c>
      <c r="BC18" s="54">
        <v>513</v>
      </c>
      <c r="BD18" s="46"/>
      <c r="BE18" s="57"/>
      <c r="BF18" s="58">
        <v>22</v>
      </c>
      <c r="BG18" s="59">
        <f t="shared" si="9"/>
        <v>535</v>
      </c>
      <c r="BH18" s="54">
        <v>513</v>
      </c>
      <c r="BI18" s="46"/>
      <c r="BJ18" s="57"/>
      <c r="BK18" s="58">
        <v>22</v>
      </c>
      <c r="BL18" s="59">
        <f t="shared" si="10"/>
        <v>535</v>
      </c>
      <c r="BM18" s="54">
        <v>513</v>
      </c>
      <c r="BN18" s="49">
        <v>0</v>
      </c>
      <c r="BO18" s="60">
        <v>0</v>
      </c>
      <c r="BP18" s="58">
        <v>22</v>
      </c>
      <c r="BQ18" s="59">
        <f t="shared" si="11"/>
        <v>535</v>
      </c>
      <c r="BR18" s="54">
        <v>513</v>
      </c>
      <c r="BS18" s="49">
        <v>0</v>
      </c>
      <c r="BT18" s="60">
        <v>0</v>
      </c>
      <c r="BU18" s="58">
        <v>22</v>
      </c>
      <c r="BV18" s="59">
        <f t="shared" si="12"/>
        <v>562</v>
      </c>
      <c r="BW18" s="54">
        <v>540</v>
      </c>
      <c r="BX18" s="49">
        <v>0</v>
      </c>
      <c r="BY18" s="60">
        <v>0</v>
      </c>
      <c r="BZ18" s="58">
        <v>22</v>
      </c>
    </row>
    <row r="19" spans="2:78" s="5" customFormat="1" ht="19.5" customHeight="1" x14ac:dyDescent="0.4">
      <c r="B19" s="27" t="s">
        <v>38</v>
      </c>
      <c r="C19" s="27"/>
      <c r="D19" s="61">
        <v>94687</v>
      </c>
      <c r="E19" s="62">
        <v>23718</v>
      </c>
      <c r="F19" s="62">
        <v>32834</v>
      </c>
      <c r="G19" s="62">
        <v>24613</v>
      </c>
      <c r="H19" s="63">
        <v>13522</v>
      </c>
      <c r="I19" s="64">
        <v>94849</v>
      </c>
      <c r="J19" s="62">
        <v>23622</v>
      </c>
      <c r="K19" s="62">
        <v>32935</v>
      </c>
      <c r="L19" s="62">
        <v>24800</v>
      </c>
      <c r="M19" s="63">
        <v>13492</v>
      </c>
      <c r="N19" s="65">
        <f>SUM(O19:R19)</f>
        <v>94720</v>
      </c>
      <c r="O19" s="62">
        <v>23321</v>
      </c>
      <c r="P19" s="62">
        <v>32948</v>
      </c>
      <c r="Q19" s="62">
        <v>25016</v>
      </c>
      <c r="R19" s="63">
        <v>13435</v>
      </c>
      <c r="S19" s="65">
        <f>SUM(T19:W19)</f>
        <v>94566</v>
      </c>
      <c r="T19" s="62">
        <v>23159</v>
      </c>
      <c r="U19" s="62">
        <v>32902</v>
      </c>
      <c r="V19" s="62">
        <v>25087</v>
      </c>
      <c r="W19" s="63">
        <v>13418</v>
      </c>
      <c r="X19" s="65">
        <f>SUM(Y19:AB19)</f>
        <v>94250</v>
      </c>
      <c r="Y19" s="62">
        <v>22999</v>
      </c>
      <c r="Z19" s="62">
        <v>32832</v>
      </c>
      <c r="AA19" s="62">
        <v>25029</v>
      </c>
      <c r="AB19" s="63">
        <v>13390</v>
      </c>
      <c r="AC19" s="65">
        <f>SUM(AD19:AG19)</f>
        <v>93990</v>
      </c>
      <c r="AD19" s="62">
        <v>22794</v>
      </c>
      <c r="AE19" s="62">
        <v>32758</v>
      </c>
      <c r="AF19" s="62">
        <v>25050</v>
      </c>
      <c r="AG19" s="63">
        <v>13388</v>
      </c>
      <c r="AH19" s="66">
        <f>SUM(AI19:AL19)</f>
        <v>93925</v>
      </c>
      <c r="AI19" s="62">
        <v>22636</v>
      </c>
      <c r="AJ19" s="62">
        <v>32765</v>
      </c>
      <c r="AK19" s="62">
        <v>25198</v>
      </c>
      <c r="AL19" s="63">
        <v>13326</v>
      </c>
      <c r="AM19" s="66">
        <f>SUM(AN19:AQ19)</f>
        <v>93611</v>
      </c>
      <c r="AN19" s="62">
        <v>22454</v>
      </c>
      <c r="AO19" s="62">
        <v>32674</v>
      </c>
      <c r="AP19" s="62">
        <v>25152</v>
      </c>
      <c r="AQ19" s="63">
        <v>13331</v>
      </c>
      <c r="AR19" s="66">
        <f>SUM(AS19:AV19)</f>
        <v>93432</v>
      </c>
      <c r="AS19" s="62">
        <v>22280</v>
      </c>
      <c r="AT19" s="62">
        <v>32646</v>
      </c>
      <c r="AU19" s="62">
        <v>25151</v>
      </c>
      <c r="AV19" s="63">
        <v>13355</v>
      </c>
      <c r="AW19" s="66">
        <f>SUM(AX19:BA19)</f>
        <v>92723</v>
      </c>
      <c r="AX19" s="62">
        <v>21928</v>
      </c>
      <c r="AY19" s="62">
        <v>32357</v>
      </c>
      <c r="AZ19" s="62">
        <v>25115</v>
      </c>
      <c r="BA19" s="63">
        <v>13323</v>
      </c>
      <c r="BB19" s="66">
        <f>SUM(BC19:BF19)</f>
        <v>92394</v>
      </c>
      <c r="BC19" s="62">
        <v>21815</v>
      </c>
      <c r="BD19" s="62">
        <v>32070</v>
      </c>
      <c r="BE19" s="62">
        <v>25190</v>
      </c>
      <c r="BF19" s="63">
        <v>13319</v>
      </c>
      <c r="BG19" s="66">
        <f>SUM(BH19:BK19)</f>
        <v>92125</v>
      </c>
      <c r="BH19" s="62">
        <v>21653</v>
      </c>
      <c r="BI19" s="62">
        <v>31929</v>
      </c>
      <c r="BJ19" s="62">
        <v>25287</v>
      </c>
      <c r="BK19" s="63">
        <v>13256</v>
      </c>
      <c r="BL19" s="66">
        <f>SUM(BM19:BP19)</f>
        <v>91800</v>
      </c>
      <c r="BM19" s="62">
        <v>21500</v>
      </c>
      <c r="BN19" s="62">
        <v>31733</v>
      </c>
      <c r="BO19" s="62">
        <v>25416</v>
      </c>
      <c r="BP19" s="63">
        <v>13151</v>
      </c>
      <c r="BQ19" s="66">
        <f>SUM(BR19:BU19)</f>
        <v>91530</v>
      </c>
      <c r="BR19" s="62">
        <v>21338</v>
      </c>
      <c r="BS19" s="62">
        <v>31552</v>
      </c>
      <c r="BT19" s="62">
        <v>25560</v>
      </c>
      <c r="BU19" s="63">
        <v>13080</v>
      </c>
      <c r="BV19" s="66">
        <f>SUM(BW19:BZ19)</f>
        <v>90766</v>
      </c>
      <c r="BW19" s="62">
        <v>20939</v>
      </c>
      <c r="BX19" s="62">
        <v>31257</v>
      </c>
      <c r="BY19" s="62">
        <v>25610</v>
      </c>
      <c r="BZ19" s="63">
        <v>12960</v>
      </c>
    </row>
    <row r="20" spans="2:78" s="5" customFormat="1" ht="19.5" customHeight="1" x14ac:dyDescent="0.4">
      <c r="B20" s="27" t="s">
        <v>39</v>
      </c>
      <c r="C20" s="27"/>
      <c r="D20" s="61">
        <v>39713</v>
      </c>
      <c r="E20" s="62">
        <v>13838</v>
      </c>
      <c r="F20" s="62">
        <v>13095</v>
      </c>
      <c r="G20" s="62">
        <v>9569</v>
      </c>
      <c r="H20" s="63">
        <v>3211</v>
      </c>
      <c r="I20" s="64">
        <v>39692</v>
      </c>
      <c r="J20" s="62">
        <v>13753</v>
      </c>
      <c r="K20" s="62">
        <v>13111</v>
      </c>
      <c r="L20" s="62">
        <v>9661</v>
      </c>
      <c r="M20" s="63">
        <v>3167</v>
      </c>
      <c r="N20" s="65">
        <f>SUM(O20:R20)</f>
        <v>39504</v>
      </c>
      <c r="O20" s="62">
        <v>13551</v>
      </c>
      <c r="P20" s="62">
        <v>13101</v>
      </c>
      <c r="Q20" s="62">
        <v>9778</v>
      </c>
      <c r="R20" s="63">
        <v>3074</v>
      </c>
      <c r="S20" s="65">
        <f>SUM(T20:W20)</f>
        <v>39226</v>
      </c>
      <c r="T20" s="62">
        <v>13482</v>
      </c>
      <c r="U20" s="62">
        <v>13027</v>
      </c>
      <c r="V20" s="62">
        <v>9645</v>
      </c>
      <c r="W20" s="63">
        <v>3072</v>
      </c>
      <c r="X20" s="65">
        <f>SUM(Y20:AB20)</f>
        <v>38951</v>
      </c>
      <c r="Y20" s="62">
        <v>13361</v>
      </c>
      <c r="Z20" s="62">
        <v>12961</v>
      </c>
      <c r="AA20" s="62">
        <v>9554</v>
      </c>
      <c r="AB20" s="63">
        <v>3075</v>
      </c>
      <c r="AC20" s="65">
        <f>SUM(AD20:AG20)</f>
        <v>38857</v>
      </c>
      <c r="AD20" s="62">
        <v>13256</v>
      </c>
      <c r="AE20" s="62">
        <v>12946</v>
      </c>
      <c r="AF20" s="62">
        <v>9553</v>
      </c>
      <c r="AG20" s="63">
        <v>3102</v>
      </c>
      <c r="AH20" s="66">
        <f>SUM(AI20:AL20)</f>
        <v>38713</v>
      </c>
      <c r="AI20" s="62">
        <v>13171</v>
      </c>
      <c r="AJ20" s="62">
        <v>12916</v>
      </c>
      <c r="AK20" s="62">
        <v>9571</v>
      </c>
      <c r="AL20" s="63">
        <v>3055</v>
      </c>
      <c r="AM20" s="66">
        <f>SUM(AN20:AQ20)</f>
        <v>38550</v>
      </c>
      <c r="AN20" s="62">
        <v>13111</v>
      </c>
      <c r="AO20" s="62">
        <v>12878</v>
      </c>
      <c r="AP20" s="62">
        <v>9507</v>
      </c>
      <c r="AQ20" s="63">
        <v>3054</v>
      </c>
      <c r="AR20" s="66">
        <f>SUM(AS20:AV20)</f>
        <v>38320</v>
      </c>
      <c r="AS20" s="62">
        <v>13013</v>
      </c>
      <c r="AT20" s="62">
        <v>12855</v>
      </c>
      <c r="AU20" s="62">
        <v>9437</v>
      </c>
      <c r="AV20" s="63">
        <v>3015</v>
      </c>
      <c r="AW20" s="66">
        <f>SUM(AX20:BA20)</f>
        <v>37954</v>
      </c>
      <c r="AX20" s="62">
        <v>12785</v>
      </c>
      <c r="AY20" s="62">
        <v>12713</v>
      </c>
      <c r="AZ20" s="62">
        <v>9435</v>
      </c>
      <c r="BA20" s="63">
        <v>3021</v>
      </c>
      <c r="BB20" s="66">
        <f>SUM(BC20:BF20)</f>
        <v>37889</v>
      </c>
      <c r="BC20" s="62">
        <v>12731</v>
      </c>
      <c r="BD20" s="62">
        <v>12598</v>
      </c>
      <c r="BE20" s="62">
        <v>9518</v>
      </c>
      <c r="BF20" s="63">
        <v>3042</v>
      </c>
      <c r="BG20" s="66">
        <f>SUM(BH20:BK20)</f>
        <v>37653</v>
      </c>
      <c r="BH20" s="62">
        <v>12625</v>
      </c>
      <c r="BI20" s="62">
        <v>12545</v>
      </c>
      <c r="BJ20" s="62">
        <v>9472</v>
      </c>
      <c r="BK20" s="63">
        <v>3011</v>
      </c>
      <c r="BL20" s="66">
        <f>SUM(BM20:BP20)</f>
        <v>36749</v>
      </c>
      <c r="BM20" s="62">
        <v>12546</v>
      </c>
      <c r="BN20" s="62">
        <v>12469</v>
      </c>
      <c r="BO20" s="62">
        <v>8747</v>
      </c>
      <c r="BP20" s="63">
        <v>2987</v>
      </c>
      <c r="BQ20" s="66">
        <f>SUM(BR20:BU20)</f>
        <v>36627</v>
      </c>
      <c r="BR20" s="62">
        <v>12467</v>
      </c>
      <c r="BS20" s="62">
        <v>12363</v>
      </c>
      <c r="BT20" s="62">
        <v>8823</v>
      </c>
      <c r="BU20" s="63">
        <v>2974</v>
      </c>
      <c r="BV20" s="66">
        <f>SUM(BW20:BZ20)</f>
        <v>36933</v>
      </c>
      <c r="BW20" s="62">
        <v>12214</v>
      </c>
      <c r="BX20" s="62">
        <v>12244</v>
      </c>
      <c r="BY20" s="62">
        <v>9518</v>
      </c>
      <c r="BZ20" s="63">
        <v>2957</v>
      </c>
    </row>
    <row r="21" spans="2:78" s="5" customFormat="1" ht="19.5" customHeight="1" x14ac:dyDescent="0.4">
      <c r="B21" s="27" t="s">
        <v>40</v>
      </c>
      <c r="C21" s="27"/>
      <c r="D21" s="61">
        <v>95209</v>
      </c>
      <c r="E21" s="62">
        <v>23718</v>
      </c>
      <c r="F21" s="62">
        <v>33356</v>
      </c>
      <c r="G21" s="62">
        <v>24613</v>
      </c>
      <c r="H21" s="63">
        <v>13522</v>
      </c>
      <c r="I21" s="64">
        <v>95341</v>
      </c>
      <c r="J21" s="62">
        <v>23622</v>
      </c>
      <c r="K21" s="62">
        <v>33427</v>
      </c>
      <c r="L21" s="62">
        <v>24800</v>
      </c>
      <c r="M21" s="63">
        <v>13492</v>
      </c>
      <c r="N21" s="65">
        <f>SUM(O21:R21)</f>
        <v>95184</v>
      </c>
      <c r="O21" s="62">
        <v>23321</v>
      </c>
      <c r="P21" s="62">
        <v>33412</v>
      </c>
      <c r="Q21" s="62">
        <v>25016</v>
      </c>
      <c r="R21" s="63">
        <v>13435</v>
      </c>
      <c r="S21" s="65">
        <f>SUM(T21:W21)</f>
        <v>95023</v>
      </c>
      <c r="T21" s="62">
        <v>23159</v>
      </c>
      <c r="U21" s="62">
        <v>33359</v>
      </c>
      <c r="V21" s="62">
        <v>25087</v>
      </c>
      <c r="W21" s="63">
        <v>13418</v>
      </c>
      <c r="X21" s="65">
        <f>SUM(Y21:AB21)</f>
        <v>94699</v>
      </c>
      <c r="Y21" s="62">
        <v>22999</v>
      </c>
      <c r="Z21" s="62">
        <v>33281</v>
      </c>
      <c r="AA21" s="62">
        <v>25029</v>
      </c>
      <c r="AB21" s="63">
        <v>13390</v>
      </c>
      <c r="AC21" s="65">
        <f>SUM(AD21:AG21)</f>
        <v>94416</v>
      </c>
      <c r="AD21" s="62">
        <v>22794</v>
      </c>
      <c r="AE21" s="62">
        <v>33184</v>
      </c>
      <c r="AF21" s="62">
        <v>25050</v>
      </c>
      <c r="AG21" s="63">
        <v>13388</v>
      </c>
      <c r="AH21" s="66">
        <f>SUM(AI21:AL21)</f>
        <v>94348</v>
      </c>
      <c r="AI21" s="62">
        <v>22636</v>
      </c>
      <c r="AJ21" s="62">
        <v>33188</v>
      </c>
      <c r="AK21" s="62">
        <v>25198</v>
      </c>
      <c r="AL21" s="63">
        <v>13326</v>
      </c>
      <c r="AM21" s="66">
        <f>SUM(AN21:AQ21)</f>
        <v>94010</v>
      </c>
      <c r="AN21" s="62">
        <v>22454</v>
      </c>
      <c r="AO21" s="62">
        <v>33073</v>
      </c>
      <c r="AP21" s="62">
        <v>25152</v>
      </c>
      <c r="AQ21" s="63">
        <v>13331</v>
      </c>
      <c r="AR21" s="66">
        <f>SUM(AS21:AV21)</f>
        <v>93818</v>
      </c>
      <c r="AS21" s="62">
        <v>22280</v>
      </c>
      <c r="AT21" s="62">
        <v>33032</v>
      </c>
      <c r="AU21" s="62">
        <v>25151</v>
      </c>
      <c r="AV21" s="63">
        <v>13355</v>
      </c>
      <c r="AW21" s="66">
        <f>SUM(AX21:BA21)</f>
        <v>93099</v>
      </c>
      <c r="AX21" s="62">
        <v>21928</v>
      </c>
      <c r="AY21" s="62">
        <v>32733</v>
      </c>
      <c r="AZ21" s="62">
        <v>25115</v>
      </c>
      <c r="BA21" s="63">
        <v>13323</v>
      </c>
      <c r="BB21" s="66">
        <f>SUM(BC21:BF21)</f>
        <v>92761</v>
      </c>
      <c r="BC21" s="62">
        <v>21815</v>
      </c>
      <c r="BD21" s="62">
        <v>32437</v>
      </c>
      <c r="BE21" s="62">
        <v>25190</v>
      </c>
      <c r="BF21" s="63">
        <v>13319</v>
      </c>
      <c r="BG21" s="66">
        <f>SUM(BH21:BK21)</f>
        <v>92478</v>
      </c>
      <c r="BH21" s="62">
        <v>21653</v>
      </c>
      <c r="BI21" s="62">
        <v>32282</v>
      </c>
      <c r="BJ21" s="62">
        <v>25287</v>
      </c>
      <c r="BK21" s="63">
        <v>13256</v>
      </c>
      <c r="BL21" s="66">
        <f>SUM(BM21:BP21)</f>
        <v>92134</v>
      </c>
      <c r="BM21" s="62">
        <v>21500</v>
      </c>
      <c r="BN21" s="62">
        <v>32067</v>
      </c>
      <c r="BO21" s="62">
        <v>25416</v>
      </c>
      <c r="BP21" s="63">
        <v>13151</v>
      </c>
      <c r="BQ21" s="66">
        <f>SUM(BR21:BU21)</f>
        <v>91847</v>
      </c>
      <c r="BR21" s="62">
        <v>21338</v>
      </c>
      <c r="BS21" s="62">
        <v>31869</v>
      </c>
      <c r="BT21" s="62">
        <v>25560</v>
      </c>
      <c r="BU21" s="63">
        <v>13080</v>
      </c>
      <c r="BV21" s="66">
        <f>SUM(BW21:BZ21)</f>
        <v>91069</v>
      </c>
      <c r="BW21" s="62">
        <v>20939</v>
      </c>
      <c r="BX21" s="62">
        <v>31560</v>
      </c>
      <c r="BY21" s="62">
        <v>25610</v>
      </c>
      <c r="BZ21" s="63">
        <v>12960</v>
      </c>
    </row>
    <row r="22" spans="2:78" ht="15" customHeight="1" x14ac:dyDescent="0.4">
      <c r="B22" s="67" t="s">
        <v>41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R22" s="68" t="s">
        <v>41</v>
      </c>
      <c r="W22" s="68"/>
      <c r="AB22" s="68"/>
      <c r="AG22" s="68" t="s">
        <v>41</v>
      </c>
      <c r="AL22" s="68" t="s">
        <v>41</v>
      </c>
      <c r="AQ22" s="68"/>
      <c r="BA22" s="68"/>
      <c r="BF22" s="68"/>
      <c r="BK22" s="68"/>
      <c r="BP22" s="68"/>
      <c r="BU22" s="68"/>
      <c r="BZ22" s="68"/>
    </row>
  </sheetData>
  <mergeCells count="18">
    <mergeCell ref="BV4:BZ4"/>
    <mergeCell ref="B6:C6"/>
    <mergeCell ref="B7:B18"/>
    <mergeCell ref="B19:C19"/>
    <mergeCell ref="B20:C20"/>
    <mergeCell ref="B21:C21"/>
    <mergeCell ref="AM4:AQ4"/>
    <mergeCell ref="AW4:BA4"/>
    <mergeCell ref="BB4:BF4"/>
    <mergeCell ref="BG4:BK4"/>
    <mergeCell ref="BL4:BP4"/>
    <mergeCell ref="BQ4:BU4"/>
    <mergeCell ref="B4:C5"/>
    <mergeCell ref="N4:R4"/>
    <mergeCell ref="S4:W4"/>
    <mergeCell ref="X4:AB4"/>
    <mergeCell ref="AC4:AG4"/>
    <mergeCell ref="AH4:AL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opLeftCell="A25" zoomScaleNormal="100" workbookViewId="0">
      <selection activeCell="H1" sqref="H1"/>
    </sheetView>
  </sheetViews>
  <sheetFormatPr defaultRowHeight="11.25" x14ac:dyDescent="0.4"/>
  <cols>
    <col min="1" max="1" width="1.625" style="67" customWidth="1"/>
    <col min="2" max="2" width="2.625" style="67" customWidth="1"/>
    <col min="3" max="3" width="12.375" style="67" customWidth="1"/>
    <col min="4" max="6" width="7.125" style="67" customWidth="1"/>
    <col min="7" max="9" width="8.625" style="67" customWidth="1"/>
    <col min="10" max="11" width="8.625" style="70" customWidth="1"/>
    <col min="12" max="12" width="8.625" style="71" customWidth="1"/>
    <col min="13" max="16384" width="9" style="67"/>
  </cols>
  <sheetData>
    <row r="1" spans="1:12" ht="30" customHeight="1" x14ac:dyDescent="0.4">
      <c r="A1" s="69" t="s">
        <v>42</v>
      </c>
    </row>
    <row r="2" spans="1:12" ht="7.5" customHeight="1" x14ac:dyDescent="0.4">
      <c r="A2" s="69"/>
    </row>
    <row r="3" spans="1:12" ht="18.75" customHeight="1" x14ac:dyDescent="0.15">
      <c r="B3" s="72" t="s">
        <v>43</v>
      </c>
      <c r="C3" s="73"/>
      <c r="D3" s="73"/>
      <c r="E3" s="73"/>
      <c r="F3" s="73"/>
      <c r="G3" s="73"/>
      <c r="H3" s="74"/>
      <c r="I3" s="74"/>
      <c r="J3" s="75"/>
      <c r="K3" s="75"/>
    </row>
    <row r="4" spans="1:12" ht="18.75" customHeight="1" x14ac:dyDescent="0.15">
      <c r="A4" s="3">
        <v>1</v>
      </c>
      <c r="B4" s="76" t="s">
        <v>44</v>
      </c>
      <c r="C4" s="74"/>
      <c r="D4" s="74"/>
      <c r="E4" s="74"/>
      <c r="F4" s="74"/>
      <c r="G4" s="74"/>
      <c r="H4" s="74"/>
      <c r="I4" s="74"/>
      <c r="J4" s="77"/>
    </row>
    <row r="5" spans="1:12" s="5" customFormat="1" ht="15" customHeight="1" x14ac:dyDescent="0.4">
      <c r="B5" s="10" t="s">
        <v>45</v>
      </c>
      <c r="C5" s="11"/>
      <c r="D5" s="78" t="s">
        <v>46</v>
      </c>
      <c r="E5" s="78" t="s">
        <v>47</v>
      </c>
      <c r="F5" s="79" t="s">
        <v>48</v>
      </c>
      <c r="G5" s="80" t="s">
        <v>49</v>
      </c>
      <c r="H5" s="80" t="s">
        <v>50</v>
      </c>
      <c r="I5" s="80" t="s">
        <v>51</v>
      </c>
      <c r="J5" s="81" t="s">
        <v>52</v>
      </c>
      <c r="K5" s="81" t="s">
        <v>53</v>
      </c>
      <c r="L5" s="82" t="s">
        <v>54</v>
      </c>
    </row>
    <row r="6" spans="1:12" s="5" customFormat="1" ht="15" customHeight="1" x14ac:dyDescent="0.4">
      <c r="B6" s="83"/>
      <c r="C6" s="84"/>
      <c r="D6" s="85"/>
      <c r="E6" s="85"/>
      <c r="F6" s="86"/>
      <c r="G6" s="87" t="s">
        <v>55</v>
      </c>
      <c r="H6" s="87" t="s">
        <v>56</v>
      </c>
      <c r="I6" s="87" t="s">
        <v>56</v>
      </c>
      <c r="J6" s="88" t="s">
        <v>57</v>
      </c>
      <c r="K6" s="88" t="s">
        <v>57</v>
      </c>
      <c r="L6" s="88" t="s">
        <v>58</v>
      </c>
    </row>
    <row r="7" spans="1:12" s="5" customFormat="1" ht="15" customHeight="1" x14ac:dyDescent="0.4">
      <c r="B7" s="19"/>
      <c r="C7" s="20"/>
      <c r="D7" s="89"/>
      <c r="E7" s="89"/>
      <c r="F7" s="90"/>
      <c r="G7" s="91" t="s">
        <v>59</v>
      </c>
      <c r="H7" s="91" t="s">
        <v>59</v>
      </c>
      <c r="I7" s="91" t="s">
        <v>59</v>
      </c>
      <c r="J7" s="92" t="s">
        <v>59</v>
      </c>
      <c r="K7" s="92" t="s">
        <v>59</v>
      </c>
      <c r="L7" s="92" t="s">
        <v>60</v>
      </c>
    </row>
    <row r="8" spans="1:12" s="5" customFormat="1" ht="15" customHeight="1" x14ac:dyDescent="0.4">
      <c r="B8" s="93" t="s">
        <v>61</v>
      </c>
      <c r="C8" s="94"/>
      <c r="D8" s="95"/>
      <c r="E8" s="95"/>
      <c r="F8" s="95"/>
      <c r="G8" s="96">
        <f>SUM(G9:G51)</f>
        <v>99.780000000000015</v>
      </c>
      <c r="H8" s="96">
        <f>SUM(H9:H51)</f>
        <v>55.239999999999995</v>
      </c>
      <c r="I8" s="96">
        <f>SUM(I9:I51)</f>
        <v>25.270000000000003</v>
      </c>
      <c r="J8" s="96">
        <f>SUM(J10:J51)</f>
        <v>6.26</v>
      </c>
      <c r="K8" s="96">
        <f>SUM(K10:K51)</f>
        <v>10.24</v>
      </c>
      <c r="L8" s="97"/>
    </row>
    <row r="9" spans="1:12" s="5" customFormat="1" ht="15" customHeight="1" x14ac:dyDescent="0.4">
      <c r="B9" s="98"/>
      <c r="C9" s="99" t="s">
        <v>62</v>
      </c>
      <c r="D9" s="100" t="s">
        <v>63</v>
      </c>
      <c r="E9" s="100" t="s">
        <v>64</v>
      </c>
      <c r="F9" s="100"/>
      <c r="G9" s="101">
        <v>3.46</v>
      </c>
      <c r="H9" s="101">
        <v>0.56000000000000005</v>
      </c>
      <c r="I9" s="101">
        <v>2.9</v>
      </c>
      <c r="J9" s="101"/>
      <c r="K9" s="101" t="str">
        <f>IF(M9=0,"",M9)</f>
        <v/>
      </c>
      <c r="L9" s="102">
        <v>10</v>
      </c>
    </row>
    <row r="10" spans="1:12" s="5" customFormat="1" ht="15" customHeight="1" x14ac:dyDescent="0.4">
      <c r="B10" s="103"/>
      <c r="C10" s="104" t="s">
        <v>65</v>
      </c>
      <c r="D10" s="105" t="s">
        <v>66</v>
      </c>
      <c r="E10" s="105" t="s">
        <v>67</v>
      </c>
      <c r="F10" s="105"/>
      <c r="G10" s="106">
        <v>2.6</v>
      </c>
      <c r="H10" s="106">
        <v>2.6</v>
      </c>
      <c r="I10" s="106"/>
      <c r="J10" s="106"/>
      <c r="K10" s="106" t="str">
        <f>IF(M10=0,"",M10)</f>
        <v/>
      </c>
      <c r="L10" s="107">
        <v>12</v>
      </c>
    </row>
    <row r="11" spans="1:12" s="5" customFormat="1" ht="15" customHeight="1" x14ac:dyDescent="0.4">
      <c r="B11" s="103"/>
      <c r="C11" s="104" t="s">
        <v>68</v>
      </c>
      <c r="D11" s="105" t="s">
        <v>66</v>
      </c>
      <c r="E11" s="105" t="s">
        <v>69</v>
      </c>
      <c r="F11" s="105"/>
      <c r="G11" s="106">
        <v>0.27</v>
      </c>
      <c r="H11" s="106">
        <v>0.27</v>
      </c>
      <c r="I11" s="106"/>
      <c r="J11" s="106"/>
      <c r="K11" s="106" t="str">
        <f>IF(M11=0,"",M11)</f>
        <v/>
      </c>
      <c r="L11" s="107">
        <v>12</v>
      </c>
    </row>
    <row r="12" spans="1:12" s="5" customFormat="1" ht="15" customHeight="1" x14ac:dyDescent="0.4">
      <c r="B12" s="103"/>
      <c r="C12" s="104" t="s">
        <v>70</v>
      </c>
      <c r="D12" s="105" t="s">
        <v>71</v>
      </c>
      <c r="E12" s="105" t="s">
        <v>69</v>
      </c>
      <c r="F12" s="105"/>
      <c r="G12" s="106">
        <v>0.32</v>
      </c>
      <c r="H12" s="106"/>
      <c r="I12" s="106"/>
      <c r="J12" s="106"/>
      <c r="K12" s="106">
        <v>0.32</v>
      </c>
      <c r="L12" s="107">
        <v>12</v>
      </c>
    </row>
    <row r="13" spans="1:12" s="5" customFormat="1" ht="15" customHeight="1" x14ac:dyDescent="0.4">
      <c r="B13" s="103"/>
      <c r="C13" s="104" t="s">
        <v>72</v>
      </c>
      <c r="D13" s="105" t="s">
        <v>71</v>
      </c>
      <c r="E13" s="105" t="s">
        <v>64</v>
      </c>
      <c r="F13" s="105" t="s">
        <v>73</v>
      </c>
      <c r="G13" s="106">
        <v>0.31</v>
      </c>
      <c r="H13" s="106">
        <v>0.31</v>
      </c>
      <c r="I13" s="106"/>
      <c r="J13" s="106"/>
      <c r="K13" s="106" t="str">
        <f t="shared" ref="K13:K24" si="0">IF(M13=0,"",M13)</f>
        <v/>
      </c>
      <c r="L13" s="107">
        <v>12</v>
      </c>
    </row>
    <row r="14" spans="1:12" s="5" customFormat="1" ht="15" customHeight="1" x14ac:dyDescent="0.4">
      <c r="B14" s="103"/>
      <c r="C14" s="104" t="s">
        <v>74</v>
      </c>
      <c r="D14" s="105" t="s">
        <v>66</v>
      </c>
      <c r="E14" s="105" t="s">
        <v>69</v>
      </c>
      <c r="F14" s="105" t="s">
        <v>75</v>
      </c>
      <c r="G14" s="106">
        <v>0.44</v>
      </c>
      <c r="H14" s="106">
        <v>0.44</v>
      </c>
      <c r="I14" s="106"/>
      <c r="J14" s="106"/>
      <c r="K14" s="106" t="str">
        <f t="shared" si="0"/>
        <v/>
      </c>
      <c r="L14" s="107">
        <v>12</v>
      </c>
    </row>
    <row r="15" spans="1:12" s="5" customFormat="1" ht="15" customHeight="1" x14ac:dyDescent="0.4">
      <c r="B15" s="103"/>
      <c r="C15" s="104" t="s">
        <v>76</v>
      </c>
      <c r="D15" s="105" t="s">
        <v>77</v>
      </c>
      <c r="E15" s="105" t="s">
        <v>64</v>
      </c>
      <c r="F15" s="105"/>
      <c r="G15" s="106">
        <v>3.76</v>
      </c>
      <c r="H15" s="106">
        <v>1.63</v>
      </c>
      <c r="I15" s="106">
        <v>2.13</v>
      </c>
      <c r="J15" s="106"/>
      <c r="K15" s="106" t="str">
        <f t="shared" si="0"/>
        <v/>
      </c>
      <c r="L15" s="107">
        <v>11</v>
      </c>
    </row>
    <row r="16" spans="1:12" s="5" customFormat="1" ht="15" customHeight="1" x14ac:dyDescent="0.4">
      <c r="B16" s="103"/>
      <c r="C16" s="104" t="s">
        <v>78</v>
      </c>
      <c r="D16" s="105" t="s">
        <v>79</v>
      </c>
      <c r="E16" s="105" t="s">
        <v>64</v>
      </c>
      <c r="F16" s="105"/>
      <c r="G16" s="106">
        <v>3.49</v>
      </c>
      <c r="H16" s="106">
        <v>0.65</v>
      </c>
      <c r="I16" s="106">
        <v>2.84</v>
      </c>
      <c r="J16" s="106"/>
      <c r="K16" s="106" t="str">
        <f t="shared" si="0"/>
        <v/>
      </c>
      <c r="L16" s="107">
        <v>15</v>
      </c>
    </row>
    <row r="17" spans="2:12" s="5" customFormat="1" ht="15" customHeight="1" x14ac:dyDescent="0.4">
      <c r="B17" s="103"/>
      <c r="C17" s="104" t="s">
        <v>80</v>
      </c>
      <c r="D17" s="105" t="s">
        <v>77</v>
      </c>
      <c r="E17" s="105" t="s">
        <v>67</v>
      </c>
      <c r="F17" s="105" t="s">
        <v>73</v>
      </c>
      <c r="G17" s="106">
        <v>0.42</v>
      </c>
      <c r="H17" s="106">
        <v>0.42</v>
      </c>
      <c r="I17" s="106"/>
      <c r="J17" s="106"/>
      <c r="K17" s="106" t="str">
        <f t="shared" si="0"/>
        <v/>
      </c>
      <c r="L17" s="107" t="s">
        <v>81</v>
      </c>
    </row>
    <row r="18" spans="2:12" s="5" customFormat="1" ht="15" customHeight="1" x14ac:dyDescent="0.4">
      <c r="B18" s="103"/>
      <c r="C18" s="104" t="s">
        <v>82</v>
      </c>
      <c r="D18" s="105" t="s">
        <v>71</v>
      </c>
      <c r="E18" s="105" t="s">
        <v>67</v>
      </c>
      <c r="F18" s="105" t="s">
        <v>75</v>
      </c>
      <c r="G18" s="106">
        <v>0.82</v>
      </c>
      <c r="H18" s="106">
        <v>0.82</v>
      </c>
      <c r="I18" s="106"/>
      <c r="J18" s="106"/>
      <c r="K18" s="106" t="str">
        <f t="shared" si="0"/>
        <v/>
      </c>
      <c r="L18" s="107">
        <v>16</v>
      </c>
    </row>
    <row r="19" spans="2:12" s="5" customFormat="1" ht="15" customHeight="1" x14ac:dyDescent="0.4">
      <c r="B19" s="103"/>
      <c r="C19" s="104" t="s">
        <v>83</v>
      </c>
      <c r="D19" s="105" t="s">
        <v>71</v>
      </c>
      <c r="E19" s="105" t="s">
        <v>67</v>
      </c>
      <c r="F19" s="105"/>
      <c r="G19" s="106">
        <v>3.04</v>
      </c>
      <c r="H19" s="106">
        <v>2.63</v>
      </c>
      <c r="I19" s="106">
        <v>0.41</v>
      </c>
      <c r="J19" s="106"/>
      <c r="K19" s="106" t="str">
        <f t="shared" si="0"/>
        <v/>
      </c>
      <c r="L19" s="107">
        <v>16</v>
      </c>
    </row>
    <row r="20" spans="2:12" s="5" customFormat="1" ht="15" customHeight="1" x14ac:dyDescent="0.4">
      <c r="B20" s="103"/>
      <c r="C20" s="104" t="s">
        <v>84</v>
      </c>
      <c r="D20" s="105" t="s">
        <v>71</v>
      </c>
      <c r="E20" s="105" t="s">
        <v>67</v>
      </c>
      <c r="F20" s="105"/>
      <c r="G20" s="106">
        <v>2.04</v>
      </c>
      <c r="H20" s="106">
        <v>1.02</v>
      </c>
      <c r="I20" s="106">
        <v>1.02</v>
      </c>
      <c r="J20" s="106"/>
      <c r="K20" s="106" t="str">
        <f t="shared" si="0"/>
        <v/>
      </c>
      <c r="L20" s="107">
        <v>16</v>
      </c>
    </row>
    <row r="21" spans="2:12" s="5" customFormat="1" ht="15" customHeight="1" x14ac:dyDescent="0.4">
      <c r="B21" s="103"/>
      <c r="C21" s="104" t="s">
        <v>85</v>
      </c>
      <c r="D21" s="105" t="s">
        <v>86</v>
      </c>
      <c r="E21" s="105" t="s">
        <v>67</v>
      </c>
      <c r="F21" s="105"/>
      <c r="G21" s="106">
        <v>4.9400000000000004</v>
      </c>
      <c r="H21" s="106"/>
      <c r="I21" s="106">
        <v>4.9400000000000004</v>
      </c>
      <c r="J21" s="106"/>
      <c r="K21" s="106" t="str">
        <f t="shared" si="0"/>
        <v/>
      </c>
      <c r="L21" s="107">
        <v>28</v>
      </c>
    </row>
    <row r="22" spans="2:12" s="5" customFormat="1" ht="15" customHeight="1" x14ac:dyDescent="0.4">
      <c r="B22" s="103"/>
      <c r="C22" s="104" t="s">
        <v>87</v>
      </c>
      <c r="D22" s="105" t="s">
        <v>88</v>
      </c>
      <c r="E22" s="105" t="s">
        <v>69</v>
      </c>
      <c r="F22" s="105" t="s">
        <v>89</v>
      </c>
      <c r="G22" s="106">
        <v>0.75</v>
      </c>
      <c r="H22" s="106">
        <v>0.75</v>
      </c>
      <c r="I22" s="106"/>
      <c r="J22" s="106"/>
      <c r="K22" s="106" t="str">
        <f t="shared" si="0"/>
        <v/>
      </c>
      <c r="L22" s="107">
        <v>12</v>
      </c>
    </row>
    <row r="23" spans="2:12" s="5" customFormat="1" ht="15" customHeight="1" x14ac:dyDescent="0.4">
      <c r="B23" s="103"/>
      <c r="C23" s="104" t="s">
        <v>90</v>
      </c>
      <c r="D23" s="105" t="s">
        <v>91</v>
      </c>
      <c r="E23" s="105" t="s">
        <v>91</v>
      </c>
      <c r="F23" s="105"/>
      <c r="G23" s="106">
        <v>0.21</v>
      </c>
      <c r="H23" s="106">
        <v>0.21</v>
      </c>
      <c r="I23" s="106"/>
      <c r="J23" s="106"/>
      <c r="K23" s="106" t="str">
        <f t="shared" si="0"/>
        <v/>
      </c>
      <c r="L23" s="107">
        <v>10</v>
      </c>
    </row>
    <row r="24" spans="2:12" s="5" customFormat="1" ht="15" customHeight="1" x14ac:dyDescent="0.4">
      <c r="B24" s="103"/>
      <c r="C24" s="104" t="s">
        <v>92</v>
      </c>
      <c r="D24" s="105" t="s">
        <v>71</v>
      </c>
      <c r="E24" s="105" t="s">
        <v>69</v>
      </c>
      <c r="F24" s="105" t="s">
        <v>89</v>
      </c>
      <c r="G24" s="106">
        <v>0.38</v>
      </c>
      <c r="H24" s="106">
        <v>0.38</v>
      </c>
      <c r="I24" s="106"/>
      <c r="J24" s="106"/>
      <c r="K24" s="106" t="str">
        <f t="shared" si="0"/>
        <v/>
      </c>
      <c r="L24" s="107">
        <v>12</v>
      </c>
    </row>
    <row r="25" spans="2:12" s="5" customFormat="1" ht="15" customHeight="1" x14ac:dyDescent="0.4">
      <c r="B25" s="103"/>
      <c r="C25" s="104" t="s">
        <v>93</v>
      </c>
      <c r="D25" s="105" t="s">
        <v>77</v>
      </c>
      <c r="E25" s="105" t="s">
        <v>69</v>
      </c>
      <c r="F25" s="105"/>
      <c r="G25" s="106">
        <v>1.39</v>
      </c>
      <c r="H25" s="106">
        <v>0.79</v>
      </c>
      <c r="I25" s="106">
        <v>0.31</v>
      </c>
      <c r="J25" s="106"/>
      <c r="K25" s="106">
        <v>0.28999999999999998</v>
      </c>
      <c r="L25" s="107">
        <v>12</v>
      </c>
    </row>
    <row r="26" spans="2:12" s="5" customFormat="1" ht="15" customHeight="1" x14ac:dyDescent="0.4">
      <c r="B26" s="103"/>
      <c r="C26" s="104" t="s">
        <v>94</v>
      </c>
      <c r="D26" s="105" t="s">
        <v>95</v>
      </c>
      <c r="E26" s="105" t="s">
        <v>96</v>
      </c>
      <c r="F26" s="105" t="s">
        <v>97</v>
      </c>
      <c r="G26" s="106">
        <v>0</v>
      </c>
      <c r="H26" s="106">
        <v>0</v>
      </c>
      <c r="I26" s="106"/>
      <c r="J26" s="106"/>
      <c r="K26" s="106" t="str">
        <f>IF(M26=0,"",M26)</f>
        <v/>
      </c>
      <c r="L26" s="107">
        <v>12</v>
      </c>
    </row>
    <row r="27" spans="2:12" s="5" customFormat="1" ht="15" customHeight="1" x14ac:dyDescent="0.4">
      <c r="B27" s="103"/>
      <c r="C27" s="104" t="s">
        <v>98</v>
      </c>
      <c r="D27" s="105" t="s">
        <v>99</v>
      </c>
      <c r="E27" s="105" t="s">
        <v>67</v>
      </c>
      <c r="F27" s="105"/>
      <c r="G27" s="106">
        <v>8.3699999999999992</v>
      </c>
      <c r="H27" s="106">
        <v>7</v>
      </c>
      <c r="I27" s="106"/>
      <c r="J27" s="106"/>
      <c r="K27" s="106">
        <v>1.37</v>
      </c>
      <c r="L27" s="107">
        <v>27</v>
      </c>
    </row>
    <row r="28" spans="2:12" s="5" customFormat="1" ht="15" customHeight="1" x14ac:dyDescent="0.4">
      <c r="B28" s="103"/>
      <c r="C28" s="104" t="s">
        <v>100</v>
      </c>
      <c r="D28" s="105" t="s">
        <v>101</v>
      </c>
      <c r="E28" s="105" t="s">
        <v>67</v>
      </c>
      <c r="F28" s="105"/>
      <c r="G28" s="106">
        <v>2.36</v>
      </c>
      <c r="H28" s="106">
        <v>1.22</v>
      </c>
      <c r="I28" s="106">
        <v>1.1399999999999999</v>
      </c>
      <c r="J28" s="106"/>
      <c r="K28" s="106" t="str">
        <f>IF(M28=0,"",M28)</f>
        <v/>
      </c>
      <c r="L28" s="107" t="s">
        <v>102</v>
      </c>
    </row>
    <row r="29" spans="2:12" s="5" customFormat="1" ht="15" customHeight="1" x14ac:dyDescent="0.4">
      <c r="B29" s="103"/>
      <c r="C29" s="104" t="s">
        <v>103</v>
      </c>
      <c r="D29" s="105" t="s">
        <v>86</v>
      </c>
      <c r="E29" s="105" t="s">
        <v>67</v>
      </c>
      <c r="F29" s="105"/>
      <c r="G29" s="106">
        <v>1.23</v>
      </c>
      <c r="H29" s="106">
        <v>1.23</v>
      </c>
      <c r="I29" s="106"/>
      <c r="J29" s="106"/>
      <c r="K29" s="106" t="str">
        <f>IF(M29=0,"",M29)</f>
        <v/>
      </c>
      <c r="L29" s="107">
        <v>12</v>
      </c>
    </row>
    <row r="30" spans="2:12" s="5" customFormat="1" ht="15" customHeight="1" x14ac:dyDescent="0.4">
      <c r="B30" s="103"/>
      <c r="C30" s="104" t="s">
        <v>104</v>
      </c>
      <c r="D30" s="105" t="s">
        <v>99</v>
      </c>
      <c r="E30" s="105" t="s">
        <v>67</v>
      </c>
      <c r="F30" s="105"/>
      <c r="G30" s="106">
        <v>1.45</v>
      </c>
      <c r="H30" s="106"/>
      <c r="I30" s="106">
        <v>1.45</v>
      </c>
      <c r="J30" s="106"/>
      <c r="K30" s="106" t="str">
        <f>IF(M30=0,"",M30)</f>
        <v/>
      </c>
      <c r="L30" s="107">
        <v>12</v>
      </c>
    </row>
    <row r="31" spans="2:12" s="5" customFormat="1" ht="15" customHeight="1" x14ac:dyDescent="0.4">
      <c r="B31" s="103"/>
      <c r="C31" s="104" t="s">
        <v>105</v>
      </c>
      <c r="D31" s="105" t="s">
        <v>71</v>
      </c>
      <c r="E31" s="105" t="s">
        <v>67</v>
      </c>
      <c r="F31" s="105"/>
      <c r="G31" s="106">
        <v>3.55</v>
      </c>
      <c r="H31" s="106">
        <v>2.38</v>
      </c>
      <c r="I31" s="106"/>
      <c r="J31" s="106"/>
      <c r="K31" s="106">
        <v>1.17</v>
      </c>
      <c r="L31" s="108" t="s">
        <v>106</v>
      </c>
    </row>
    <row r="32" spans="2:12" s="5" customFormat="1" ht="15" customHeight="1" x14ac:dyDescent="0.4">
      <c r="B32" s="103"/>
      <c r="C32" s="104" t="s">
        <v>107</v>
      </c>
      <c r="D32" s="105" t="s">
        <v>71</v>
      </c>
      <c r="E32" s="105" t="s">
        <v>67</v>
      </c>
      <c r="F32" s="105"/>
      <c r="G32" s="106">
        <v>1.77</v>
      </c>
      <c r="H32" s="106">
        <v>1.77</v>
      </c>
      <c r="I32" s="106"/>
      <c r="J32" s="106"/>
      <c r="K32" s="106" t="str">
        <f>IF(M32=0,"",M32)</f>
        <v/>
      </c>
      <c r="L32" s="108" t="s">
        <v>108</v>
      </c>
    </row>
    <row r="33" spans="2:12" s="5" customFormat="1" ht="15" customHeight="1" x14ac:dyDescent="0.4">
      <c r="B33" s="103"/>
      <c r="C33" s="104" t="s">
        <v>109</v>
      </c>
      <c r="D33" s="105" t="s">
        <v>71</v>
      </c>
      <c r="E33" s="105" t="s">
        <v>67</v>
      </c>
      <c r="F33" s="105"/>
      <c r="G33" s="106">
        <v>4.21</v>
      </c>
      <c r="H33" s="106"/>
      <c r="I33" s="106">
        <v>4.21</v>
      </c>
      <c r="J33" s="106"/>
      <c r="K33" s="106" t="str">
        <f>IF(M33=0,"",M33)</f>
        <v/>
      </c>
      <c r="L33" s="108" t="s">
        <v>110</v>
      </c>
    </row>
    <row r="34" spans="2:12" s="5" customFormat="1" ht="15" customHeight="1" x14ac:dyDescent="0.4">
      <c r="B34" s="103"/>
      <c r="C34" s="104" t="s">
        <v>111</v>
      </c>
      <c r="D34" s="105" t="s">
        <v>112</v>
      </c>
      <c r="E34" s="105" t="s">
        <v>67</v>
      </c>
      <c r="F34" s="105"/>
      <c r="G34" s="106">
        <v>0.39</v>
      </c>
      <c r="H34" s="106">
        <v>0.39</v>
      </c>
      <c r="I34" s="106"/>
      <c r="J34" s="106"/>
      <c r="K34" s="106"/>
      <c r="L34" s="108" t="s">
        <v>113</v>
      </c>
    </row>
    <row r="35" spans="2:12" s="5" customFormat="1" ht="15" customHeight="1" x14ac:dyDescent="0.4">
      <c r="B35" s="103"/>
      <c r="C35" s="104" t="s">
        <v>114</v>
      </c>
      <c r="D35" s="105" t="s">
        <v>71</v>
      </c>
      <c r="E35" s="105" t="s">
        <v>67</v>
      </c>
      <c r="F35" s="105"/>
      <c r="G35" s="106">
        <v>3.13</v>
      </c>
      <c r="H35" s="106">
        <v>3.13</v>
      </c>
      <c r="I35" s="106"/>
      <c r="J35" s="106"/>
      <c r="K35" s="106" t="str">
        <f>IF(M35=0,"",M35)</f>
        <v/>
      </c>
      <c r="L35" s="108" t="s">
        <v>115</v>
      </c>
    </row>
    <row r="36" spans="2:12" s="5" customFormat="1" ht="15" customHeight="1" x14ac:dyDescent="0.4">
      <c r="B36" s="103"/>
      <c r="C36" s="104" t="s">
        <v>116</v>
      </c>
      <c r="D36" s="105" t="s">
        <v>71</v>
      </c>
      <c r="E36" s="105" t="s">
        <v>67</v>
      </c>
      <c r="F36" s="105"/>
      <c r="G36" s="106">
        <v>5.35</v>
      </c>
      <c r="H36" s="106">
        <v>2.74</v>
      </c>
      <c r="I36" s="106"/>
      <c r="J36" s="106"/>
      <c r="K36" s="106">
        <v>2.61</v>
      </c>
      <c r="L36" s="108" t="s">
        <v>115</v>
      </c>
    </row>
    <row r="37" spans="2:12" s="5" customFormat="1" ht="15" customHeight="1" x14ac:dyDescent="0.4">
      <c r="B37" s="103"/>
      <c r="C37" s="104" t="s">
        <v>117</v>
      </c>
      <c r="D37" s="105" t="s">
        <v>77</v>
      </c>
      <c r="E37" s="105" t="s">
        <v>69</v>
      </c>
      <c r="F37" s="105"/>
      <c r="G37" s="106">
        <v>2.84</v>
      </c>
      <c r="H37" s="106">
        <v>2.65</v>
      </c>
      <c r="I37" s="106"/>
      <c r="J37" s="106"/>
      <c r="K37" s="106">
        <v>0.19</v>
      </c>
      <c r="L37" s="108" t="s">
        <v>110</v>
      </c>
    </row>
    <row r="38" spans="2:12" s="5" customFormat="1" ht="15" customHeight="1" x14ac:dyDescent="0.4">
      <c r="B38" s="103"/>
      <c r="C38" s="104" t="s">
        <v>118</v>
      </c>
      <c r="D38" s="105" t="s">
        <v>71</v>
      </c>
      <c r="E38" s="105" t="s">
        <v>119</v>
      </c>
      <c r="F38" s="105"/>
      <c r="G38" s="106">
        <v>1.56</v>
      </c>
      <c r="H38" s="106">
        <v>0.81</v>
      </c>
      <c r="I38" s="106"/>
      <c r="J38" s="106"/>
      <c r="K38" s="106">
        <v>0.75</v>
      </c>
      <c r="L38" s="108" t="s">
        <v>106</v>
      </c>
    </row>
    <row r="39" spans="2:12" s="5" customFormat="1" ht="15" customHeight="1" x14ac:dyDescent="0.4">
      <c r="B39" s="103"/>
      <c r="C39" s="109" t="s">
        <v>120</v>
      </c>
      <c r="D39" s="105" t="s">
        <v>77</v>
      </c>
      <c r="E39" s="105" t="s">
        <v>67</v>
      </c>
      <c r="F39" s="105"/>
      <c r="G39" s="106">
        <v>2.79</v>
      </c>
      <c r="H39" s="106">
        <v>1.73</v>
      </c>
      <c r="I39" s="106"/>
      <c r="J39" s="106"/>
      <c r="K39" s="106">
        <v>1.06</v>
      </c>
      <c r="L39" s="108" t="s">
        <v>121</v>
      </c>
    </row>
    <row r="40" spans="2:12" s="5" customFormat="1" ht="15" customHeight="1" x14ac:dyDescent="0.4">
      <c r="B40" s="103"/>
      <c r="C40" s="110" t="s">
        <v>122</v>
      </c>
      <c r="D40" s="105" t="s">
        <v>77</v>
      </c>
      <c r="E40" s="105" t="s">
        <v>67</v>
      </c>
      <c r="F40" s="105"/>
      <c r="G40" s="106">
        <v>0.96</v>
      </c>
      <c r="H40" s="106">
        <v>0.96</v>
      </c>
      <c r="I40" s="106"/>
      <c r="J40" s="106"/>
      <c r="K40" s="106" t="str">
        <f>IF(M40=0,"",M40)</f>
        <v/>
      </c>
      <c r="L40" s="108" t="s">
        <v>123</v>
      </c>
    </row>
    <row r="41" spans="2:12" s="5" customFormat="1" ht="15" customHeight="1" x14ac:dyDescent="0.4">
      <c r="B41" s="103"/>
      <c r="C41" s="104" t="s">
        <v>124</v>
      </c>
      <c r="D41" s="105" t="s">
        <v>77</v>
      </c>
      <c r="E41" s="105" t="s">
        <v>67</v>
      </c>
      <c r="F41" s="105"/>
      <c r="G41" s="106">
        <v>2.5499999999999998</v>
      </c>
      <c r="H41" s="106">
        <v>2.5499999999999998</v>
      </c>
      <c r="I41" s="106"/>
      <c r="J41" s="106"/>
      <c r="K41" s="106" t="str">
        <f>IF(M41=0,"",M41)</f>
        <v/>
      </c>
      <c r="L41" s="108" t="s">
        <v>110</v>
      </c>
    </row>
    <row r="42" spans="2:12" s="5" customFormat="1" ht="15" customHeight="1" x14ac:dyDescent="0.4">
      <c r="B42" s="103"/>
      <c r="C42" s="104" t="s">
        <v>125</v>
      </c>
      <c r="D42" s="105" t="s">
        <v>101</v>
      </c>
      <c r="E42" s="105" t="s">
        <v>69</v>
      </c>
      <c r="F42" s="105"/>
      <c r="G42" s="106">
        <v>2.25</v>
      </c>
      <c r="H42" s="106">
        <v>1.93</v>
      </c>
      <c r="I42" s="106"/>
      <c r="J42" s="106"/>
      <c r="K42" s="106">
        <v>0.32</v>
      </c>
      <c r="L42" s="108" t="s">
        <v>106</v>
      </c>
    </row>
    <row r="43" spans="2:12" s="5" customFormat="1" ht="15" customHeight="1" x14ac:dyDescent="0.4">
      <c r="B43" s="103"/>
      <c r="C43" s="104" t="s">
        <v>126</v>
      </c>
      <c r="D43" s="105" t="s">
        <v>77</v>
      </c>
      <c r="E43" s="105" t="s">
        <v>69</v>
      </c>
      <c r="F43" s="105"/>
      <c r="G43" s="106">
        <v>0.59</v>
      </c>
      <c r="H43" s="106">
        <v>0.59</v>
      </c>
      <c r="I43" s="106"/>
      <c r="J43" s="106"/>
      <c r="K43" s="106" t="str">
        <f>IF(M43=0,"",M43)</f>
        <v/>
      </c>
      <c r="L43" s="108" t="s">
        <v>110</v>
      </c>
    </row>
    <row r="44" spans="2:12" s="5" customFormat="1" ht="15" customHeight="1" x14ac:dyDescent="0.4">
      <c r="B44" s="103"/>
      <c r="C44" s="104" t="s">
        <v>127</v>
      </c>
      <c r="D44" s="105" t="s">
        <v>77</v>
      </c>
      <c r="E44" s="105" t="s">
        <v>69</v>
      </c>
      <c r="F44" s="105"/>
      <c r="G44" s="106">
        <v>0.43</v>
      </c>
      <c r="H44" s="106">
        <v>0.43</v>
      </c>
      <c r="I44" s="106"/>
      <c r="J44" s="106"/>
      <c r="K44" s="106" t="str">
        <f>IF(M44=0,"",M44)</f>
        <v/>
      </c>
      <c r="L44" s="108" t="s">
        <v>110</v>
      </c>
    </row>
    <row r="45" spans="2:12" s="5" customFormat="1" ht="15" customHeight="1" x14ac:dyDescent="0.4">
      <c r="B45" s="111"/>
      <c r="C45" s="104" t="s">
        <v>128</v>
      </c>
      <c r="D45" s="105" t="s">
        <v>71</v>
      </c>
      <c r="E45" s="105" t="s">
        <v>67</v>
      </c>
      <c r="F45" s="105" t="s">
        <v>129</v>
      </c>
      <c r="G45" s="112">
        <v>5</v>
      </c>
      <c r="H45" s="112">
        <v>5</v>
      </c>
      <c r="I45" s="112"/>
      <c r="J45" s="106"/>
      <c r="K45" s="106" t="str">
        <f>IF(M45=0,"",M45)</f>
        <v/>
      </c>
      <c r="L45" s="108" t="s">
        <v>115</v>
      </c>
    </row>
    <row r="46" spans="2:12" s="5" customFormat="1" ht="15" customHeight="1" x14ac:dyDescent="0.4">
      <c r="B46" s="113"/>
      <c r="C46" s="104" t="s">
        <v>130</v>
      </c>
      <c r="D46" s="105" t="s">
        <v>71</v>
      </c>
      <c r="E46" s="105" t="s">
        <v>67</v>
      </c>
      <c r="F46" s="105" t="s">
        <v>131</v>
      </c>
      <c r="G46" s="112">
        <v>2.58</v>
      </c>
      <c r="H46" s="112">
        <v>2.48</v>
      </c>
      <c r="I46" s="112"/>
      <c r="J46" s="106"/>
      <c r="K46" s="106">
        <v>0.1</v>
      </c>
      <c r="L46" s="108" t="s">
        <v>115</v>
      </c>
    </row>
    <row r="47" spans="2:12" s="5" customFormat="1" ht="15" customHeight="1" x14ac:dyDescent="0.4">
      <c r="B47" s="113"/>
      <c r="C47" s="104" t="s">
        <v>132</v>
      </c>
      <c r="D47" s="105" t="s">
        <v>101</v>
      </c>
      <c r="E47" s="105" t="s">
        <v>133</v>
      </c>
      <c r="F47" s="105" t="s">
        <v>134</v>
      </c>
      <c r="G47" s="112">
        <v>5</v>
      </c>
      <c r="H47" s="112">
        <v>1.26</v>
      </c>
      <c r="I47" s="112">
        <v>3.49</v>
      </c>
      <c r="J47" s="106"/>
      <c r="K47" s="106">
        <v>0.25</v>
      </c>
      <c r="L47" s="108" t="s">
        <v>135</v>
      </c>
    </row>
    <row r="48" spans="2:12" s="5" customFormat="1" ht="15" customHeight="1" x14ac:dyDescent="0.4">
      <c r="B48" s="113"/>
      <c r="C48" s="104" t="s">
        <v>136</v>
      </c>
      <c r="D48" s="105" t="s">
        <v>71</v>
      </c>
      <c r="E48" s="105" t="s">
        <v>133</v>
      </c>
      <c r="F48" s="105"/>
      <c r="G48" s="112">
        <v>3.12</v>
      </c>
      <c r="H48" s="112">
        <v>1.51</v>
      </c>
      <c r="I48" s="112">
        <v>0.43</v>
      </c>
      <c r="J48" s="106"/>
      <c r="K48" s="106">
        <v>1.18</v>
      </c>
      <c r="L48" s="108" t="s">
        <v>135</v>
      </c>
    </row>
    <row r="49" spans="2:12" s="5" customFormat="1" ht="15" customHeight="1" x14ac:dyDescent="0.4">
      <c r="B49" s="114"/>
      <c r="C49" s="115" t="s">
        <v>137</v>
      </c>
      <c r="D49" s="116" t="s">
        <v>71</v>
      </c>
      <c r="E49" s="116" t="s">
        <v>67</v>
      </c>
      <c r="F49" s="116"/>
      <c r="G49" s="117">
        <v>0.63</v>
      </c>
      <c r="H49" s="117"/>
      <c r="I49" s="117"/>
      <c r="J49" s="118"/>
      <c r="K49" s="118">
        <v>0.63</v>
      </c>
      <c r="L49" s="119" t="s">
        <v>115</v>
      </c>
    </row>
    <row r="50" spans="2:12" ht="22.5" customHeight="1" x14ac:dyDescent="0.4">
      <c r="B50" s="120"/>
      <c r="C50" s="121" t="s">
        <v>138</v>
      </c>
      <c r="D50" s="105" t="s">
        <v>139</v>
      </c>
      <c r="E50" s="105" t="s">
        <v>139</v>
      </c>
      <c r="F50" s="122"/>
      <c r="G50" s="122">
        <v>6.37</v>
      </c>
      <c r="H50" s="122"/>
      <c r="I50" s="122"/>
      <c r="J50" s="123">
        <v>3.6</v>
      </c>
      <c r="K50" s="124" t="s">
        <v>140</v>
      </c>
      <c r="L50" s="125" t="s">
        <v>141</v>
      </c>
    </row>
    <row r="51" spans="2:12" ht="15" customHeight="1" x14ac:dyDescent="0.4">
      <c r="B51" s="126"/>
      <c r="C51" s="127" t="s">
        <v>142</v>
      </c>
      <c r="D51" s="21" t="s">
        <v>139</v>
      </c>
      <c r="E51" s="21" t="s">
        <v>139</v>
      </c>
      <c r="F51" s="128"/>
      <c r="G51" s="128">
        <v>2.66</v>
      </c>
      <c r="H51" s="128"/>
      <c r="I51" s="128"/>
      <c r="J51" s="129">
        <v>2.66</v>
      </c>
      <c r="K51" s="130" t="s">
        <v>143</v>
      </c>
      <c r="L51" s="131" t="s">
        <v>113</v>
      </c>
    </row>
    <row r="52" spans="2:12" ht="15" customHeight="1" x14ac:dyDescent="0.4">
      <c r="B52" s="67" t="s">
        <v>41</v>
      </c>
    </row>
  </sheetData>
  <mergeCells count="5">
    <mergeCell ref="B5:C7"/>
    <mergeCell ref="D5:D7"/>
    <mergeCell ref="E5:E7"/>
    <mergeCell ref="F5:F7"/>
    <mergeCell ref="B8:C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workbookViewId="0">
      <selection activeCell="R33" sqref="R33"/>
    </sheetView>
  </sheetViews>
  <sheetFormatPr defaultColWidth="8.625" defaultRowHeight="11.25" x14ac:dyDescent="0.4"/>
  <cols>
    <col min="1" max="1" width="1.625" style="67" customWidth="1"/>
    <col min="2" max="2" width="2.875" style="67" customWidth="1"/>
    <col min="3" max="3" width="13" style="67" customWidth="1"/>
    <col min="4" max="6" width="7.25" style="67" customWidth="1"/>
    <col min="7" max="9" width="8.625" style="67" customWidth="1"/>
    <col min="10" max="11" width="8.625" style="70" customWidth="1"/>
    <col min="12" max="12" width="8.125" style="71" customWidth="1"/>
    <col min="13" max="256" width="8.625" style="67"/>
    <col min="257" max="257" width="1.625" style="67" customWidth="1"/>
    <col min="258" max="258" width="2.875" style="67" customWidth="1"/>
    <col min="259" max="259" width="13" style="67" customWidth="1"/>
    <col min="260" max="262" width="7.25" style="67" customWidth="1"/>
    <col min="263" max="267" width="8.625" style="67" customWidth="1"/>
    <col min="268" max="268" width="8.125" style="67" customWidth="1"/>
    <col min="269" max="512" width="8.625" style="67"/>
    <col min="513" max="513" width="1.625" style="67" customWidth="1"/>
    <col min="514" max="514" width="2.875" style="67" customWidth="1"/>
    <col min="515" max="515" width="13" style="67" customWidth="1"/>
    <col min="516" max="518" width="7.25" style="67" customWidth="1"/>
    <col min="519" max="523" width="8.625" style="67" customWidth="1"/>
    <col min="524" max="524" width="8.125" style="67" customWidth="1"/>
    <col min="525" max="768" width="8.625" style="67"/>
    <col min="769" max="769" width="1.625" style="67" customWidth="1"/>
    <col min="770" max="770" width="2.875" style="67" customWidth="1"/>
    <col min="771" max="771" width="13" style="67" customWidth="1"/>
    <col min="772" max="774" width="7.25" style="67" customWidth="1"/>
    <col min="775" max="779" width="8.625" style="67" customWidth="1"/>
    <col min="780" max="780" width="8.125" style="67" customWidth="1"/>
    <col min="781" max="1024" width="8.625" style="67"/>
    <col min="1025" max="1025" width="1.625" style="67" customWidth="1"/>
    <col min="1026" max="1026" width="2.875" style="67" customWidth="1"/>
    <col min="1027" max="1027" width="13" style="67" customWidth="1"/>
    <col min="1028" max="1030" width="7.25" style="67" customWidth="1"/>
    <col min="1031" max="1035" width="8.625" style="67" customWidth="1"/>
    <col min="1036" max="1036" width="8.125" style="67" customWidth="1"/>
    <col min="1037" max="1280" width="8.625" style="67"/>
    <col min="1281" max="1281" width="1.625" style="67" customWidth="1"/>
    <col min="1282" max="1282" width="2.875" style="67" customWidth="1"/>
    <col min="1283" max="1283" width="13" style="67" customWidth="1"/>
    <col min="1284" max="1286" width="7.25" style="67" customWidth="1"/>
    <col min="1287" max="1291" width="8.625" style="67" customWidth="1"/>
    <col min="1292" max="1292" width="8.125" style="67" customWidth="1"/>
    <col min="1293" max="1536" width="8.625" style="67"/>
    <col min="1537" max="1537" width="1.625" style="67" customWidth="1"/>
    <col min="1538" max="1538" width="2.875" style="67" customWidth="1"/>
    <col min="1539" max="1539" width="13" style="67" customWidth="1"/>
    <col min="1540" max="1542" width="7.25" style="67" customWidth="1"/>
    <col min="1543" max="1547" width="8.625" style="67" customWidth="1"/>
    <col min="1548" max="1548" width="8.125" style="67" customWidth="1"/>
    <col min="1549" max="1792" width="8.625" style="67"/>
    <col min="1793" max="1793" width="1.625" style="67" customWidth="1"/>
    <col min="1794" max="1794" width="2.875" style="67" customWidth="1"/>
    <col min="1795" max="1795" width="13" style="67" customWidth="1"/>
    <col min="1796" max="1798" width="7.25" style="67" customWidth="1"/>
    <col min="1799" max="1803" width="8.625" style="67" customWidth="1"/>
    <col min="1804" max="1804" width="8.125" style="67" customWidth="1"/>
    <col min="1805" max="2048" width="8.625" style="67"/>
    <col min="2049" max="2049" width="1.625" style="67" customWidth="1"/>
    <col min="2050" max="2050" width="2.875" style="67" customWidth="1"/>
    <col min="2051" max="2051" width="13" style="67" customWidth="1"/>
    <col min="2052" max="2054" width="7.25" style="67" customWidth="1"/>
    <col min="2055" max="2059" width="8.625" style="67" customWidth="1"/>
    <col min="2060" max="2060" width="8.125" style="67" customWidth="1"/>
    <col min="2061" max="2304" width="8.625" style="67"/>
    <col min="2305" max="2305" width="1.625" style="67" customWidth="1"/>
    <col min="2306" max="2306" width="2.875" style="67" customWidth="1"/>
    <col min="2307" max="2307" width="13" style="67" customWidth="1"/>
    <col min="2308" max="2310" width="7.25" style="67" customWidth="1"/>
    <col min="2311" max="2315" width="8.625" style="67" customWidth="1"/>
    <col min="2316" max="2316" width="8.125" style="67" customWidth="1"/>
    <col min="2317" max="2560" width="8.625" style="67"/>
    <col min="2561" max="2561" width="1.625" style="67" customWidth="1"/>
    <col min="2562" max="2562" width="2.875" style="67" customWidth="1"/>
    <col min="2563" max="2563" width="13" style="67" customWidth="1"/>
    <col min="2564" max="2566" width="7.25" style="67" customWidth="1"/>
    <col min="2567" max="2571" width="8.625" style="67" customWidth="1"/>
    <col min="2572" max="2572" width="8.125" style="67" customWidth="1"/>
    <col min="2573" max="2816" width="8.625" style="67"/>
    <col min="2817" max="2817" width="1.625" style="67" customWidth="1"/>
    <col min="2818" max="2818" width="2.875" style="67" customWidth="1"/>
    <col min="2819" max="2819" width="13" style="67" customWidth="1"/>
    <col min="2820" max="2822" width="7.25" style="67" customWidth="1"/>
    <col min="2823" max="2827" width="8.625" style="67" customWidth="1"/>
    <col min="2828" max="2828" width="8.125" style="67" customWidth="1"/>
    <col min="2829" max="3072" width="8.625" style="67"/>
    <col min="3073" max="3073" width="1.625" style="67" customWidth="1"/>
    <col min="3074" max="3074" width="2.875" style="67" customWidth="1"/>
    <col min="3075" max="3075" width="13" style="67" customWidth="1"/>
    <col min="3076" max="3078" width="7.25" style="67" customWidth="1"/>
    <col min="3079" max="3083" width="8.625" style="67" customWidth="1"/>
    <col min="3084" max="3084" width="8.125" style="67" customWidth="1"/>
    <col min="3085" max="3328" width="8.625" style="67"/>
    <col min="3329" max="3329" width="1.625" style="67" customWidth="1"/>
    <col min="3330" max="3330" width="2.875" style="67" customWidth="1"/>
    <col min="3331" max="3331" width="13" style="67" customWidth="1"/>
    <col min="3332" max="3334" width="7.25" style="67" customWidth="1"/>
    <col min="3335" max="3339" width="8.625" style="67" customWidth="1"/>
    <col min="3340" max="3340" width="8.125" style="67" customWidth="1"/>
    <col min="3341" max="3584" width="8.625" style="67"/>
    <col min="3585" max="3585" width="1.625" style="67" customWidth="1"/>
    <col min="3586" max="3586" width="2.875" style="67" customWidth="1"/>
    <col min="3587" max="3587" width="13" style="67" customWidth="1"/>
    <col min="3588" max="3590" width="7.25" style="67" customWidth="1"/>
    <col min="3591" max="3595" width="8.625" style="67" customWidth="1"/>
    <col min="3596" max="3596" width="8.125" style="67" customWidth="1"/>
    <col min="3597" max="3840" width="8.625" style="67"/>
    <col min="3841" max="3841" width="1.625" style="67" customWidth="1"/>
    <col min="3842" max="3842" width="2.875" style="67" customWidth="1"/>
    <col min="3843" max="3843" width="13" style="67" customWidth="1"/>
    <col min="3844" max="3846" width="7.25" style="67" customWidth="1"/>
    <col min="3847" max="3851" width="8.625" style="67" customWidth="1"/>
    <col min="3852" max="3852" width="8.125" style="67" customWidth="1"/>
    <col min="3853" max="4096" width="8.625" style="67"/>
    <col min="4097" max="4097" width="1.625" style="67" customWidth="1"/>
    <col min="4098" max="4098" width="2.875" style="67" customWidth="1"/>
    <col min="4099" max="4099" width="13" style="67" customWidth="1"/>
    <col min="4100" max="4102" width="7.25" style="67" customWidth="1"/>
    <col min="4103" max="4107" width="8.625" style="67" customWidth="1"/>
    <col min="4108" max="4108" width="8.125" style="67" customWidth="1"/>
    <col min="4109" max="4352" width="8.625" style="67"/>
    <col min="4353" max="4353" width="1.625" style="67" customWidth="1"/>
    <col min="4354" max="4354" width="2.875" style="67" customWidth="1"/>
    <col min="4355" max="4355" width="13" style="67" customWidth="1"/>
    <col min="4356" max="4358" width="7.25" style="67" customWidth="1"/>
    <col min="4359" max="4363" width="8.625" style="67" customWidth="1"/>
    <col min="4364" max="4364" width="8.125" style="67" customWidth="1"/>
    <col min="4365" max="4608" width="8.625" style="67"/>
    <col min="4609" max="4609" width="1.625" style="67" customWidth="1"/>
    <col min="4610" max="4610" width="2.875" style="67" customWidth="1"/>
    <col min="4611" max="4611" width="13" style="67" customWidth="1"/>
    <col min="4612" max="4614" width="7.25" style="67" customWidth="1"/>
    <col min="4615" max="4619" width="8.625" style="67" customWidth="1"/>
    <col min="4620" max="4620" width="8.125" style="67" customWidth="1"/>
    <col min="4621" max="4864" width="8.625" style="67"/>
    <col min="4865" max="4865" width="1.625" style="67" customWidth="1"/>
    <col min="4866" max="4866" width="2.875" style="67" customWidth="1"/>
    <col min="4867" max="4867" width="13" style="67" customWidth="1"/>
    <col min="4868" max="4870" width="7.25" style="67" customWidth="1"/>
    <col min="4871" max="4875" width="8.625" style="67" customWidth="1"/>
    <col min="4876" max="4876" width="8.125" style="67" customWidth="1"/>
    <col min="4877" max="5120" width="8.625" style="67"/>
    <col min="5121" max="5121" width="1.625" style="67" customWidth="1"/>
    <col min="5122" max="5122" width="2.875" style="67" customWidth="1"/>
    <col min="5123" max="5123" width="13" style="67" customWidth="1"/>
    <col min="5124" max="5126" width="7.25" style="67" customWidth="1"/>
    <col min="5127" max="5131" width="8.625" style="67" customWidth="1"/>
    <col min="5132" max="5132" width="8.125" style="67" customWidth="1"/>
    <col min="5133" max="5376" width="8.625" style="67"/>
    <col min="5377" max="5377" width="1.625" style="67" customWidth="1"/>
    <col min="5378" max="5378" width="2.875" style="67" customWidth="1"/>
    <col min="5379" max="5379" width="13" style="67" customWidth="1"/>
    <col min="5380" max="5382" width="7.25" style="67" customWidth="1"/>
    <col min="5383" max="5387" width="8.625" style="67" customWidth="1"/>
    <col min="5388" max="5388" width="8.125" style="67" customWidth="1"/>
    <col min="5389" max="5632" width="8.625" style="67"/>
    <col min="5633" max="5633" width="1.625" style="67" customWidth="1"/>
    <col min="5634" max="5634" width="2.875" style="67" customWidth="1"/>
    <col min="5635" max="5635" width="13" style="67" customWidth="1"/>
    <col min="5636" max="5638" width="7.25" style="67" customWidth="1"/>
    <col min="5639" max="5643" width="8.625" style="67" customWidth="1"/>
    <col min="5644" max="5644" width="8.125" style="67" customWidth="1"/>
    <col min="5645" max="5888" width="8.625" style="67"/>
    <col min="5889" max="5889" width="1.625" style="67" customWidth="1"/>
    <col min="5890" max="5890" width="2.875" style="67" customWidth="1"/>
    <col min="5891" max="5891" width="13" style="67" customWidth="1"/>
    <col min="5892" max="5894" width="7.25" style="67" customWidth="1"/>
    <col min="5895" max="5899" width="8.625" style="67" customWidth="1"/>
    <col min="5900" max="5900" width="8.125" style="67" customWidth="1"/>
    <col min="5901" max="6144" width="8.625" style="67"/>
    <col min="6145" max="6145" width="1.625" style="67" customWidth="1"/>
    <col min="6146" max="6146" width="2.875" style="67" customWidth="1"/>
    <col min="6147" max="6147" width="13" style="67" customWidth="1"/>
    <col min="6148" max="6150" width="7.25" style="67" customWidth="1"/>
    <col min="6151" max="6155" width="8.625" style="67" customWidth="1"/>
    <col min="6156" max="6156" width="8.125" style="67" customWidth="1"/>
    <col min="6157" max="6400" width="8.625" style="67"/>
    <col min="6401" max="6401" width="1.625" style="67" customWidth="1"/>
    <col min="6402" max="6402" width="2.875" style="67" customWidth="1"/>
    <col min="6403" max="6403" width="13" style="67" customWidth="1"/>
    <col min="6404" max="6406" width="7.25" style="67" customWidth="1"/>
    <col min="6407" max="6411" width="8.625" style="67" customWidth="1"/>
    <col min="6412" max="6412" width="8.125" style="67" customWidth="1"/>
    <col min="6413" max="6656" width="8.625" style="67"/>
    <col min="6657" max="6657" width="1.625" style="67" customWidth="1"/>
    <col min="6658" max="6658" width="2.875" style="67" customWidth="1"/>
    <col min="6659" max="6659" width="13" style="67" customWidth="1"/>
    <col min="6660" max="6662" width="7.25" style="67" customWidth="1"/>
    <col min="6663" max="6667" width="8.625" style="67" customWidth="1"/>
    <col min="6668" max="6668" width="8.125" style="67" customWidth="1"/>
    <col min="6669" max="6912" width="8.625" style="67"/>
    <col min="6913" max="6913" width="1.625" style="67" customWidth="1"/>
    <col min="6914" max="6914" width="2.875" style="67" customWidth="1"/>
    <col min="6915" max="6915" width="13" style="67" customWidth="1"/>
    <col min="6916" max="6918" width="7.25" style="67" customWidth="1"/>
    <col min="6919" max="6923" width="8.625" style="67" customWidth="1"/>
    <col min="6924" max="6924" width="8.125" style="67" customWidth="1"/>
    <col min="6925" max="7168" width="8.625" style="67"/>
    <col min="7169" max="7169" width="1.625" style="67" customWidth="1"/>
    <col min="7170" max="7170" width="2.875" style="67" customWidth="1"/>
    <col min="7171" max="7171" width="13" style="67" customWidth="1"/>
    <col min="7172" max="7174" width="7.25" style="67" customWidth="1"/>
    <col min="7175" max="7179" width="8.625" style="67" customWidth="1"/>
    <col min="7180" max="7180" width="8.125" style="67" customWidth="1"/>
    <col min="7181" max="7424" width="8.625" style="67"/>
    <col min="7425" max="7425" width="1.625" style="67" customWidth="1"/>
    <col min="7426" max="7426" width="2.875" style="67" customWidth="1"/>
    <col min="7427" max="7427" width="13" style="67" customWidth="1"/>
    <col min="7428" max="7430" width="7.25" style="67" customWidth="1"/>
    <col min="7431" max="7435" width="8.625" style="67" customWidth="1"/>
    <col min="7436" max="7436" width="8.125" style="67" customWidth="1"/>
    <col min="7437" max="7680" width="8.625" style="67"/>
    <col min="7681" max="7681" width="1.625" style="67" customWidth="1"/>
    <col min="7682" max="7682" width="2.875" style="67" customWidth="1"/>
    <col min="7683" max="7683" width="13" style="67" customWidth="1"/>
    <col min="7684" max="7686" width="7.25" style="67" customWidth="1"/>
    <col min="7687" max="7691" width="8.625" style="67" customWidth="1"/>
    <col min="7692" max="7692" width="8.125" style="67" customWidth="1"/>
    <col min="7693" max="7936" width="8.625" style="67"/>
    <col min="7937" max="7937" width="1.625" style="67" customWidth="1"/>
    <col min="7938" max="7938" width="2.875" style="67" customWidth="1"/>
    <col min="7939" max="7939" width="13" style="67" customWidth="1"/>
    <col min="7940" max="7942" width="7.25" style="67" customWidth="1"/>
    <col min="7943" max="7947" width="8.625" style="67" customWidth="1"/>
    <col min="7948" max="7948" width="8.125" style="67" customWidth="1"/>
    <col min="7949" max="8192" width="8.625" style="67"/>
    <col min="8193" max="8193" width="1.625" style="67" customWidth="1"/>
    <col min="8194" max="8194" width="2.875" style="67" customWidth="1"/>
    <col min="8195" max="8195" width="13" style="67" customWidth="1"/>
    <col min="8196" max="8198" width="7.25" style="67" customWidth="1"/>
    <col min="8199" max="8203" width="8.625" style="67" customWidth="1"/>
    <col min="8204" max="8204" width="8.125" style="67" customWidth="1"/>
    <col min="8205" max="8448" width="8.625" style="67"/>
    <col min="8449" max="8449" width="1.625" style="67" customWidth="1"/>
    <col min="8450" max="8450" width="2.875" style="67" customWidth="1"/>
    <col min="8451" max="8451" width="13" style="67" customWidth="1"/>
    <col min="8452" max="8454" width="7.25" style="67" customWidth="1"/>
    <col min="8455" max="8459" width="8.625" style="67" customWidth="1"/>
    <col min="8460" max="8460" width="8.125" style="67" customWidth="1"/>
    <col min="8461" max="8704" width="8.625" style="67"/>
    <col min="8705" max="8705" width="1.625" style="67" customWidth="1"/>
    <col min="8706" max="8706" width="2.875" style="67" customWidth="1"/>
    <col min="8707" max="8707" width="13" style="67" customWidth="1"/>
    <col min="8708" max="8710" width="7.25" style="67" customWidth="1"/>
    <col min="8711" max="8715" width="8.625" style="67" customWidth="1"/>
    <col min="8716" max="8716" width="8.125" style="67" customWidth="1"/>
    <col min="8717" max="8960" width="8.625" style="67"/>
    <col min="8961" max="8961" width="1.625" style="67" customWidth="1"/>
    <col min="8962" max="8962" width="2.875" style="67" customWidth="1"/>
    <col min="8963" max="8963" width="13" style="67" customWidth="1"/>
    <col min="8964" max="8966" width="7.25" style="67" customWidth="1"/>
    <col min="8967" max="8971" width="8.625" style="67" customWidth="1"/>
    <col min="8972" max="8972" width="8.125" style="67" customWidth="1"/>
    <col min="8973" max="9216" width="8.625" style="67"/>
    <col min="9217" max="9217" width="1.625" style="67" customWidth="1"/>
    <col min="9218" max="9218" width="2.875" style="67" customWidth="1"/>
    <col min="9219" max="9219" width="13" style="67" customWidth="1"/>
    <col min="9220" max="9222" width="7.25" style="67" customWidth="1"/>
    <col min="9223" max="9227" width="8.625" style="67" customWidth="1"/>
    <col min="9228" max="9228" width="8.125" style="67" customWidth="1"/>
    <col min="9229" max="9472" width="8.625" style="67"/>
    <col min="9473" max="9473" width="1.625" style="67" customWidth="1"/>
    <col min="9474" max="9474" width="2.875" style="67" customWidth="1"/>
    <col min="9475" max="9475" width="13" style="67" customWidth="1"/>
    <col min="9476" max="9478" width="7.25" style="67" customWidth="1"/>
    <col min="9479" max="9483" width="8.625" style="67" customWidth="1"/>
    <col min="9484" max="9484" width="8.125" style="67" customWidth="1"/>
    <col min="9485" max="9728" width="8.625" style="67"/>
    <col min="9729" max="9729" width="1.625" style="67" customWidth="1"/>
    <col min="9730" max="9730" width="2.875" style="67" customWidth="1"/>
    <col min="9731" max="9731" width="13" style="67" customWidth="1"/>
    <col min="9732" max="9734" width="7.25" style="67" customWidth="1"/>
    <col min="9735" max="9739" width="8.625" style="67" customWidth="1"/>
    <col min="9740" max="9740" width="8.125" style="67" customWidth="1"/>
    <col min="9741" max="9984" width="8.625" style="67"/>
    <col min="9985" max="9985" width="1.625" style="67" customWidth="1"/>
    <col min="9986" max="9986" width="2.875" style="67" customWidth="1"/>
    <col min="9987" max="9987" width="13" style="67" customWidth="1"/>
    <col min="9988" max="9990" width="7.25" style="67" customWidth="1"/>
    <col min="9991" max="9995" width="8.625" style="67" customWidth="1"/>
    <col min="9996" max="9996" width="8.125" style="67" customWidth="1"/>
    <col min="9997" max="10240" width="8.625" style="67"/>
    <col min="10241" max="10241" width="1.625" style="67" customWidth="1"/>
    <col min="10242" max="10242" width="2.875" style="67" customWidth="1"/>
    <col min="10243" max="10243" width="13" style="67" customWidth="1"/>
    <col min="10244" max="10246" width="7.25" style="67" customWidth="1"/>
    <col min="10247" max="10251" width="8.625" style="67" customWidth="1"/>
    <col min="10252" max="10252" width="8.125" style="67" customWidth="1"/>
    <col min="10253" max="10496" width="8.625" style="67"/>
    <col min="10497" max="10497" width="1.625" style="67" customWidth="1"/>
    <col min="10498" max="10498" width="2.875" style="67" customWidth="1"/>
    <col min="10499" max="10499" width="13" style="67" customWidth="1"/>
    <col min="10500" max="10502" width="7.25" style="67" customWidth="1"/>
    <col min="10503" max="10507" width="8.625" style="67" customWidth="1"/>
    <col min="10508" max="10508" width="8.125" style="67" customWidth="1"/>
    <col min="10509" max="10752" width="8.625" style="67"/>
    <col min="10753" max="10753" width="1.625" style="67" customWidth="1"/>
    <col min="10754" max="10754" width="2.875" style="67" customWidth="1"/>
    <col min="10755" max="10755" width="13" style="67" customWidth="1"/>
    <col min="10756" max="10758" width="7.25" style="67" customWidth="1"/>
    <col min="10759" max="10763" width="8.625" style="67" customWidth="1"/>
    <col min="10764" max="10764" width="8.125" style="67" customWidth="1"/>
    <col min="10765" max="11008" width="8.625" style="67"/>
    <col min="11009" max="11009" width="1.625" style="67" customWidth="1"/>
    <col min="11010" max="11010" width="2.875" style="67" customWidth="1"/>
    <col min="11011" max="11011" width="13" style="67" customWidth="1"/>
    <col min="11012" max="11014" width="7.25" style="67" customWidth="1"/>
    <col min="11015" max="11019" width="8.625" style="67" customWidth="1"/>
    <col min="11020" max="11020" width="8.125" style="67" customWidth="1"/>
    <col min="11021" max="11264" width="8.625" style="67"/>
    <col min="11265" max="11265" width="1.625" style="67" customWidth="1"/>
    <col min="11266" max="11266" width="2.875" style="67" customWidth="1"/>
    <col min="11267" max="11267" width="13" style="67" customWidth="1"/>
    <col min="11268" max="11270" width="7.25" style="67" customWidth="1"/>
    <col min="11271" max="11275" width="8.625" style="67" customWidth="1"/>
    <col min="11276" max="11276" width="8.125" style="67" customWidth="1"/>
    <col min="11277" max="11520" width="8.625" style="67"/>
    <col min="11521" max="11521" width="1.625" style="67" customWidth="1"/>
    <col min="11522" max="11522" width="2.875" style="67" customWidth="1"/>
    <col min="11523" max="11523" width="13" style="67" customWidth="1"/>
    <col min="11524" max="11526" width="7.25" style="67" customWidth="1"/>
    <col min="11527" max="11531" width="8.625" style="67" customWidth="1"/>
    <col min="11532" max="11532" width="8.125" style="67" customWidth="1"/>
    <col min="11533" max="11776" width="8.625" style="67"/>
    <col min="11777" max="11777" width="1.625" style="67" customWidth="1"/>
    <col min="11778" max="11778" width="2.875" style="67" customWidth="1"/>
    <col min="11779" max="11779" width="13" style="67" customWidth="1"/>
    <col min="11780" max="11782" width="7.25" style="67" customWidth="1"/>
    <col min="11783" max="11787" width="8.625" style="67" customWidth="1"/>
    <col min="11788" max="11788" width="8.125" style="67" customWidth="1"/>
    <col min="11789" max="12032" width="8.625" style="67"/>
    <col min="12033" max="12033" width="1.625" style="67" customWidth="1"/>
    <col min="12034" max="12034" width="2.875" style="67" customWidth="1"/>
    <col min="12035" max="12035" width="13" style="67" customWidth="1"/>
    <col min="12036" max="12038" width="7.25" style="67" customWidth="1"/>
    <col min="12039" max="12043" width="8.625" style="67" customWidth="1"/>
    <col min="12044" max="12044" width="8.125" style="67" customWidth="1"/>
    <col min="12045" max="12288" width="8.625" style="67"/>
    <col min="12289" max="12289" width="1.625" style="67" customWidth="1"/>
    <col min="12290" max="12290" width="2.875" style="67" customWidth="1"/>
    <col min="12291" max="12291" width="13" style="67" customWidth="1"/>
    <col min="12292" max="12294" width="7.25" style="67" customWidth="1"/>
    <col min="12295" max="12299" width="8.625" style="67" customWidth="1"/>
    <col min="12300" max="12300" width="8.125" style="67" customWidth="1"/>
    <col min="12301" max="12544" width="8.625" style="67"/>
    <col min="12545" max="12545" width="1.625" style="67" customWidth="1"/>
    <col min="12546" max="12546" width="2.875" style="67" customWidth="1"/>
    <col min="12547" max="12547" width="13" style="67" customWidth="1"/>
    <col min="12548" max="12550" width="7.25" style="67" customWidth="1"/>
    <col min="12551" max="12555" width="8.625" style="67" customWidth="1"/>
    <col min="12556" max="12556" width="8.125" style="67" customWidth="1"/>
    <col min="12557" max="12800" width="8.625" style="67"/>
    <col min="12801" max="12801" width="1.625" style="67" customWidth="1"/>
    <col min="12802" max="12802" width="2.875" style="67" customWidth="1"/>
    <col min="12803" max="12803" width="13" style="67" customWidth="1"/>
    <col min="12804" max="12806" width="7.25" style="67" customWidth="1"/>
    <col min="12807" max="12811" width="8.625" style="67" customWidth="1"/>
    <col min="12812" max="12812" width="8.125" style="67" customWidth="1"/>
    <col min="12813" max="13056" width="8.625" style="67"/>
    <col min="13057" max="13057" width="1.625" style="67" customWidth="1"/>
    <col min="13058" max="13058" width="2.875" style="67" customWidth="1"/>
    <col min="13059" max="13059" width="13" style="67" customWidth="1"/>
    <col min="13060" max="13062" width="7.25" style="67" customWidth="1"/>
    <col min="13063" max="13067" width="8.625" style="67" customWidth="1"/>
    <col min="13068" max="13068" width="8.125" style="67" customWidth="1"/>
    <col min="13069" max="13312" width="8.625" style="67"/>
    <col min="13313" max="13313" width="1.625" style="67" customWidth="1"/>
    <col min="13314" max="13314" width="2.875" style="67" customWidth="1"/>
    <col min="13315" max="13315" width="13" style="67" customWidth="1"/>
    <col min="13316" max="13318" width="7.25" style="67" customWidth="1"/>
    <col min="13319" max="13323" width="8.625" style="67" customWidth="1"/>
    <col min="13324" max="13324" width="8.125" style="67" customWidth="1"/>
    <col min="13325" max="13568" width="8.625" style="67"/>
    <col min="13569" max="13569" width="1.625" style="67" customWidth="1"/>
    <col min="13570" max="13570" width="2.875" style="67" customWidth="1"/>
    <col min="13571" max="13571" width="13" style="67" customWidth="1"/>
    <col min="13572" max="13574" width="7.25" style="67" customWidth="1"/>
    <col min="13575" max="13579" width="8.625" style="67" customWidth="1"/>
    <col min="13580" max="13580" width="8.125" style="67" customWidth="1"/>
    <col min="13581" max="13824" width="8.625" style="67"/>
    <col min="13825" max="13825" width="1.625" style="67" customWidth="1"/>
    <col min="13826" max="13826" width="2.875" style="67" customWidth="1"/>
    <col min="13827" max="13827" width="13" style="67" customWidth="1"/>
    <col min="13828" max="13830" width="7.25" style="67" customWidth="1"/>
    <col min="13831" max="13835" width="8.625" style="67" customWidth="1"/>
    <col min="13836" max="13836" width="8.125" style="67" customWidth="1"/>
    <col min="13837" max="14080" width="8.625" style="67"/>
    <col min="14081" max="14081" width="1.625" style="67" customWidth="1"/>
    <col min="14082" max="14082" width="2.875" style="67" customWidth="1"/>
    <col min="14083" max="14083" width="13" style="67" customWidth="1"/>
    <col min="14084" max="14086" width="7.25" style="67" customWidth="1"/>
    <col min="14087" max="14091" width="8.625" style="67" customWidth="1"/>
    <col min="14092" max="14092" width="8.125" style="67" customWidth="1"/>
    <col min="14093" max="14336" width="8.625" style="67"/>
    <col min="14337" max="14337" width="1.625" style="67" customWidth="1"/>
    <col min="14338" max="14338" width="2.875" style="67" customWidth="1"/>
    <col min="14339" max="14339" width="13" style="67" customWidth="1"/>
    <col min="14340" max="14342" width="7.25" style="67" customWidth="1"/>
    <col min="14343" max="14347" width="8.625" style="67" customWidth="1"/>
    <col min="14348" max="14348" width="8.125" style="67" customWidth="1"/>
    <col min="14349" max="14592" width="8.625" style="67"/>
    <col min="14593" max="14593" width="1.625" style="67" customWidth="1"/>
    <col min="14594" max="14594" width="2.875" style="67" customWidth="1"/>
    <col min="14595" max="14595" width="13" style="67" customWidth="1"/>
    <col min="14596" max="14598" width="7.25" style="67" customWidth="1"/>
    <col min="14599" max="14603" width="8.625" style="67" customWidth="1"/>
    <col min="14604" max="14604" width="8.125" style="67" customWidth="1"/>
    <col min="14605" max="14848" width="8.625" style="67"/>
    <col min="14849" max="14849" width="1.625" style="67" customWidth="1"/>
    <col min="14850" max="14850" width="2.875" style="67" customWidth="1"/>
    <col min="14851" max="14851" width="13" style="67" customWidth="1"/>
    <col min="14852" max="14854" width="7.25" style="67" customWidth="1"/>
    <col min="14855" max="14859" width="8.625" style="67" customWidth="1"/>
    <col min="14860" max="14860" width="8.125" style="67" customWidth="1"/>
    <col min="14861" max="15104" width="8.625" style="67"/>
    <col min="15105" max="15105" width="1.625" style="67" customWidth="1"/>
    <col min="15106" max="15106" width="2.875" style="67" customWidth="1"/>
    <col min="15107" max="15107" width="13" style="67" customWidth="1"/>
    <col min="15108" max="15110" width="7.25" style="67" customWidth="1"/>
    <col min="15111" max="15115" width="8.625" style="67" customWidth="1"/>
    <col min="15116" max="15116" width="8.125" style="67" customWidth="1"/>
    <col min="15117" max="15360" width="8.625" style="67"/>
    <col min="15361" max="15361" width="1.625" style="67" customWidth="1"/>
    <col min="15362" max="15362" width="2.875" style="67" customWidth="1"/>
    <col min="15363" max="15363" width="13" style="67" customWidth="1"/>
    <col min="15364" max="15366" width="7.25" style="67" customWidth="1"/>
    <col min="15367" max="15371" width="8.625" style="67" customWidth="1"/>
    <col min="15372" max="15372" width="8.125" style="67" customWidth="1"/>
    <col min="15373" max="15616" width="8.625" style="67"/>
    <col min="15617" max="15617" width="1.625" style="67" customWidth="1"/>
    <col min="15618" max="15618" width="2.875" style="67" customWidth="1"/>
    <col min="15619" max="15619" width="13" style="67" customWidth="1"/>
    <col min="15620" max="15622" width="7.25" style="67" customWidth="1"/>
    <col min="15623" max="15627" width="8.625" style="67" customWidth="1"/>
    <col min="15628" max="15628" width="8.125" style="67" customWidth="1"/>
    <col min="15629" max="15872" width="8.625" style="67"/>
    <col min="15873" max="15873" width="1.625" style="67" customWidth="1"/>
    <col min="15874" max="15874" width="2.875" style="67" customWidth="1"/>
    <col min="15875" max="15875" width="13" style="67" customWidth="1"/>
    <col min="15876" max="15878" width="7.25" style="67" customWidth="1"/>
    <col min="15879" max="15883" width="8.625" style="67" customWidth="1"/>
    <col min="15884" max="15884" width="8.125" style="67" customWidth="1"/>
    <col min="15885" max="16128" width="8.625" style="67"/>
    <col min="16129" max="16129" width="1.625" style="67" customWidth="1"/>
    <col min="16130" max="16130" width="2.875" style="67" customWidth="1"/>
    <col min="16131" max="16131" width="13" style="67" customWidth="1"/>
    <col min="16132" max="16134" width="7.25" style="67" customWidth="1"/>
    <col min="16135" max="16139" width="8.625" style="67" customWidth="1"/>
    <col min="16140" max="16140" width="8.125" style="67" customWidth="1"/>
    <col min="16141" max="16384" width="8.625" style="67"/>
  </cols>
  <sheetData>
    <row r="1" spans="1:12" ht="30" customHeight="1" x14ac:dyDescent="0.4">
      <c r="A1" s="69" t="s">
        <v>42</v>
      </c>
    </row>
    <row r="2" spans="1:12" ht="7.5" customHeight="1" x14ac:dyDescent="0.4">
      <c r="A2" s="69"/>
    </row>
    <row r="3" spans="1:12" ht="18" customHeight="1" x14ac:dyDescent="0.15">
      <c r="A3" s="6">
        <v>2</v>
      </c>
      <c r="B3" s="76" t="s">
        <v>144</v>
      </c>
      <c r="C3" s="74"/>
      <c r="D3" s="74"/>
      <c r="E3" s="74"/>
      <c r="F3" s="74"/>
    </row>
    <row r="4" spans="1:12" s="5" customFormat="1" ht="18" customHeight="1" x14ac:dyDescent="0.4">
      <c r="B4" s="10" t="s">
        <v>145</v>
      </c>
      <c r="C4" s="11"/>
      <c r="D4" s="27" t="s">
        <v>146</v>
      </c>
      <c r="E4" s="27"/>
      <c r="F4" s="27"/>
      <c r="G4" s="27"/>
      <c r="H4" s="27"/>
      <c r="I4" s="10" t="s">
        <v>147</v>
      </c>
      <c r="J4" s="11"/>
      <c r="K4" s="132" t="s">
        <v>148</v>
      </c>
      <c r="L4" s="133"/>
    </row>
    <row r="5" spans="1:12" s="5" customFormat="1" ht="12" customHeight="1" x14ac:dyDescent="0.4">
      <c r="B5" s="19"/>
      <c r="C5" s="20"/>
      <c r="D5" s="27"/>
      <c r="E5" s="27"/>
      <c r="F5" s="27"/>
      <c r="G5" s="27"/>
      <c r="H5" s="27"/>
      <c r="I5" s="134" t="s">
        <v>149</v>
      </c>
      <c r="J5" s="135"/>
      <c r="K5" s="136"/>
      <c r="L5" s="137"/>
    </row>
    <row r="6" spans="1:12" s="5" customFormat="1" ht="18" customHeight="1" x14ac:dyDescent="0.4">
      <c r="B6" s="93" t="s">
        <v>150</v>
      </c>
      <c r="C6" s="138"/>
      <c r="D6" s="139"/>
      <c r="E6" s="139"/>
      <c r="F6" s="139"/>
      <c r="G6" s="139"/>
      <c r="H6" s="140"/>
      <c r="I6" s="141" t="s">
        <v>151</v>
      </c>
      <c r="J6" s="142">
        <f>SUM(SUM(I7:J80)+SUM('[1]S-2-2-2'!I6:J32))</f>
        <v>11.999999999999996</v>
      </c>
      <c r="K6" s="143"/>
      <c r="L6" s="144"/>
    </row>
    <row r="7" spans="1:12" s="5" customFormat="1" ht="15" customHeight="1" x14ac:dyDescent="0.4">
      <c r="B7" s="98"/>
      <c r="C7" s="145" t="s">
        <v>152</v>
      </c>
      <c r="D7" s="146" t="s">
        <v>19</v>
      </c>
      <c r="E7" s="147" t="s">
        <v>153</v>
      </c>
      <c r="F7" s="147"/>
      <c r="G7" s="147"/>
      <c r="H7" s="148"/>
      <c r="I7" s="149">
        <v>0.04</v>
      </c>
      <c r="J7" s="149"/>
      <c r="K7" s="150" t="s">
        <v>154</v>
      </c>
      <c r="L7" s="151"/>
    </row>
    <row r="8" spans="1:12" s="5" customFormat="1" ht="15" customHeight="1" x14ac:dyDescent="0.4">
      <c r="B8" s="103"/>
      <c r="C8" s="152" t="s">
        <v>155</v>
      </c>
      <c r="D8" s="113" t="s">
        <v>19</v>
      </c>
      <c r="E8" s="153" t="s">
        <v>156</v>
      </c>
      <c r="F8" s="153"/>
      <c r="G8" s="153"/>
      <c r="H8" s="154"/>
      <c r="I8" s="155">
        <v>0.04</v>
      </c>
      <c r="J8" s="155"/>
      <c r="K8" s="156" t="s">
        <v>154</v>
      </c>
      <c r="L8" s="157"/>
    </row>
    <row r="9" spans="1:12" s="5" customFormat="1" ht="15" customHeight="1" x14ac:dyDescent="0.4">
      <c r="B9" s="103"/>
      <c r="C9" s="152" t="s">
        <v>157</v>
      </c>
      <c r="D9" s="113" t="s">
        <v>19</v>
      </c>
      <c r="E9" s="153" t="s">
        <v>158</v>
      </c>
      <c r="F9" s="153"/>
      <c r="G9" s="153"/>
      <c r="H9" s="154"/>
      <c r="I9" s="155">
        <v>0.17</v>
      </c>
      <c r="J9" s="155"/>
      <c r="K9" s="156" t="s">
        <v>154</v>
      </c>
      <c r="L9" s="157"/>
    </row>
    <row r="10" spans="1:12" s="5" customFormat="1" ht="15" customHeight="1" x14ac:dyDescent="0.4">
      <c r="B10" s="103"/>
      <c r="C10" s="152" t="s">
        <v>159</v>
      </c>
      <c r="D10" s="113" t="s">
        <v>19</v>
      </c>
      <c r="E10" s="153" t="s">
        <v>160</v>
      </c>
      <c r="F10" s="153"/>
      <c r="G10" s="153"/>
      <c r="H10" s="154"/>
      <c r="I10" s="155">
        <v>0.23</v>
      </c>
      <c r="J10" s="155"/>
      <c r="K10" s="156" t="s">
        <v>161</v>
      </c>
      <c r="L10" s="157"/>
    </row>
    <row r="11" spans="1:12" s="5" customFormat="1" ht="15" customHeight="1" x14ac:dyDescent="0.4">
      <c r="B11" s="103"/>
      <c r="C11" s="152" t="s">
        <v>162</v>
      </c>
      <c r="D11" s="113" t="s">
        <v>19</v>
      </c>
      <c r="E11" s="153" t="s">
        <v>156</v>
      </c>
      <c r="F11" s="153"/>
      <c r="G11" s="153"/>
      <c r="H11" s="154"/>
      <c r="I11" s="155">
        <v>0.72</v>
      </c>
      <c r="J11" s="155"/>
      <c r="K11" s="156" t="s">
        <v>161</v>
      </c>
      <c r="L11" s="157"/>
    </row>
    <row r="12" spans="1:12" s="5" customFormat="1" ht="15" customHeight="1" x14ac:dyDescent="0.4">
      <c r="B12" s="103"/>
      <c r="C12" s="152" t="s">
        <v>163</v>
      </c>
      <c r="D12" s="113" t="s">
        <v>19</v>
      </c>
      <c r="E12" s="153" t="s">
        <v>164</v>
      </c>
      <c r="F12" s="153"/>
      <c r="G12" s="153"/>
      <c r="H12" s="154"/>
      <c r="I12" s="155">
        <v>0.11</v>
      </c>
      <c r="J12" s="155"/>
      <c r="K12" s="156" t="s">
        <v>165</v>
      </c>
      <c r="L12" s="157"/>
    </row>
    <row r="13" spans="1:12" s="5" customFormat="1" ht="15" customHeight="1" x14ac:dyDescent="0.4">
      <c r="B13" s="103"/>
      <c r="C13" s="152" t="s">
        <v>166</v>
      </c>
      <c r="D13" s="113" t="s">
        <v>19</v>
      </c>
      <c r="E13" s="153" t="s">
        <v>167</v>
      </c>
      <c r="F13" s="153"/>
      <c r="G13" s="153"/>
      <c r="H13" s="154"/>
      <c r="I13" s="155">
        <v>0.4</v>
      </c>
      <c r="J13" s="155"/>
      <c r="K13" s="156" t="s">
        <v>154</v>
      </c>
      <c r="L13" s="157"/>
    </row>
    <row r="14" spans="1:12" s="5" customFormat="1" ht="15" customHeight="1" x14ac:dyDescent="0.4">
      <c r="B14" s="103"/>
      <c r="C14" s="152" t="s">
        <v>168</v>
      </c>
      <c r="D14" s="113" t="s">
        <v>19</v>
      </c>
      <c r="E14" s="153" t="s">
        <v>169</v>
      </c>
      <c r="F14" s="153"/>
      <c r="G14" s="153"/>
      <c r="H14" s="154"/>
      <c r="I14" s="155">
        <v>0.64</v>
      </c>
      <c r="J14" s="155"/>
      <c r="K14" s="156" t="s">
        <v>170</v>
      </c>
      <c r="L14" s="157"/>
    </row>
    <row r="15" spans="1:12" s="5" customFormat="1" ht="15" customHeight="1" x14ac:dyDescent="0.4">
      <c r="B15" s="103"/>
      <c r="C15" s="152" t="s">
        <v>171</v>
      </c>
      <c r="D15" s="113" t="s">
        <v>19</v>
      </c>
      <c r="E15" s="153" t="s">
        <v>172</v>
      </c>
      <c r="F15" s="153"/>
      <c r="G15" s="153"/>
      <c r="H15" s="154"/>
      <c r="I15" s="155">
        <v>0.21</v>
      </c>
      <c r="J15" s="155"/>
      <c r="K15" s="156" t="s">
        <v>154</v>
      </c>
      <c r="L15" s="157"/>
    </row>
    <row r="16" spans="1:12" s="5" customFormat="1" ht="15" customHeight="1" x14ac:dyDescent="0.4">
      <c r="B16" s="103"/>
      <c r="C16" s="152" t="s">
        <v>173</v>
      </c>
      <c r="D16" s="113" t="s">
        <v>19</v>
      </c>
      <c r="E16" s="153" t="s">
        <v>174</v>
      </c>
      <c r="F16" s="153"/>
      <c r="G16" s="153"/>
      <c r="H16" s="154"/>
      <c r="I16" s="155">
        <v>0.37</v>
      </c>
      <c r="J16" s="155"/>
      <c r="K16" s="156" t="s">
        <v>154</v>
      </c>
      <c r="L16" s="157"/>
    </row>
    <row r="17" spans="2:12" s="5" customFormat="1" ht="15" customHeight="1" x14ac:dyDescent="0.4">
      <c r="B17" s="103"/>
      <c r="C17" s="152" t="s">
        <v>175</v>
      </c>
      <c r="D17" s="113" t="s">
        <v>19</v>
      </c>
      <c r="E17" s="153" t="s">
        <v>176</v>
      </c>
      <c r="F17" s="153"/>
      <c r="G17" s="153"/>
      <c r="H17" s="154"/>
      <c r="I17" s="155">
        <v>0.22</v>
      </c>
      <c r="J17" s="155"/>
      <c r="K17" s="156" t="s">
        <v>154</v>
      </c>
      <c r="L17" s="157"/>
    </row>
    <row r="18" spans="2:12" s="5" customFormat="1" ht="15" customHeight="1" x14ac:dyDescent="0.4">
      <c r="B18" s="103"/>
      <c r="C18" s="152" t="s">
        <v>177</v>
      </c>
      <c r="D18" s="113" t="s">
        <v>19</v>
      </c>
      <c r="E18" s="153" t="s">
        <v>178</v>
      </c>
      <c r="F18" s="153"/>
      <c r="G18" s="153"/>
      <c r="H18" s="154"/>
      <c r="I18" s="155">
        <v>0.12</v>
      </c>
      <c r="J18" s="155"/>
      <c r="K18" s="156" t="s">
        <v>161</v>
      </c>
      <c r="L18" s="157"/>
    </row>
    <row r="19" spans="2:12" s="5" customFormat="1" ht="15" customHeight="1" x14ac:dyDescent="0.4">
      <c r="B19" s="103"/>
      <c r="C19" s="152" t="s">
        <v>179</v>
      </c>
      <c r="D19" s="113" t="s">
        <v>19</v>
      </c>
      <c r="E19" s="153" t="s">
        <v>164</v>
      </c>
      <c r="F19" s="153"/>
      <c r="G19" s="153"/>
      <c r="H19" s="154"/>
      <c r="I19" s="155">
        <v>0.26</v>
      </c>
      <c r="J19" s="155"/>
      <c r="K19" s="156" t="s">
        <v>161</v>
      </c>
      <c r="L19" s="157"/>
    </row>
    <row r="20" spans="2:12" s="5" customFormat="1" ht="15" customHeight="1" x14ac:dyDescent="0.4">
      <c r="B20" s="103"/>
      <c r="C20" s="152" t="s">
        <v>180</v>
      </c>
      <c r="D20" s="113" t="s">
        <v>19</v>
      </c>
      <c r="E20" s="153" t="s">
        <v>181</v>
      </c>
      <c r="F20" s="153"/>
      <c r="G20" s="153"/>
      <c r="H20" s="154"/>
      <c r="I20" s="155">
        <v>0.19</v>
      </c>
      <c r="J20" s="155"/>
      <c r="K20" s="156" t="s">
        <v>182</v>
      </c>
      <c r="L20" s="157"/>
    </row>
    <row r="21" spans="2:12" s="5" customFormat="1" ht="15" customHeight="1" x14ac:dyDescent="0.4">
      <c r="B21" s="103"/>
      <c r="C21" s="152" t="s">
        <v>183</v>
      </c>
      <c r="D21" s="113" t="s">
        <v>19</v>
      </c>
      <c r="E21" s="153" t="s">
        <v>184</v>
      </c>
      <c r="F21" s="153"/>
      <c r="G21" s="153"/>
      <c r="H21" s="154"/>
      <c r="I21" s="155">
        <v>0.25</v>
      </c>
      <c r="J21" s="155"/>
      <c r="K21" s="156" t="s">
        <v>185</v>
      </c>
      <c r="L21" s="157"/>
    </row>
    <row r="22" spans="2:12" s="5" customFormat="1" ht="15" customHeight="1" x14ac:dyDescent="0.4">
      <c r="B22" s="103"/>
      <c r="C22" s="152" t="s">
        <v>186</v>
      </c>
      <c r="D22" s="113" t="s">
        <v>19</v>
      </c>
      <c r="E22" s="153" t="s">
        <v>187</v>
      </c>
      <c r="F22" s="153"/>
      <c r="G22" s="153"/>
      <c r="H22" s="154"/>
      <c r="I22" s="155">
        <v>0.22</v>
      </c>
      <c r="J22" s="155"/>
      <c r="K22" s="156" t="s">
        <v>188</v>
      </c>
      <c r="L22" s="157"/>
    </row>
    <row r="23" spans="2:12" s="5" customFormat="1" ht="15" customHeight="1" x14ac:dyDescent="0.4">
      <c r="B23" s="103"/>
      <c r="C23" s="152" t="s">
        <v>189</v>
      </c>
      <c r="D23" s="113" t="s">
        <v>19</v>
      </c>
      <c r="E23" s="153" t="s">
        <v>190</v>
      </c>
      <c r="F23" s="153"/>
      <c r="G23" s="153"/>
      <c r="H23" s="154"/>
      <c r="I23" s="155">
        <v>0.1</v>
      </c>
      <c r="J23" s="155"/>
      <c r="K23" s="156" t="s">
        <v>182</v>
      </c>
      <c r="L23" s="157"/>
    </row>
    <row r="24" spans="2:12" s="5" customFormat="1" ht="15" customHeight="1" x14ac:dyDescent="0.4">
      <c r="B24" s="103"/>
      <c r="C24" s="152" t="s">
        <v>191</v>
      </c>
      <c r="D24" s="113" t="s">
        <v>19</v>
      </c>
      <c r="E24" s="153" t="s">
        <v>190</v>
      </c>
      <c r="F24" s="153"/>
      <c r="G24" s="153"/>
      <c r="H24" s="154"/>
      <c r="I24" s="155">
        <v>0.1</v>
      </c>
      <c r="J24" s="155"/>
      <c r="K24" s="156" t="s">
        <v>192</v>
      </c>
      <c r="L24" s="157"/>
    </row>
    <row r="25" spans="2:12" s="5" customFormat="1" ht="15" customHeight="1" x14ac:dyDescent="0.4">
      <c r="B25" s="103"/>
      <c r="C25" s="152" t="s">
        <v>193</v>
      </c>
      <c r="D25" s="113" t="s">
        <v>19</v>
      </c>
      <c r="E25" s="153" t="s">
        <v>194</v>
      </c>
      <c r="F25" s="153"/>
      <c r="G25" s="153"/>
      <c r="H25" s="154"/>
      <c r="I25" s="155">
        <v>0.14000000000000001</v>
      </c>
      <c r="J25" s="155"/>
      <c r="K25" s="156" t="s">
        <v>195</v>
      </c>
      <c r="L25" s="157"/>
    </row>
    <row r="26" spans="2:12" s="5" customFormat="1" ht="15" customHeight="1" x14ac:dyDescent="0.4">
      <c r="B26" s="103"/>
      <c r="C26" s="152" t="s">
        <v>196</v>
      </c>
      <c r="D26" s="113" t="s">
        <v>20</v>
      </c>
      <c r="E26" s="153" t="s">
        <v>197</v>
      </c>
      <c r="F26" s="153"/>
      <c r="G26" s="153"/>
      <c r="H26" s="154"/>
      <c r="I26" s="155">
        <v>0.08</v>
      </c>
      <c r="J26" s="155"/>
      <c r="K26" s="156" t="s">
        <v>198</v>
      </c>
      <c r="L26" s="157"/>
    </row>
    <row r="27" spans="2:12" s="5" customFormat="1" ht="15" customHeight="1" x14ac:dyDescent="0.4">
      <c r="B27" s="103"/>
      <c r="C27" s="152" t="s">
        <v>199</v>
      </c>
      <c r="D27" s="113" t="s">
        <v>20</v>
      </c>
      <c r="E27" s="153" t="s">
        <v>200</v>
      </c>
      <c r="F27" s="153"/>
      <c r="G27" s="153"/>
      <c r="H27" s="154"/>
      <c r="I27" s="155">
        <v>0.57999999999999996</v>
      </c>
      <c r="J27" s="155"/>
      <c r="K27" s="156" t="s">
        <v>201</v>
      </c>
      <c r="L27" s="157"/>
    </row>
    <row r="28" spans="2:12" s="5" customFormat="1" ht="15" customHeight="1" x14ac:dyDescent="0.4">
      <c r="B28" s="103"/>
      <c r="C28" s="152" t="s">
        <v>202</v>
      </c>
      <c r="D28" s="113" t="s">
        <v>20</v>
      </c>
      <c r="E28" s="153" t="s">
        <v>203</v>
      </c>
      <c r="F28" s="153"/>
      <c r="G28" s="153"/>
      <c r="H28" s="154"/>
      <c r="I28" s="155">
        <v>0.36</v>
      </c>
      <c r="J28" s="155"/>
      <c r="K28" s="156" t="s">
        <v>204</v>
      </c>
      <c r="L28" s="157"/>
    </row>
    <row r="29" spans="2:12" s="5" customFormat="1" ht="15" customHeight="1" x14ac:dyDescent="0.4">
      <c r="B29" s="103"/>
      <c r="C29" s="152" t="s">
        <v>205</v>
      </c>
      <c r="D29" s="113" t="s">
        <v>20</v>
      </c>
      <c r="E29" s="153" t="s">
        <v>206</v>
      </c>
      <c r="F29" s="153"/>
      <c r="G29" s="153"/>
      <c r="H29" s="154"/>
      <c r="I29" s="155">
        <v>0.26</v>
      </c>
      <c r="J29" s="155"/>
      <c r="K29" s="156" t="s">
        <v>207</v>
      </c>
      <c r="L29" s="157"/>
    </row>
    <row r="30" spans="2:12" s="5" customFormat="1" ht="15" customHeight="1" x14ac:dyDescent="0.4">
      <c r="B30" s="103"/>
      <c r="C30" s="152" t="s">
        <v>208</v>
      </c>
      <c r="D30" s="113" t="s">
        <v>20</v>
      </c>
      <c r="E30" s="153" t="s">
        <v>209</v>
      </c>
      <c r="F30" s="153"/>
      <c r="G30" s="153"/>
      <c r="H30" s="154"/>
      <c r="I30" s="155">
        <v>0.2</v>
      </c>
      <c r="J30" s="155"/>
      <c r="K30" s="156" t="s">
        <v>210</v>
      </c>
      <c r="L30" s="157"/>
    </row>
    <row r="31" spans="2:12" s="5" customFormat="1" ht="15" customHeight="1" x14ac:dyDescent="0.4">
      <c r="B31" s="103"/>
      <c r="C31" s="152" t="s">
        <v>211</v>
      </c>
      <c r="D31" s="113" t="s">
        <v>20</v>
      </c>
      <c r="E31" s="153" t="s">
        <v>212</v>
      </c>
      <c r="F31" s="153"/>
      <c r="G31" s="153"/>
      <c r="H31" s="154"/>
      <c r="I31" s="155">
        <v>0.16</v>
      </c>
      <c r="J31" s="155"/>
      <c r="K31" s="156" t="s">
        <v>210</v>
      </c>
      <c r="L31" s="157"/>
    </row>
    <row r="32" spans="2:12" s="5" customFormat="1" ht="15" customHeight="1" x14ac:dyDescent="0.4">
      <c r="B32" s="103"/>
      <c r="C32" s="152" t="s">
        <v>213</v>
      </c>
      <c r="D32" s="113" t="s">
        <v>20</v>
      </c>
      <c r="E32" s="153" t="s">
        <v>214</v>
      </c>
      <c r="F32" s="153"/>
      <c r="G32" s="153"/>
      <c r="H32" s="154"/>
      <c r="I32" s="155">
        <v>0.2</v>
      </c>
      <c r="J32" s="155"/>
      <c r="K32" s="156" t="s">
        <v>215</v>
      </c>
      <c r="L32" s="157"/>
    </row>
    <row r="33" spans="2:12" s="5" customFormat="1" ht="15" customHeight="1" x14ac:dyDescent="0.4">
      <c r="B33" s="103"/>
      <c r="C33" s="152" t="s">
        <v>216</v>
      </c>
      <c r="D33" s="113" t="s">
        <v>20</v>
      </c>
      <c r="E33" s="153" t="s">
        <v>217</v>
      </c>
      <c r="F33" s="153"/>
      <c r="G33" s="153"/>
      <c r="H33" s="154"/>
      <c r="I33" s="155">
        <v>0.14000000000000001</v>
      </c>
      <c r="J33" s="155"/>
      <c r="K33" s="156" t="s">
        <v>210</v>
      </c>
      <c r="L33" s="157"/>
    </row>
    <row r="34" spans="2:12" s="5" customFormat="1" ht="15" customHeight="1" x14ac:dyDescent="0.4">
      <c r="B34" s="103"/>
      <c r="C34" s="152" t="s">
        <v>218</v>
      </c>
      <c r="D34" s="113" t="s">
        <v>20</v>
      </c>
      <c r="E34" s="153" t="s">
        <v>219</v>
      </c>
      <c r="F34" s="153"/>
      <c r="G34" s="153"/>
      <c r="H34" s="154"/>
      <c r="I34" s="155">
        <v>0.14000000000000001</v>
      </c>
      <c r="J34" s="155"/>
      <c r="K34" s="156" t="s">
        <v>207</v>
      </c>
      <c r="L34" s="157"/>
    </row>
    <row r="35" spans="2:12" s="5" customFormat="1" ht="15" customHeight="1" x14ac:dyDescent="0.4">
      <c r="B35" s="103"/>
      <c r="C35" s="152" t="s">
        <v>220</v>
      </c>
      <c r="D35" s="113" t="s">
        <v>20</v>
      </c>
      <c r="E35" s="153" t="s">
        <v>221</v>
      </c>
      <c r="F35" s="153"/>
      <c r="G35" s="153"/>
      <c r="H35" s="154"/>
      <c r="I35" s="155">
        <v>0.21</v>
      </c>
      <c r="J35" s="155"/>
      <c r="K35" s="156" t="s">
        <v>210</v>
      </c>
      <c r="L35" s="157"/>
    </row>
    <row r="36" spans="2:12" s="5" customFormat="1" ht="15" customHeight="1" x14ac:dyDescent="0.4">
      <c r="B36" s="103"/>
      <c r="C36" s="152" t="s">
        <v>222</v>
      </c>
      <c r="D36" s="113" t="s">
        <v>20</v>
      </c>
      <c r="E36" s="158" t="s">
        <v>223</v>
      </c>
      <c r="F36" s="158"/>
      <c r="G36" s="158"/>
      <c r="H36" s="159"/>
      <c r="I36" s="155">
        <v>0.85</v>
      </c>
      <c r="J36" s="155"/>
      <c r="K36" s="156" t="s">
        <v>224</v>
      </c>
      <c r="L36" s="157"/>
    </row>
    <row r="37" spans="2:12" s="5" customFormat="1" ht="15" customHeight="1" x14ac:dyDescent="0.4">
      <c r="B37" s="103"/>
      <c r="C37" s="152" t="s">
        <v>225</v>
      </c>
      <c r="D37" s="113" t="s">
        <v>21</v>
      </c>
      <c r="E37" s="153" t="s">
        <v>226</v>
      </c>
      <c r="F37" s="153"/>
      <c r="G37" s="153"/>
      <c r="H37" s="154"/>
      <c r="I37" s="155"/>
      <c r="J37" s="155"/>
      <c r="K37" s="156" t="s">
        <v>227</v>
      </c>
      <c r="L37" s="157"/>
    </row>
    <row r="38" spans="2:12" s="5" customFormat="1" ht="15" customHeight="1" x14ac:dyDescent="0.4">
      <c r="B38" s="103"/>
      <c r="C38" s="152" t="s">
        <v>228</v>
      </c>
      <c r="D38" s="113" t="s">
        <v>21</v>
      </c>
      <c r="E38" s="153" t="s">
        <v>229</v>
      </c>
      <c r="F38" s="153"/>
      <c r="G38" s="153"/>
      <c r="H38" s="154"/>
      <c r="I38" s="155">
        <v>0.3</v>
      </c>
      <c r="J38" s="155"/>
      <c r="K38" s="156" t="s">
        <v>230</v>
      </c>
      <c r="L38" s="157"/>
    </row>
    <row r="39" spans="2:12" s="5" customFormat="1" ht="15" customHeight="1" x14ac:dyDescent="0.4">
      <c r="B39" s="103"/>
      <c r="C39" s="152" t="s">
        <v>231</v>
      </c>
      <c r="D39" s="113" t="s">
        <v>21</v>
      </c>
      <c r="E39" s="153" t="s">
        <v>232</v>
      </c>
      <c r="F39" s="153"/>
      <c r="G39" s="153"/>
      <c r="H39" s="154"/>
      <c r="I39" s="155"/>
      <c r="J39" s="155"/>
      <c r="K39" s="156" t="s">
        <v>227</v>
      </c>
      <c r="L39" s="157"/>
    </row>
    <row r="40" spans="2:12" s="5" customFormat="1" ht="15" customHeight="1" x14ac:dyDescent="0.4">
      <c r="B40" s="103"/>
      <c r="C40" s="152" t="s">
        <v>233</v>
      </c>
      <c r="D40" s="113" t="s">
        <v>21</v>
      </c>
      <c r="E40" s="153" t="s">
        <v>234</v>
      </c>
      <c r="F40" s="153"/>
      <c r="G40" s="153"/>
      <c r="H40" s="154"/>
      <c r="I40" s="155">
        <v>0.2</v>
      </c>
      <c r="J40" s="155"/>
      <c r="K40" s="156" t="s">
        <v>235</v>
      </c>
      <c r="L40" s="157"/>
    </row>
    <row r="41" spans="2:12" s="5" customFormat="1" ht="15" customHeight="1" x14ac:dyDescent="0.4">
      <c r="B41" s="103"/>
      <c r="C41" s="152" t="s">
        <v>236</v>
      </c>
      <c r="D41" s="113" t="s">
        <v>21</v>
      </c>
      <c r="E41" s="153" t="s">
        <v>237</v>
      </c>
      <c r="F41" s="153"/>
      <c r="G41" s="153"/>
      <c r="H41" s="154"/>
      <c r="I41" s="155">
        <v>0.63</v>
      </c>
      <c r="J41" s="155"/>
      <c r="K41" s="156" t="s">
        <v>204</v>
      </c>
      <c r="L41" s="157"/>
    </row>
    <row r="42" spans="2:12" s="5" customFormat="1" ht="15" customHeight="1" x14ac:dyDescent="0.4">
      <c r="B42" s="103"/>
      <c r="C42" s="152" t="s">
        <v>238</v>
      </c>
      <c r="D42" s="113" t="s">
        <v>21</v>
      </c>
      <c r="E42" s="153" t="s">
        <v>239</v>
      </c>
      <c r="F42" s="153"/>
      <c r="G42" s="153"/>
      <c r="H42" s="154"/>
      <c r="I42" s="155">
        <v>0.09</v>
      </c>
      <c r="J42" s="155"/>
      <c r="K42" s="156" t="s">
        <v>240</v>
      </c>
      <c r="L42" s="157"/>
    </row>
    <row r="43" spans="2:12" s="5" customFormat="1" ht="15" customHeight="1" x14ac:dyDescent="0.4">
      <c r="B43" s="103"/>
      <c r="C43" s="152" t="s">
        <v>241</v>
      </c>
      <c r="D43" s="113" t="s">
        <v>21</v>
      </c>
      <c r="E43" s="153" t="s">
        <v>242</v>
      </c>
      <c r="F43" s="153"/>
      <c r="G43" s="153"/>
      <c r="H43" s="154"/>
      <c r="I43" s="155">
        <v>0.27</v>
      </c>
      <c r="J43" s="155"/>
      <c r="K43" s="156" t="s">
        <v>243</v>
      </c>
      <c r="L43" s="157"/>
    </row>
    <row r="44" spans="2:12" s="5" customFormat="1" ht="15" customHeight="1" x14ac:dyDescent="0.4">
      <c r="B44" s="103"/>
      <c r="C44" s="152" t="s">
        <v>244</v>
      </c>
      <c r="D44" s="113" t="s">
        <v>21</v>
      </c>
      <c r="E44" s="153" t="s">
        <v>245</v>
      </c>
      <c r="F44" s="153"/>
      <c r="G44" s="153"/>
      <c r="H44" s="154"/>
      <c r="I44" s="155">
        <v>0.12</v>
      </c>
      <c r="J44" s="155"/>
      <c r="K44" s="156" t="s">
        <v>246</v>
      </c>
      <c r="L44" s="157"/>
    </row>
    <row r="45" spans="2:12" s="5" customFormat="1" ht="15" customHeight="1" x14ac:dyDescent="0.4">
      <c r="B45" s="103"/>
      <c r="C45" s="152" t="s">
        <v>247</v>
      </c>
      <c r="D45" s="113" t="s">
        <v>21</v>
      </c>
      <c r="E45" s="153" t="s">
        <v>248</v>
      </c>
      <c r="F45" s="153"/>
      <c r="G45" s="153"/>
      <c r="H45" s="154"/>
      <c r="I45" s="155"/>
      <c r="J45" s="155"/>
      <c r="K45" s="156" t="s">
        <v>227</v>
      </c>
      <c r="L45" s="157"/>
    </row>
    <row r="46" spans="2:12" s="5" customFormat="1" ht="15" customHeight="1" x14ac:dyDescent="0.4">
      <c r="B46" s="103"/>
      <c r="C46" s="152" t="s">
        <v>249</v>
      </c>
      <c r="D46" s="113" t="s">
        <v>21</v>
      </c>
      <c r="E46" s="153" t="s">
        <v>250</v>
      </c>
      <c r="F46" s="153"/>
      <c r="G46" s="153"/>
      <c r="H46" s="154"/>
      <c r="I46" s="155">
        <v>0.03</v>
      </c>
      <c r="J46" s="155"/>
      <c r="K46" s="156" t="s">
        <v>251</v>
      </c>
      <c r="L46" s="157"/>
    </row>
    <row r="47" spans="2:12" s="5" customFormat="1" ht="15" customHeight="1" x14ac:dyDescent="0.4">
      <c r="B47" s="103"/>
      <c r="C47" s="152" t="s">
        <v>252</v>
      </c>
      <c r="D47" s="113" t="s">
        <v>21</v>
      </c>
      <c r="E47" s="153" t="s">
        <v>253</v>
      </c>
      <c r="F47" s="153"/>
      <c r="G47" s="153"/>
      <c r="H47" s="154"/>
      <c r="I47" s="155">
        <v>0.06</v>
      </c>
      <c r="J47" s="155"/>
      <c r="K47" s="156" t="s">
        <v>254</v>
      </c>
      <c r="L47" s="157"/>
    </row>
    <row r="48" spans="2:12" s="5" customFormat="1" ht="15" customHeight="1" x14ac:dyDescent="0.4">
      <c r="B48" s="103"/>
      <c r="C48" s="152" t="s">
        <v>255</v>
      </c>
      <c r="D48" s="113" t="s">
        <v>21</v>
      </c>
      <c r="E48" s="153" t="s">
        <v>256</v>
      </c>
      <c r="F48" s="153"/>
      <c r="G48" s="153"/>
      <c r="H48" s="154"/>
      <c r="I48" s="155">
        <v>0.02</v>
      </c>
      <c r="J48" s="155"/>
      <c r="K48" s="156" t="s">
        <v>257</v>
      </c>
      <c r="L48" s="157"/>
    </row>
    <row r="49" spans="2:12" s="5" customFormat="1" ht="15" customHeight="1" x14ac:dyDescent="0.4">
      <c r="B49" s="103"/>
      <c r="C49" s="152" t="s">
        <v>258</v>
      </c>
      <c r="D49" s="113" t="s">
        <v>21</v>
      </c>
      <c r="E49" s="153" t="s">
        <v>259</v>
      </c>
      <c r="F49" s="153"/>
      <c r="G49" s="153"/>
      <c r="H49" s="154"/>
      <c r="I49" s="155">
        <v>0.04</v>
      </c>
      <c r="J49" s="155"/>
      <c r="K49" s="156" t="s">
        <v>260</v>
      </c>
      <c r="L49" s="157"/>
    </row>
    <row r="50" spans="2:12" s="5" customFormat="1" ht="15" customHeight="1" x14ac:dyDescent="0.4">
      <c r="B50" s="103"/>
      <c r="C50" s="152" t="s">
        <v>261</v>
      </c>
      <c r="D50" s="113" t="s">
        <v>21</v>
      </c>
      <c r="E50" s="153" t="s">
        <v>262</v>
      </c>
      <c r="F50" s="153"/>
      <c r="G50" s="153"/>
      <c r="H50" s="154"/>
      <c r="I50" s="155">
        <v>0.04</v>
      </c>
      <c r="J50" s="155"/>
      <c r="K50" s="156" t="s">
        <v>260</v>
      </c>
      <c r="L50" s="157"/>
    </row>
    <row r="51" spans="2:12" s="5" customFormat="1" ht="15" customHeight="1" x14ac:dyDescent="0.4">
      <c r="B51" s="103"/>
      <c r="C51" s="152" t="s">
        <v>263</v>
      </c>
      <c r="D51" s="113" t="s">
        <v>21</v>
      </c>
      <c r="E51" s="153" t="s">
        <v>264</v>
      </c>
      <c r="F51" s="153"/>
      <c r="G51" s="153"/>
      <c r="H51" s="154"/>
      <c r="I51" s="155">
        <v>0.03</v>
      </c>
      <c r="J51" s="155"/>
      <c r="K51" s="156" t="s">
        <v>260</v>
      </c>
      <c r="L51" s="157"/>
    </row>
    <row r="52" spans="2:12" s="5" customFormat="1" ht="15" customHeight="1" x14ac:dyDescent="0.4">
      <c r="B52" s="160"/>
      <c r="C52" s="161" t="s">
        <v>265</v>
      </c>
      <c r="D52" s="162" t="s">
        <v>21</v>
      </c>
      <c r="E52" s="163" t="s">
        <v>266</v>
      </c>
      <c r="F52" s="163"/>
      <c r="G52" s="163"/>
      <c r="H52" s="164"/>
      <c r="I52" s="165">
        <v>0.06</v>
      </c>
      <c r="J52" s="165"/>
      <c r="K52" s="166" t="s">
        <v>267</v>
      </c>
      <c r="L52" s="167"/>
    </row>
    <row r="53" spans="2:12" ht="15" customHeight="1" x14ac:dyDescent="0.4">
      <c r="L53" s="168"/>
    </row>
  </sheetData>
  <mergeCells count="144">
    <mergeCell ref="E51:H51"/>
    <mergeCell ref="I51:J51"/>
    <mergeCell ref="K51:L51"/>
    <mergeCell ref="E52:H52"/>
    <mergeCell ref="I52:J52"/>
    <mergeCell ref="K52:L52"/>
    <mergeCell ref="E49:H49"/>
    <mergeCell ref="I49:J49"/>
    <mergeCell ref="K49:L49"/>
    <mergeCell ref="E50:H50"/>
    <mergeCell ref="I50:J50"/>
    <mergeCell ref="K50:L50"/>
    <mergeCell ref="E47:H47"/>
    <mergeCell ref="I47:J47"/>
    <mergeCell ref="K47:L47"/>
    <mergeCell ref="E48:H48"/>
    <mergeCell ref="I48:J48"/>
    <mergeCell ref="K48:L48"/>
    <mergeCell ref="E45:H45"/>
    <mergeCell ref="I45:J45"/>
    <mergeCell ref="K45:L45"/>
    <mergeCell ref="E46:H46"/>
    <mergeCell ref="I46:J46"/>
    <mergeCell ref="K46:L46"/>
    <mergeCell ref="E43:H43"/>
    <mergeCell ref="I43:J43"/>
    <mergeCell ref="K43:L43"/>
    <mergeCell ref="E44:H44"/>
    <mergeCell ref="I44:J44"/>
    <mergeCell ref="K44:L44"/>
    <mergeCell ref="E41:H41"/>
    <mergeCell ref="I41:J41"/>
    <mergeCell ref="K41:L41"/>
    <mergeCell ref="E42:H42"/>
    <mergeCell ref="I42:J42"/>
    <mergeCell ref="K42:L42"/>
    <mergeCell ref="E39:H39"/>
    <mergeCell ref="I39:J39"/>
    <mergeCell ref="K39:L39"/>
    <mergeCell ref="E40:H40"/>
    <mergeCell ref="I40:J40"/>
    <mergeCell ref="K40:L40"/>
    <mergeCell ref="E37:H37"/>
    <mergeCell ref="I37:J37"/>
    <mergeCell ref="K37:L37"/>
    <mergeCell ref="E38:H38"/>
    <mergeCell ref="I38:J38"/>
    <mergeCell ref="K38:L38"/>
    <mergeCell ref="E35:H35"/>
    <mergeCell ref="I35:J35"/>
    <mergeCell ref="K35:L35"/>
    <mergeCell ref="E36:H36"/>
    <mergeCell ref="I36:J36"/>
    <mergeCell ref="K36:L36"/>
    <mergeCell ref="E33:H33"/>
    <mergeCell ref="I33:J33"/>
    <mergeCell ref="K33:L33"/>
    <mergeCell ref="E34:H34"/>
    <mergeCell ref="I34:J34"/>
    <mergeCell ref="K34:L34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B6:C6"/>
  </mergeCells>
  <phoneticPr fontId="3"/>
  <pageMargins left="0.59055118110236227" right="0.59055118110236227" top="0.78740157480314965" bottom="0.78740157480314965" header="0.39370078740157483" footer="0.39370078740157483"/>
  <pageSetup paperSize="9" firstPageNumber="130" orientation="portrait" useFirstPageNumber="1" r:id="rId1"/>
  <headerFooter alignWithMargins="0">
    <oddHeader>&amp;R19.都市計画</oddHeader>
    <oddFooter>&amp;C-134-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workbookViewId="0">
      <selection activeCell="Q14" sqref="Q14"/>
    </sheetView>
  </sheetViews>
  <sheetFormatPr defaultRowHeight="11.25" x14ac:dyDescent="0.4"/>
  <cols>
    <col min="1" max="1" width="1.625" style="67" customWidth="1"/>
    <col min="2" max="2" width="2.625" style="67" customWidth="1"/>
    <col min="3" max="3" width="12.375" style="67" customWidth="1"/>
    <col min="4" max="6" width="7.125" style="67" customWidth="1"/>
    <col min="7" max="9" width="8.625" style="67" customWidth="1"/>
    <col min="10" max="11" width="8.625" style="70" customWidth="1"/>
    <col min="12" max="12" width="8.125" style="71" customWidth="1"/>
    <col min="13" max="256" width="9" style="67"/>
    <col min="257" max="257" width="1.625" style="67" customWidth="1"/>
    <col min="258" max="258" width="2.625" style="67" customWidth="1"/>
    <col min="259" max="259" width="12.375" style="67" customWidth="1"/>
    <col min="260" max="262" width="7.125" style="67" customWidth="1"/>
    <col min="263" max="267" width="8.625" style="67" customWidth="1"/>
    <col min="268" max="268" width="8.125" style="67" customWidth="1"/>
    <col min="269" max="512" width="9" style="67"/>
    <col min="513" max="513" width="1.625" style="67" customWidth="1"/>
    <col min="514" max="514" width="2.625" style="67" customWidth="1"/>
    <col min="515" max="515" width="12.375" style="67" customWidth="1"/>
    <col min="516" max="518" width="7.125" style="67" customWidth="1"/>
    <col min="519" max="523" width="8.625" style="67" customWidth="1"/>
    <col min="524" max="524" width="8.125" style="67" customWidth="1"/>
    <col min="525" max="768" width="9" style="67"/>
    <col min="769" max="769" width="1.625" style="67" customWidth="1"/>
    <col min="770" max="770" width="2.625" style="67" customWidth="1"/>
    <col min="771" max="771" width="12.375" style="67" customWidth="1"/>
    <col min="772" max="774" width="7.125" style="67" customWidth="1"/>
    <col min="775" max="779" width="8.625" style="67" customWidth="1"/>
    <col min="780" max="780" width="8.125" style="67" customWidth="1"/>
    <col min="781" max="1024" width="9" style="67"/>
    <col min="1025" max="1025" width="1.625" style="67" customWidth="1"/>
    <col min="1026" max="1026" width="2.625" style="67" customWidth="1"/>
    <col min="1027" max="1027" width="12.375" style="67" customWidth="1"/>
    <col min="1028" max="1030" width="7.125" style="67" customWidth="1"/>
    <col min="1031" max="1035" width="8.625" style="67" customWidth="1"/>
    <col min="1036" max="1036" width="8.125" style="67" customWidth="1"/>
    <col min="1037" max="1280" width="9" style="67"/>
    <col min="1281" max="1281" width="1.625" style="67" customWidth="1"/>
    <col min="1282" max="1282" width="2.625" style="67" customWidth="1"/>
    <col min="1283" max="1283" width="12.375" style="67" customWidth="1"/>
    <col min="1284" max="1286" width="7.125" style="67" customWidth="1"/>
    <col min="1287" max="1291" width="8.625" style="67" customWidth="1"/>
    <col min="1292" max="1292" width="8.125" style="67" customWidth="1"/>
    <col min="1293" max="1536" width="9" style="67"/>
    <col min="1537" max="1537" width="1.625" style="67" customWidth="1"/>
    <col min="1538" max="1538" width="2.625" style="67" customWidth="1"/>
    <col min="1539" max="1539" width="12.375" style="67" customWidth="1"/>
    <col min="1540" max="1542" width="7.125" style="67" customWidth="1"/>
    <col min="1543" max="1547" width="8.625" style="67" customWidth="1"/>
    <col min="1548" max="1548" width="8.125" style="67" customWidth="1"/>
    <col min="1549" max="1792" width="9" style="67"/>
    <col min="1793" max="1793" width="1.625" style="67" customWidth="1"/>
    <col min="1794" max="1794" width="2.625" style="67" customWidth="1"/>
    <col min="1795" max="1795" width="12.375" style="67" customWidth="1"/>
    <col min="1796" max="1798" width="7.125" style="67" customWidth="1"/>
    <col min="1799" max="1803" width="8.625" style="67" customWidth="1"/>
    <col min="1804" max="1804" width="8.125" style="67" customWidth="1"/>
    <col min="1805" max="2048" width="9" style="67"/>
    <col min="2049" max="2049" width="1.625" style="67" customWidth="1"/>
    <col min="2050" max="2050" width="2.625" style="67" customWidth="1"/>
    <col min="2051" max="2051" width="12.375" style="67" customWidth="1"/>
    <col min="2052" max="2054" width="7.125" style="67" customWidth="1"/>
    <col min="2055" max="2059" width="8.625" style="67" customWidth="1"/>
    <col min="2060" max="2060" width="8.125" style="67" customWidth="1"/>
    <col min="2061" max="2304" width="9" style="67"/>
    <col min="2305" max="2305" width="1.625" style="67" customWidth="1"/>
    <col min="2306" max="2306" width="2.625" style="67" customWidth="1"/>
    <col min="2307" max="2307" width="12.375" style="67" customWidth="1"/>
    <col min="2308" max="2310" width="7.125" style="67" customWidth="1"/>
    <col min="2311" max="2315" width="8.625" style="67" customWidth="1"/>
    <col min="2316" max="2316" width="8.125" style="67" customWidth="1"/>
    <col min="2317" max="2560" width="9" style="67"/>
    <col min="2561" max="2561" width="1.625" style="67" customWidth="1"/>
    <col min="2562" max="2562" width="2.625" style="67" customWidth="1"/>
    <col min="2563" max="2563" width="12.375" style="67" customWidth="1"/>
    <col min="2564" max="2566" width="7.125" style="67" customWidth="1"/>
    <col min="2567" max="2571" width="8.625" style="67" customWidth="1"/>
    <col min="2572" max="2572" width="8.125" style="67" customWidth="1"/>
    <col min="2573" max="2816" width="9" style="67"/>
    <col min="2817" max="2817" width="1.625" style="67" customWidth="1"/>
    <col min="2818" max="2818" width="2.625" style="67" customWidth="1"/>
    <col min="2819" max="2819" width="12.375" style="67" customWidth="1"/>
    <col min="2820" max="2822" width="7.125" style="67" customWidth="1"/>
    <col min="2823" max="2827" width="8.625" style="67" customWidth="1"/>
    <col min="2828" max="2828" width="8.125" style="67" customWidth="1"/>
    <col min="2829" max="3072" width="9" style="67"/>
    <col min="3073" max="3073" width="1.625" style="67" customWidth="1"/>
    <col min="3074" max="3074" width="2.625" style="67" customWidth="1"/>
    <col min="3075" max="3075" width="12.375" style="67" customWidth="1"/>
    <col min="3076" max="3078" width="7.125" style="67" customWidth="1"/>
    <col min="3079" max="3083" width="8.625" style="67" customWidth="1"/>
    <col min="3084" max="3084" width="8.125" style="67" customWidth="1"/>
    <col min="3085" max="3328" width="9" style="67"/>
    <col min="3329" max="3329" width="1.625" style="67" customWidth="1"/>
    <col min="3330" max="3330" width="2.625" style="67" customWidth="1"/>
    <col min="3331" max="3331" width="12.375" style="67" customWidth="1"/>
    <col min="3332" max="3334" width="7.125" style="67" customWidth="1"/>
    <col min="3335" max="3339" width="8.625" style="67" customWidth="1"/>
    <col min="3340" max="3340" width="8.125" style="67" customWidth="1"/>
    <col min="3341" max="3584" width="9" style="67"/>
    <col min="3585" max="3585" width="1.625" style="67" customWidth="1"/>
    <col min="3586" max="3586" width="2.625" style="67" customWidth="1"/>
    <col min="3587" max="3587" width="12.375" style="67" customWidth="1"/>
    <col min="3588" max="3590" width="7.125" style="67" customWidth="1"/>
    <col min="3591" max="3595" width="8.625" style="67" customWidth="1"/>
    <col min="3596" max="3596" width="8.125" style="67" customWidth="1"/>
    <col min="3597" max="3840" width="9" style="67"/>
    <col min="3841" max="3841" width="1.625" style="67" customWidth="1"/>
    <col min="3842" max="3842" width="2.625" style="67" customWidth="1"/>
    <col min="3843" max="3843" width="12.375" style="67" customWidth="1"/>
    <col min="3844" max="3846" width="7.125" style="67" customWidth="1"/>
    <col min="3847" max="3851" width="8.625" style="67" customWidth="1"/>
    <col min="3852" max="3852" width="8.125" style="67" customWidth="1"/>
    <col min="3853" max="4096" width="9" style="67"/>
    <col min="4097" max="4097" width="1.625" style="67" customWidth="1"/>
    <col min="4098" max="4098" width="2.625" style="67" customWidth="1"/>
    <col min="4099" max="4099" width="12.375" style="67" customWidth="1"/>
    <col min="4100" max="4102" width="7.125" style="67" customWidth="1"/>
    <col min="4103" max="4107" width="8.625" style="67" customWidth="1"/>
    <col min="4108" max="4108" width="8.125" style="67" customWidth="1"/>
    <col min="4109" max="4352" width="9" style="67"/>
    <col min="4353" max="4353" width="1.625" style="67" customWidth="1"/>
    <col min="4354" max="4354" width="2.625" style="67" customWidth="1"/>
    <col min="4355" max="4355" width="12.375" style="67" customWidth="1"/>
    <col min="4356" max="4358" width="7.125" style="67" customWidth="1"/>
    <col min="4359" max="4363" width="8.625" style="67" customWidth="1"/>
    <col min="4364" max="4364" width="8.125" style="67" customWidth="1"/>
    <col min="4365" max="4608" width="9" style="67"/>
    <col min="4609" max="4609" width="1.625" style="67" customWidth="1"/>
    <col min="4610" max="4610" width="2.625" style="67" customWidth="1"/>
    <col min="4611" max="4611" width="12.375" style="67" customWidth="1"/>
    <col min="4612" max="4614" width="7.125" style="67" customWidth="1"/>
    <col min="4615" max="4619" width="8.625" style="67" customWidth="1"/>
    <col min="4620" max="4620" width="8.125" style="67" customWidth="1"/>
    <col min="4621" max="4864" width="9" style="67"/>
    <col min="4865" max="4865" width="1.625" style="67" customWidth="1"/>
    <col min="4866" max="4866" width="2.625" style="67" customWidth="1"/>
    <col min="4867" max="4867" width="12.375" style="67" customWidth="1"/>
    <col min="4868" max="4870" width="7.125" style="67" customWidth="1"/>
    <col min="4871" max="4875" width="8.625" style="67" customWidth="1"/>
    <col min="4876" max="4876" width="8.125" style="67" customWidth="1"/>
    <col min="4877" max="5120" width="9" style="67"/>
    <col min="5121" max="5121" width="1.625" style="67" customWidth="1"/>
    <col min="5122" max="5122" width="2.625" style="67" customWidth="1"/>
    <col min="5123" max="5123" width="12.375" style="67" customWidth="1"/>
    <col min="5124" max="5126" width="7.125" style="67" customWidth="1"/>
    <col min="5127" max="5131" width="8.625" style="67" customWidth="1"/>
    <col min="5132" max="5132" width="8.125" style="67" customWidth="1"/>
    <col min="5133" max="5376" width="9" style="67"/>
    <col min="5377" max="5377" width="1.625" style="67" customWidth="1"/>
    <col min="5378" max="5378" width="2.625" style="67" customWidth="1"/>
    <col min="5379" max="5379" width="12.375" style="67" customWidth="1"/>
    <col min="5380" max="5382" width="7.125" style="67" customWidth="1"/>
    <col min="5383" max="5387" width="8.625" style="67" customWidth="1"/>
    <col min="5388" max="5388" width="8.125" style="67" customWidth="1"/>
    <col min="5389" max="5632" width="9" style="67"/>
    <col min="5633" max="5633" width="1.625" style="67" customWidth="1"/>
    <col min="5634" max="5634" width="2.625" style="67" customWidth="1"/>
    <col min="5635" max="5635" width="12.375" style="67" customWidth="1"/>
    <col min="5636" max="5638" width="7.125" style="67" customWidth="1"/>
    <col min="5639" max="5643" width="8.625" style="67" customWidth="1"/>
    <col min="5644" max="5644" width="8.125" style="67" customWidth="1"/>
    <col min="5645" max="5888" width="9" style="67"/>
    <col min="5889" max="5889" width="1.625" style="67" customWidth="1"/>
    <col min="5890" max="5890" width="2.625" style="67" customWidth="1"/>
    <col min="5891" max="5891" width="12.375" style="67" customWidth="1"/>
    <col min="5892" max="5894" width="7.125" style="67" customWidth="1"/>
    <col min="5895" max="5899" width="8.625" style="67" customWidth="1"/>
    <col min="5900" max="5900" width="8.125" style="67" customWidth="1"/>
    <col min="5901" max="6144" width="9" style="67"/>
    <col min="6145" max="6145" width="1.625" style="67" customWidth="1"/>
    <col min="6146" max="6146" width="2.625" style="67" customWidth="1"/>
    <col min="6147" max="6147" width="12.375" style="67" customWidth="1"/>
    <col min="6148" max="6150" width="7.125" style="67" customWidth="1"/>
    <col min="6151" max="6155" width="8.625" style="67" customWidth="1"/>
    <col min="6156" max="6156" width="8.125" style="67" customWidth="1"/>
    <col min="6157" max="6400" width="9" style="67"/>
    <col min="6401" max="6401" width="1.625" style="67" customWidth="1"/>
    <col min="6402" max="6402" width="2.625" style="67" customWidth="1"/>
    <col min="6403" max="6403" width="12.375" style="67" customWidth="1"/>
    <col min="6404" max="6406" width="7.125" style="67" customWidth="1"/>
    <col min="6407" max="6411" width="8.625" style="67" customWidth="1"/>
    <col min="6412" max="6412" width="8.125" style="67" customWidth="1"/>
    <col min="6413" max="6656" width="9" style="67"/>
    <col min="6657" max="6657" width="1.625" style="67" customWidth="1"/>
    <col min="6658" max="6658" width="2.625" style="67" customWidth="1"/>
    <col min="6659" max="6659" width="12.375" style="67" customWidth="1"/>
    <col min="6660" max="6662" width="7.125" style="67" customWidth="1"/>
    <col min="6663" max="6667" width="8.625" style="67" customWidth="1"/>
    <col min="6668" max="6668" width="8.125" style="67" customWidth="1"/>
    <col min="6669" max="6912" width="9" style="67"/>
    <col min="6913" max="6913" width="1.625" style="67" customWidth="1"/>
    <col min="6914" max="6914" width="2.625" style="67" customWidth="1"/>
    <col min="6915" max="6915" width="12.375" style="67" customWidth="1"/>
    <col min="6916" max="6918" width="7.125" style="67" customWidth="1"/>
    <col min="6919" max="6923" width="8.625" style="67" customWidth="1"/>
    <col min="6924" max="6924" width="8.125" style="67" customWidth="1"/>
    <col min="6925" max="7168" width="9" style="67"/>
    <col min="7169" max="7169" width="1.625" style="67" customWidth="1"/>
    <col min="7170" max="7170" width="2.625" style="67" customWidth="1"/>
    <col min="7171" max="7171" width="12.375" style="67" customWidth="1"/>
    <col min="7172" max="7174" width="7.125" style="67" customWidth="1"/>
    <col min="7175" max="7179" width="8.625" style="67" customWidth="1"/>
    <col min="7180" max="7180" width="8.125" style="67" customWidth="1"/>
    <col min="7181" max="7424" width="9" style="67"/>
    <col min="7425" max="7425" width="1.625" style="67" customWidth="1"/>
    <col min="7426" max="7426" width="2.625" style="67" customWidth="1"/>
    <col min="7427" max="7427" width="12.375" style="67" customWidth="1"/>
    <col min="7428" max="7430" width="7.125" style="67" customWidth="1"/>
    <col min="7431" max="7435" width="8.625" style="67" customWidth="1"/>
    <col min="7436" max="7436" width="8.125" style="67" customWidth="1"/>
    <col min="7437" max="7680" width="9" style="67"/>
    <col min="7681" max="7681" width="1.625" style="67" customWidth="1"/>
    <col min="7682" max="7682" width="2.625" style="67" customWidth="1"/>
    <col min="7683" max="7683" width="12.375" style="67" customWidth="1"/>
    <col min="7684" max="7686" width="7.125" style="67" customWidth="1"/>
    <col min="7687" max="7691" width="8.625" style="67" customWidth="1"/>
    <col min="7692" max="7692" width="8.125" style="67" customWidth="1"/>
    <col min="7693" max="7936" width="9" style="67"/>
    <col min="7937" max="7937" width="1.625" style="67" customWidth="1"/>
    <col min="7938" max="7938" width="2.625" style="67" customWidth="1"/>
    <col min="7939" max="7939" width="12.375" style="67" customWidth="1"/>
    <col min="7940" max="7942" width="7.125" style="67" customWidth="1"/>
    <col min="7943" max="7947" width="8.625" style="67" customWidth="1"/>
    <col min="7948" max="7948" width="8.125" style="67" customWidth="1"/>
    <col min="7949" max="8192" width="9" style="67"/>
    <col min="8193" max="8193" width="1.625" style="67" customWidth="1"/>
    <col min="8194" max="8194" width="2.625" style="67" customWidth="1"/>
    <col min="8195" max="8195" width="12.375" style="67" customWidth="1"/>
    <col min="8196" max="8198" width="7.125" style="67" customWidth="1"/>
    <col min="8199" max="8203" width="8.625" style="67" customWidth="1"/>
    <col min="8204" max="8204" width="8.125" style="67" customWidth="1"/>
    <col min="8205" max="8448" width="9" style="67"/>
    <col min="8449" max="8449" width="1.625" style="67" customWidth="1"/>
    <col min="8450" max="8450" width="2.625" style="67" customWidth="1"/>
    <col min="8451" max="8451" width="12.375" style="67" customWidth="1"/>
    <col min="8452" max="8454" width="7.125" style="67" customWidth="1"/>
    <col min="8455" max="8459" width="8.625" style="67" customWidth="1"/>
    <col min="8460" max="8460" width="8.125" style="67" customWidth="1"/>
    <col min="8461" max="8704" width="9" style="67"/>
    <col min="8705" max="8705" width="1.625" style="67" customWidth="1"/>
    <col min="8706" max="8706" width="2.625" style="67" customWidth="1"/>
    <col min="8707" max="8707" width="12.375" style="67" customWidth="1"/>
    <col min="8708" max="8710" width="7.125" style="67" customWidth="1"/>
    <col min="8711" max="8715" width="8.625" style="67" customWidth="1"/>
    <col min="8716" max="8716" width="8.125" style="67" customWidth="1"/>
    <col min="8717" max="8960" width="9" style="67"/>
    <col min="8961" max="8961" width="1.625" style="67" customWidth="1"/>
    <col min="8962" max="8962" width="2.625" style="67" customWidth="1"/>
    <col min="8963" max="8963" width="12.375" style="67" customWidth="1"/>
    <col min="8964" max="8966" width="7.125" style="67" customWidth="1"/>
    <col min="8967" max="8971" width="8.625" style="67" customWidth="1"/>
    <col min="8972" max="8972" width="8.125" style="67" customWidth="1"/>
    <col min="8973" max="9216" width="9" style="67"/>
    <col min="9217" max="9217" width="1.625" style="67" customWidth="1"/>
    <col min="9218" max="9218" width="2.625" style="67" customWidth="1"/>
    <col min="9219" max="9219" width="12.375" style="67" customWidth="1"/>
    <col min="9220" max="9222" width="7.125" style="67" customWidth="1"/>
    <col min="9223" max="9227" width="8.625" style="67" customWidth="1"/>
    <col min="9228" max="9228" width="8.125" style="67" customWidth="1"/>
    <col min="9229" max="9472" width="9" style="67"/>
    <col min="9473" max="9473" width="1.625" style="67" customWidth="1"/>
    <col min="9474" max="9474" width="2.625" style="67" customWidth="1"/>
    <col min="9475" max="9475" width="12.375" style="67" customWidth="1"/>
    <col min="9476" max="9478" width="7.125" style="67" customWidth="1"/>
    <col min="9479" max="9483" width="8.625" style="67" customWidth="1"/>
    <col min="9484" max="9484" width="8.125" style="67" customWidth="1"/>
    <col min="9485" max="9728" width="9" style="67"/>
    <col min="9729" max="9729" width="1.625" style="67" customWidth="1"/>
    <col min="9730" max="9730" width="2.625" style="67" customWidth="1"/>
    <col min="9731" max="9731" width="12.375" style="67" customWidth="1"/>
    <col min="9732" max="9734" width="7.125" style="67" customWidth="1"/>
    <col min="9735" max="9739" width="8.625" style="67" customWidth="1"/>
    <col min="9740" max="9740" width="8.125" style="67" customWidth="1"/>
    <col min="9741" max="9984" width="9" style="67"/>
    <col min="9985" max="9985" width="1.625" style="67" customWidth="1"/>
    <col min="9986" max="9986" width="2.625" style="67" customWidth="1"/>
    <col min="9987" max="9987" width="12.375" style="67" customWidth="1"/>
    <col min="9988" max="9990" width="7.125" style="67" customWidth="1"/>
    <col min="9991" max="9995" width="8.625" style="67" customWidth="1"/>
    <col min="9996" max="9996" width="8.125" style="67" customWidth="1"/>
    <col min="9997" max="10240" width="9" style="67"/>
    <col min="10241" max="10241" width="1.625" style="67" customWidth="1"/>
    <col min="10242" max="10242" width="2.625" style="67" customWidth="1"/>
    <col min="10243" max="10243" width="12.375" style="67" customWidth="1"/>
    <col min="10244" max="10246" width="7.125" style="67" customWidth="1"/>
    <col min="10247" max="10251" width="8.625" style="67" customWidth="1"/>
    <col min="10252" max="10252" width="8.125" style="67" customWidth="1"/>
    <col min="10253" max="10496" width="9" style="67"/>
    <col min="10497" max="10497" width="1.625" style="67" customWidth="1"/>
    <col min="10498" max="10498" width="2.625" style="67" customWidth="1"/>
    <col min="10499" max="10499" width="12.375" style="67" customWidth="1"/>
    <col min="10500" max="10502" width="7.125" style="67" customWidth="1"/>
    <col min="10503" max="10507" width="8.625" style="67" customWidth="1"/>
    <col min="10508" max="10508" width="8.125" style="67" customWidth="1"/>
    <col min="10509" max="10752" width="9" style="67"/>
    <col min="10753" max="10753" width="1.625" style="67" customWidth="1"/>
    <col min="10754" max="10754" width="2.625" style="67" customWidth="1"/>
    <col min="10755" max="10755" width="12.375" style="67" customWidth="1"/>
    <col min="10756" max="10758" width="7.125" style="67" customWidth="1"/>
    <col min="10759" max="10763" width="8.625" style="67" customWidth="1"/>
    <col min="10764" max="10764" width="8.125" style="67" customWidth="1"/>
    <col min="10765" max="11008" width="9" style="67"/>
    <col min="11009" max="11009" width="1.625" style="67" customWidth="1"/>
    <col min="11010" max="11010" width="2.625" style="67" customWidth="1"/>
    <col min="11011" max="11011" width="12.375" style="67" customWidth="1"/>
    <col min="11012" max="11014" width="7.125" style="67" customWidth="1"/>
    <col min="11015" max="11019" width="8.625" style="67" customWidth="1"/>
    <col min="11020" max="11020" width="8.125" style="67" customWidth="1"/>
    <col min="11021" max="11264" width="9" style="67"/>
    <col min="11265" max="11265" width="1.625" style="67" customWidth="1"/>
    <col min="11266" max="11266" width="2.625" style="67" customWidth="1"/>
    <col min="11267" max="11267" width="12.375" style="67" customWidth="1"/>
    <col min="11268" max="11270" width="7.125" style="67" customWidth="1"/>
    <col min="11271" max="11275" width="8.625" style="67" customWidth="1"/>
    <col min="11276" max="11276" width="8.125" style="67" customWidth="1"/>
    <col min="11277" max="11520" width="9" style="67"/>
    <col min="11521" max="11521" width="1.625" style="67" customWidth="1"/>
    <col min="11522" max="11522" width="2.625" style="67" customWidth="1"/>
    <col min="11523" max="11523" width="12.375" style="67" customWidth="1"/>
    <col min="11524" max="11526" width="7.125" style="67" customWidth="1"/>
    <col min="11527" max="11531" width="8.625" style="67" customWidth="1"/>
    <col min="11532" max="11532" width="8.125" style="67" customWidth="1"/>
    <col min="11533" max="11776" width="9" style="67"/>
    <col min="11777" max="11777" width="1.625" style="67" customWidth="1"/>
    <col min="11778" max="11778" width="2.625" style="67" customWidth="1"/>
    <col min="11779" max="11779" width="12.375" style="67" customWidth="1"/>
    <col min="11780" max="11782" width="7.125" style="67" customWidth="1"/>
    <col min="11783" max="11787" width="8.625" style="67" customWidth="1"/>
    <col min="11788" max="11788" width="8.125" style="67" customWidth="1"/>
    <col min="11789" max="12032" width="9" style="67"/>
    <col min="12033" max="12033" width="1.625" style="67" customWidth="1"/>
    <col min="12034" max="12034" width="2.625" style="67" customWidth="1"/>
    <col min="12035" max="12035" width="12.375" style="67" customWidth="1"/>
    <col min="12036" max="12038" width="7.125" style="67" customWidth="1"/>
    <col min="12039" max="12043" width="8.625" style="67" customWidth="1"/>
    <col min="12044" max="12044" width="8.125" style="67" customWidth="1"/>
    <col min="12045" max="12288" width="9" style="67"/>
    <col min="12289" max="12289" width="1.625" style="67" customWidth="1"/>
    <col min="12290" max="12290" width="2.625" style="67" customWidth="1"/>
    <col min="12291" max="12291" width="12.375" style="67" customWidth="1"/>
    <col min="12292" max="12294" width="7.125" style="67" customWidth="1"/>
    <col min="12295" max="12299" width="8.625" style="67" customWidth="1"/>
    <col min="12300" max="12300" width="8.125" style="67" customWidth="1"/>
    <col min="12301" max="12544" width="9" style="67"/>
    <col min="12545" max="12545" width="1.625" style="67" customWidth="1"/>
    <col min="12546" max="12546" width="2.625" style="67" customWidth="1"/>
    <col min="12547" max="12547" width="12.375" style="67" customWidth="1"/>
    <col min="12548" max="12550" width="7.125" style="67" customWidth="1"/>
    <col min="12551" max="12555" width="8.625" style="67" customWidth="1"/>
    <col min="12556" max="12556" width="8.125" style="67" customWidth="1"/>
    <col min="12557" max="12800" width="9" style="67"/>
    <col min="12801" max="12801" width="1.625" style="67" customWidth="1"/>
    <col min="12802" max="12802" width="2.625" style="67" customWidth="1"/>
    <col min="12803" max="12803" width="12.375" style="67" customWidth="1"/>
    <col min="12804" max="12806" width="7.125" style="67" customWidth="1"/>
    <col min="12807" max="12811" width="8.625" style="67" customWidth="1"/>
    <col min="12812" max="12812" width="8.125" style="67" customWidth="1"/>
    <col min="12813" max="13056" width="9" style="67"/>
    <col min="13057" max="13057" width="1.625" style="67" customWidth="1"/>
    <col min="13058" max="13058" width="2.625" style="67" customWidth="1"/>
    <col min="13059" max="13059" width="12.375" style="67" customWidth="1"/>
    <col min="13060" max="13062" width="7.125" style="67" customWidth="1"/>
    <col min="13063" max="13067" width="8.625" style="67" customWidth="1"/>
    <col min="13068" max="13068" width="8.125" style="67" customWidth="1"/>
    <col min="13069" max="13312" width="9" style="67"/>
    <col min="13313" max="13313" width="1.625" style="67" customWidth="1"/>
    <col min="13314" max="13314" width="2.625" style="67" customWidth="1"/>
    <col min="13315" max="13315" width="12.375" style="67" customWidth="1"/>
    <col min="13316" max="13318" width="7.125" style="67" customWidth="1"/>
    <col min="13319" max="13323" width="8.625" style="67" customWidth="1"/>
    <col min="13324" max="13324" width="8.125" style="67" customWidth="1"/>
    <col min="13325" max="13568" width="9" style="67"/>
    <col min="13569" max="13569" width="1.625" style="67" customWidth="1"/>
    <col min="13570" max="13570" width="2.625" style="67" customWidth="1"/>
    <col min="13571" max="13571" width="12.375" style="67" customWidth="1"/>
    <col min="13572" max="13574" width="7.125" style="67" customWidth="1"/>
    <col min="13575" max="13579" width="8.625" style="67" customWidth="1"/>
    <col min="13580" max="13580" width="8.125" style="67" customWidth="1"/>
    <col min="13581" max="13824" width="9" style="67"/>
    <col min="13825" max="13825" width="1.625" style="67" customWidth="1"/>
    <col min="13826" max="13826" width="2.625" style="67" customWidth="1"/>
    <col min="13827" max="13827" width="12.375" style="67" customWidth="1"/>
    <col min="13828" max="13830" width="7.125" style="67" customWidth="1"/>
    <col min="13831" max="13835" width="8.625" style="67" customWidth="1"/>
    <col min="13836" max="13836" width="8.125" style="67" customWidth="1"/>
    <col min="13837" max="14080" width="9" style="67"/>
    <col min="14081" max="14081" width="1.625" style="67" customWidth="1"/>
    <col min="14082" max="14082" width="2.625" style="67" customWidth="1"/>
    <col min="14083" max="14083" width="12.375" style="67" customWidth="1"/>
    <col min="14084" max="14086" width="7.125" style="67" customWidth="1"/>
    <col min="14087" max="14091" width="8.625" style="67" customWidth="1"/>
    <col min="14092" max="14092" width="8.125" style="67" customWidth="1"/>
    <col min="14093" max="14336" width="9" style="67"/>
    <col min="14337" max="14337" width="1.625" style="67" customWidth="1"/>
    <col min="14338" max="14338" width="2.625" style="67" customWidth="1"/>
    <col min="14339" max="14339" width="12.375" style="67" customWidth="1"/>
    <col min="14340" max="14342" width="7.125" style="67" customWidth="1"/>
    <col min="14343" max="14347" width="8.625" style="67" customWidth="1"/>
    <col min="14348" max="14348" width="8.125" style="67" customWidth="1"/>
    <col min="14349" max="14592" width="9" style="67"/>
    <col min="14593" max="14593" width="1.625" style="67" customWidth="1"/>
    <col min="14594" max="14594" width="2.625" style="67" customWidth="1"/>
    <col min="14595" max="14595" width="12.375" style="67" customWidth="1"/>
    <col min="14596" max="14598" width="7.125" style="67" customWidth="1"/>
    <col min="14599" max="14603" width="8.625" style="67" customWidth="1"/>
    <col min="14604" max="14604" width="8.125" style="67" customWidth="1"/>
    <col min="14605" max="14848" width="9" style="67"/>
    <col min="14849" max="14849" width="1.625" style="67" customWidth="1"/>
    <col min="14850" max="14850" width="2.625" style="67" customWidth="1"/>
    <col min="14851" max="14851" width="12.375" style="67" customWidth="1"/>
    <col min="14852" max="14854" width="7.125" style="67" customWidth="1"/>
    <col min="14855" max="14859" width="8.625" style="67" customWidth="1"/>
    <col min="14860" max="14860" width="8.125" style="67" customWidth="1"/>
    <col min="14861" max="15104" width="9" style="67"/>
    <col min="15105" max="15105" width="1.625" style="67" customWidth="1"/>
    <col min="15106" max="15106" width="2.625" style="67" customWidth="1"/>
    <col min="15107" max="15107" width="12.375" style="67" customWidth="1"/>
    <col min="15108" max="15110" width="7.125" style="67" customWidth="1"/>
    <col min="15111" max="15115" width="8.625" style="67" customWidth="1"/>
    <col min="15116" max="15116" width="8.125" style="67" customWidth="1"/>
    <col min="15117" max="15360" width="9" style="67"/>
    <col min="15361" max="15361" width="1.625" style="67" customWidth="1"/>
    <col min="15362" max="15362" width="2.625" style="67" customWidth="1"/>
    <col min="15363" max="15363" width="12.375" style="67" customWidth="1"/>
    <col min="15364" max="15366" width="7.125" style="67" customWidth="1"/>
    <col min="15367" max="15371" width="8.625" style="67" customWidth="1"/>
    <col min="15372" max="15372" width="8.125" style="67" customWidth="1"/>
    <col min="15373" max="15616" width="9" style="67"/>
    <col min="15617" max="15617" width="1.625" style="67" customWidth="1"/>
    <col min="15618" max="15618" width="2.625" style="67" customWidth="1"/>
    <col min="15619" max="15619" width="12.375" style="67" customWidth="1"/>
    <col min="15620" max="15622" width="7.125" style="67" customWidth="1"/>
    <col min="15623" max="15627" width="8.625" style="67" customWidth="1"/>
    <col min="15628" max="15628" width="8.125" style="67" customWidth="1"/>
    <col min="15629" max="15872" width="9" style="67"/>
    <col min="15873" max="15873" width="1.625" style="67" customWidth="1"/>
    <col min="15874" max="15874" width="2.625" style="67" customWidth="1"/>
    <col min="15875" max="15875" width="12.375" style="67" customWidth="1"/>
    <col min="15876" max="15878" width="7.125" style="67" customWidth="1"/>
    <col min="15879" max="15883" width="8.625" style="67" customWidth="1"/>
    <col min="15884" max="15884" width="8.125" style="67" customWidth="1"/>
    <col min="15885" max="16128" width="9" style="67"/>
    <col min="16129" max="16129" width="1.625" style="67" customWidth="1"/>
    <col min="16130" max="16130" width="2.625" style="67" customWidth="1"/>
    <col min="16131" max="16131" width="12.375" style="67" customWidth="1"/>
    <col min="16132" max="16134" width="7.125" style="67" customWidth="1"/>
    <col min="16135" max="16139" width="8.625" style="67" customWidth="1"/>
    <col min="16140" max="16140" width="8.125" style="67" customWidth="1"/>
    <col min="16141" max="16384" width="9" style="67"/>
  </cols>
  <sheetData>
    <row r="1" spans="1:12" ht="30" customHeight="1" x14ac:dyDescent="0.4">
      <c r="A1" s="69" t="s">
        <v>42</v>
      </c>
    </row>
    <row r="2" spans="1:12" ht="7.5" customHeight="1" x14ac:dyDescent="0.4">
      <c r="A2" s="69"/>
    </row>
    <row r="3" spans="1:12" ht="22.5" customHeight="1" x14ac:dyDescent="0.4">
      <c r="A3" s="69"/>
    </row>
    <row r="4" spans="1:12" s="5" customFormat="1" ht="15" customHeight="1" x14ac:dyDescent="0.4">
      <c r="B4" s="10" t="s">
        <v>145</v>
      </c>
      <c r="C4" s="11"/>
      <c r="D4" s="27" t="s">
        <v>146</v>
      </c>
      <c r="E4" s="27"/>
      <c r="F4" s="27"/>
      <c r="G4" s="27"/>
      <c r="H4" s="27"/>
      <c r="I4" s="10" t="s">
        <v>147</v>
      </c>
      <c r="J4" s="11"/>
      <c r="K4" s="132" t="s">
        <v>148</v>
      </c>
      <c r="L4" s="133"/>
    </row>
    <row r="5" spans="1:12" s="5" customFormat="1" ht="15" customHeight="1" x14ac:dyDescent="0.4">
      <c r="B5" s="19"/>
      <c r="C5" s="20"/>
      <c r="D5" s="27"/>
      <c r="E5" s="27"/>
      <c r="F5" s="27"/>
      <c r="G5" s="27"/>
      <c r="H5" s="27"/>
      <c r="I5" s="134" t="s">
        <v>149</v>
      </c>
      <c r="J5" s="135"/>
      <c r="K5" s="136"/>
      <c r="L5" s="137"/>
    </row>
    <row r="6" spans="1:12" ht="15" customHeight="1" x14ac:dyDescent="0.4">
      <c r="B6" s="98"/>
      <c r="C6" s="145" t="s">
        <v>268</v>
      </c>
      <c r="D6" s="146" t="s">
        <v>21</v>
      </c>
      <c r="E6" s="147" t="s">
        <v>269</v>
      </c>
      <c r="F6" s="147"/>
      <c r="G6" s="147"/>
      <c r="H6" s="148"/>
      <c r="I6" s="149">
        <v>0.02</v>
      </c>
      <c r="J6" s="149"/>
      <c r="K6" s="150" t="s">
        <v>270</v>
      </c>
      <c r="L6" s="151"/>
    </row>
    <row r="7" spans="1:12" s="5" customFormat="1" ht="15" customHeight="1" x14ac:dyDescent="0.4">
      <c r="B7" s="169"/>
      <c r="C7" s="170" t="s">
        <v>271</v>
      </c>
      <c r="D7" s="171" t="s">
        <v>21</v>
      </c>
      <c r="E7" s="172" t="s">
        <v>272</v>
      </c>
      <c r="F7" s="172"/>
      <c r="G7" s="172"/>
      <c r="H7" s="173"/>
      <c r="I7" s="174">
        <v>0.1</v>
      </c>
      <c r="J7" s="174"/>
      <c r="K7" s="175" t="s">
        <v>270</v>
      </c>
      <c r="L7" s="176"/>
    </row>
    <row r="8" spans="1:12" s="5" customFormat="1" ht="15" customHeight="1" x14ac:dyDescent="0.4">
      <c r="B8" s="103"/>
      <c r="C8" s="152" t="s">
        <v>273</v>
      </c>
      <c r="D8" s="113" t="s">
        <v>21</v>
      </c>
      <c r="E8" s="153" t="s">
        <v>274</v>
      </c>
      <c r="F8" s="153"/>
      <c r="G8" s="153"/>
      <c r="H8" s="154"/>
      <c r="I8" s="155">
        <v>0.04</v>
      </c>
      <c r="J8" s="155"/>
      <c r="K8" s="156" t="s">
        <v>270</v>
      </c>
      <c r="L8" s="157"/>
    </row>
    <row r="9" spans="1:12" s="5" customFormat="1" ht="15" customHeight="1" x14ac:dyDescent="0.4">
      <c r="B9" s="103"/>
      <c r="C9" s="152" t="s">
        <v>275</v>
      </c>
      <c r="D9" s="113" t="s">
        <v>21</v>
      </c>
      <c r="E9" s="153" t="s">
        <v>276</v>
      </c>
      <c r="F9" s="153"/>
      <c r="G9" s="153"/>
      <c r="H9" s="154"/>
      <c r="I9" s="155">
        <v>0.1</v>
      </c>
      <c r="J9" s="155"/>
      <c r="K9" s="156" t="s">
        <v>270</v>
      </c>
      <c r="L9" s="157"/>
    </row>
    <row r="10" spans="1:12" s="5" customFormat="1" ht="15" customHeight="1" x14ac:dyDescent="0.4">
      <c r="B10" s="103"/>
      <c r="C10" s="152" t="s">
        <v>277</v>
      </c>
      <c r="D10" s="113" t="s">
        <v>21</v>
      </c>
      <c r="E10" s="153" t="s">
        <v>278</v>
      </c>
      <c r="F10" s="153"/>
      <c r="G10" s="153"/>
      <c r="H10" s="154"/>
      <c r="I10" s="155">
        <v>0.02</v>
      </c>
      <c r="J10" s="155"/>
      <c r="K10" s="156" t="s">
        <v>270</v>
      </c>
      <c r="L10" s="157"/>
    </row>
    <row r="11" spans="1:12" s="5" customFormat="1" ht="15" customHeight="1" x14ac:dyDescent="0.4">
      <c r="B11" s="103"/>
      <c r="C11" s="152" t="s">
        <v>279</v>
      </c>
      <c r="D11" s="113" t="s">
        <v>21</v>
      </c>
      <c r="E11" s="153" t="s">
        <v>280</v>
      </c>
      <c r="F11" s="153"/>
      <c r="G11" s="153"/>
      <c r="H11" s="154"/>
      <c r="I11" s="155">
        <v>0.05</v>
      </c>
      <c r="J11" s="155"/>
      <c r="K11" s="156" t="s">
        <v>281</v>
      </c>
      <c r="L11" s="157"/>
    </row>
    <row r="12" spans="1:12" s="5" customFormat="1" ht="15" customHeight="1" x14ac:dyDescent="0.4">
      <c r="B12" s="103"/>
      <c r="C12" s="152" t="s">
        <v>282</v>
      </c>
      <c r="D12" s="113" t="s">
        <v>21</v>
      </c>
      <c r="E12" s="153" t="s">
        <v>283</v>
      </c>
      <c r="F12" s="153"/>
      <c r="G12" s="153"/>
      <c r="H12" s="154"/>
      <c r="I12" s="155">
        <v>0.1</v>
      </c>
      <c r="J12" s="155"/>
      <c r="K12" s="156" t="s">
        <v>284</v>
      </c>
      <c r="L12" s="157"/>
    </row>
    <row r="13" spans="1:12" s="5" customFormat="1" ht="15" customHeight="1" x14ac:dyDescent="0.4">
      <c r="B13" s="103"/>
      <c r="C13" s="152" t="s">
        <v>285</v>
      </c>
      <c r="D13" s="113" t="s">
        <v>21</v>
      </c>
      <c r="E13" s="153" t="s">
        <v>286</v>
      </c>
      <c r="F13" s="153"/>
      <c r="G13" s="153"/>
      <c r="H13" s="154"/>
      <c r="I13" s="155">
        <v>0.08</v>
      </c>
      <c r="J13" s="155"/>
      <c r="K13" s="156" t="s">
        <v>281</v>
      </c>
      <c r="L13" s="157"/>
    </row>
    <row r="14" spans="1:12" s="5" customFormat="1" ht="15" customHeight="1" x14ac:dyDescent="0.4">
      <c r="B14" s="103"/>
      <c r="C14" s="152" t="s">
        <v>287</v>
      </c>
      <c r="D14" s="113" t="s">
        <v>21</v>
      </c>
      <c r="E14" s="153" t="s">
        <v>288</v>
      </c>
      <c r="F14" s="153"/>
      <c r="G14" s="153"/>
      <c r="H14" s="154"/>
      <c r="I14" s="155">
        <v>0.02</v>
      </c>
      <c r="J14" s="155"/>
      <c r="K14" s="156" t="s">
        <v>254</v>
      </c>
      <c r="L14" s="157"/>
    </row>
    <row r="15" spans="1:12" s="5" customFormat="1" ht="15" customHeight="1" x14ac:dyDescent="0.4">
      <c r="B15" s="103"/>
      <c r="C15" s="152" t="s">
        <v>289</v>
      </c>
      <c r="D15" s="113" t="s">
        <v>21</v>
      </c>
      <c r="E15" s="153" t="s">
        <v>290</v>
      </c>
      <c r="F15" s="153"/>
      <c r="G15" s="153"/>
      <c r="H15" s="154"/>
      <c r="I15" s="155">
        <v>7.0000000000000007E-2</v>
      </c>
      <c r="J15" s="155"/>
      <c r="K15" s="156" t="s">
        <v>291</v>
      </c>
      <c r="L15" s="157"/>
    </row>
    <row r="16" spans="1:12" s="5" customFormat="1" ht="15" customHeight="1" x14ac:dyDescent="0.4">
      <c r="B16" s="103"/>
      <c r="C16" s="152" t="s">
        <v>292</v>
      </c>
      <c r="D16" s="113" t="s">
        <v>21</v>
      </c>
      <c r="E16" s="153" t="s">
        <v>293</v>
      </c>
      <c r="F16" s="153"/>
      <c r="G16" s="153"/>
      <c r="H16" s="154"/>
      <c r="I16" s="155">
        <v>7.0000000000000007E-2</v>
      </c>
      <c r="J16" s="155"/>
      <c r="K16" s="156" t="s">
        <v>291</v>
      </c>
      <c r="L16" s="157"/>
    </row>
    <row r="17" spans="2:12" s="5" customFormat="1" ht="15" customHeight="1" x14ac:dyDescent="0.4">
      <c r="B17" s="103"/>
      <c r="C17" s="152" t="s">
        <v>294</v>
      </c>
      <c r="D17" s="113" t="s">
        <v>21</v>
      </c>
      <c r="E17" s="153" t="s">
        <v>295</v>
      </c>
      <c r="F17" s="153"/>
      <c r="G17" s="153"/>
      <c r="H17" s="154"/>
      <c r="I17" s="155">
        <v>0.06</v>
      </c>
      <c r="J17" s="155"/>
      <c r="K17" s="156" t="s">
        <v>296</v>
      </c>
      <c r="L17" s="157"/>
    </row>
    <row r="18" spans="2:12" s="5" customFormat="1" ht="15" customHeight="1" x14ac:dyDescent="0.4">
      <c r="B18" s="103"/>
      <c r="C18" s="152" t="s">
        <v>297</v>
      </c>
      <c r="D18" s="113" t="s">
        <v>21</v>
      </c>
      <c r="E18" s="153" t="s">
        <v>298</v>
      </c>
      <c r="F18" s="153"/>
      <c r="G18" s="153"/>
      <c r="H18" s="154"/>
      <c r="I18" s="155">
        <v>0.02</v>
      </c>
      <c r="J18" s="155"/>
      <c r="K18" s="156" t="s">
        <v>299</v>
      </c>
      <c r="L18" s="157"/>
    </row>
    <row r="19" spans="2:12" s="5" customFormat="1" ht="15" customHeight="1" x14ac:dyDescent="0.4">
      <c r="B19" s="103"/>
      <c r="C19" s="152" t="s">
        <v>300</v>
      </c>
      <c r="D19" s="113" t="s">
        <v>21</v>
      </c>
      <c r="E19" s="153" t="s">
        <v>301</v>
      </c>
      <c r="F19" s="153"/>
      <c r="G19" s="153"/>
      <c r="H19" s="154"/>
      <c r="I19" s="155">
        <v>0.05</v>
      </c>
      <c r="J19" s="155"/>
      <c r="K19" s="156" t="s">
        <v>302</v>
      </c>
      <c r="L19" s="157"/>
    </row>
    <row r="20" spans="2:12" s="5" customFormat="1" ht="15" customHeight="1" x14ac:dyDescent="0.4">
      <c r="B20" s="103"/>
      <c r="C20" s="152" t="s">
        <v>303</v>
      </c>
      <c r="D20" s="113" t="s">
        <v>21</v>
      </c>
      <c r="E20" s="153" t="s">
        <v>304</v>
      </c>
      <c r="F20" s="153"/>
      <c r="G20" s="153"/>
      <c r="H20" s="154"/>
      <c r="I20" s="155">
        <v>0.12</v>
      </c>
      <c r="J20" s="155"/>
      <c r="K20" s="156" t="s">
        <v>305</v>
      </c>
      <c r="L20" s="157"/>
    </row>
    <row r="21" spans="2:12" s="5" customFormat="1" ht="15" customHeight="1" x14ac:dyDescent="0.4">
      <c r="B21" s="103"/>
      <c r="C21" s="152" t="s">
        <v>306</v>
      </c>
      <c r="D21" s="113" t="s">
        <v>21</v>
      </c>
      <c r="E21" s="153" t="s">
        <v>307</v>
      </c>
      <c r="F21" s="153"/>
      <c r="G21" s="153"/>
      <c r="H21" s="154"/>
      <c r="I21" s="155">
        <v>0.04</v>
      </c>
      <c r="J21" s="155"/>
      <c r="K21" s="156" t="s">
        <v>305</v>
      </c>
      <c r="L21" s="157"/>
    </row>
    <row r="22" spans="2:12" s="5" customFormat="1" ht="15" customHeight="1" x14ac:dyDescent="0.4">
      <c r="B22" s="103"/>
      <c r="C22" s="152" t="s">
        <v>308</v>
      </c>
      <c r="D22" s="113" t="s">
        <v>21</v>
      </c>
      <c r="E22" s="153" t="s">
        <v>309</v>
      </c>
      <c r="F22" s="153"/>
      <c r="G22" s="153"/>
      <c r="H22" s="154"/>
      <c r="I22" s="155">
        <v>0.06</v>
      </c>
      <c r="J22" s="155"/>
      <c r="K22" s="156" t="s">
        <v>310</v>
      </c>
      <c r="L22" s="157"/>
    </row>
    <row r="23" spans="2:12" s="5" customFormat="1" ht="15" customHeight="1" x14ac:dyDescent="0.4">
      <c r="B23" s="103"/>
      <c r="C23" s="152" t="s">
        <v>311</v>
      </c>
      <c r="D23" s="113" t="s">
        <v>21</v>
      </c>
      <c r="E23" s="153" t="s">
        <v>312</v>
      </c>
      <c r="F23" s="153"/>
      <c r="G23" s="153"/>
      <c r="H23" s="154"/>
      <c r="I23" s="155">
        <v>7.0000000000000007E-2</v>
      </c>
      <c r="J23" s="155"/>
      <c r="K23" s="156" t="s">
        <v>310</v>
      </c>
      <c r="L23" s="157"/>
    </row>
    <row r="24" spans="2:12" s="5" customFormat="1" ht="15" customHeight="1" x14ac:dyDescent="0.4">
      <c r="B24" s="103"/>
      <c r="C24" s="152" t="s">
        <v>313</v>
      </c>
      <c r="D24" s="113" t="s">
        <v>21</v>
      </c>
      <c r="E24" s="153" t="s">
        <v>314</v>
      </c>
      <c r="F24" s="153"/>
      <c r="G24" s="153"/>
      <c r="H24" s="154"/>
      <c r="I24" s="155">
        <v>7.0000000000000007E-2</v>
      </c>
      <c r="J24" s="155"/>
      <c r="K24" s="156" t="s">
        <v>315</v>
      </c>
      <c r="L24" s="157"/>
    </row>
    <row r="25" spans="2:12" s="5" customFormat="1" ht="15" customHeight="1" x14ac:dyDescent="0.4">
      <c r="B25" s="103"/>
      <c r="C25" s="152" t="s">
        <v>316</v>
      </c>
      <c r="D25" s="113" t="s">
        <v>21</v>
      </c>
      <c r="E25" s="153" t="s">
        <v>317</v>
      </c>
      <c r="F25" s="153"/>
      <c r="G25" s="153"/>
      <c r="H25" s="154"/>
      <c r="I25" s="155">
        <v>7.0000000000000007E-2</v>
      </c>
      <c r="J25" s="155"/>
      <c r="K25" s="156" t="s">
        <v>318</v>
      </c>
      <c r="L25" s="157"/>
    </row>
    <row r="26" spans="2:12" s="5" customFormat="1" ht="15" customHeight="1" x14ac:dyDescent="0.4">
      <c r="B26" s="113"/>
      <c r="C26" s="177" t="s">
        <v>319</v>
      </c>
      <c r="D26" s="113" t="s">
        <v>22</v>
      </c>
      <c r="E26" s="153" t="s">
        <v>320</v>
      </c>
      <c r="F26" s="153"/>
      <c r="G26" s="153"/>
      <c r="H26" s="154"/>
      <c r="I26" s="155">
        <v>0.08</v>
      </c>
      <c r="J26" s="155"/>
      <c r="K26" s="156" t="s">
        <v>281</v>
      </c>
      <c r="L26" s="157"/>
    </row>
    <row r="27" spans="2:12" s="5" customFormat="1" ht="15" customHeight="1" x14ac:dyDescent="0.4">
      <c r="B27" s="113"/>
      <c r="C27" s="177" t="s">
        <v>321</v>
      </c>
      <c r="D27" s="113" t="s">
        <v>22</v>
      </c>
      <c r="E27" s="153" t="s">
        <v>322</v>
      </c>
      <c r="F27" s="153"/>
      <c r="G27" s="153"/>
      <c r="H27" s="154"/>
      <c r="I27" s="155">
        <v>0.06</v>
      </c>
      <c r="J27" s="155"/>
      <c r="K27" s="156" t="s">
        <v>323</v>
      </c>
      <c r="L27" s="157"/>
    </row>
    <row r="28" spans="2:12" s="5" customFormat="1" ht="15" customHeight="1" x14ac:dyDescent="0.4">
      <c r="B28" s="111"/>
      <c r="C28" s="177" t="s">
        <v>324</v>
      </c>
      <c r="D28" s="113" t="s">
        <v>22</v>
      </c>
      <c r="E28" s="153" t="s">
        <v>325</v>
      </c>
      <c r="F28" s="153"/>
      <c r="G28" s="153"/>
      <c r="H28" s="154"/>
      <c r="I28" s="155">
        <v>0.16</v>
      </c>
      <c r="J28" s="155"/>
      <c r="K28" s="156" t="s">
        <v>326</v>
      </c>
      <c r="L28" s="157"/>
    </row>
    <row r="29" spans="2:12" s="5" customFormat="1" ht="15" customHeight="1" x14ac:dyDescent="0.4">
      <c r="B29" s="113"/>
      <c r="C29" s="177" t="s">
        <v>327</v>
      </c>
      <c r="D29" s="113" t="s">
        <v>22</v>
      </c>
      <c r="E29" s="153" t="s">
        <v>328</v>
      </c>
      <c r="F29" s="153"/>
      <c r="G29" s="153"/>
      <c r="H29" s="154"/>
      <c r="I29" s="155">
        <v>0.13</v>
      </c>
      <c r="J29" s="155"/>
      <c r="K29" s="156" t="s">
        <v>329</v>
      </c>
      <c r="L29" s="157"/>
    </row>
    <row r="30" spans="2:12" s="5" customFormat="1" ht="15" customHeight="1" x14ac:dyDescent="0.4">
      <c r="B30" s="113"/>
      <c r="C30" s="177" t="s">
        <v>330</v>
      </c>
      <c r="D30" s="113" t="s">
        <v>22</v>
      </c>
      <c r="E30" s="153" t="s">
        <v>331</v>
      </c>
      <c r="F30" s="153"/>
      <c r="G30" s="153"/>
      <c r="H30" s="154"/>
      <c r="I30" s="155">
        <v>0.12</v>
      </c>
      <c r="J30" s="155"/>
      <c r="K30" s="156" t="s">
        <v>332</v>
      </c>
      <c r="L30" s="157"/>
    </row>
    <row r="31" spans="2:12" s="5" customFormat="1" ht="15" customHeight="1" x14ac:dyDescent="0.4">
      <c r="B31" s="113"/>
      <c r="C31" s="177" t="s">
        <v>333</v>
      </c>
      <c r="D31" s="113" t="s">
        <v>22</v>
      </c>
      <c r="E31" s="153" t="s">
        <v>334</v>
      </c>
      <c r="F31" s="153"/>
      <c r="G31" s="153"/>
      <c r="H31" s="154"/>
      <c r="I31" s="155">
        <v>0.3</v>
      </c>
      <c r="J31" s="155"/>
      <c r="K31" s="156" t="s">
        <v>335</v>
      </c>
      <c r="L31" s="157"/>
    </row>
    <row r="32" spans="2:12" s="5" customFormat="1" ht="15" customHeight="1" x14ac:dyDescent="0.4">
      <c r="B32" s="162"/>
      <c r="C32" s="178" t="s">
        <v>336</v>
      </c>
      <c r="D32" s="162" t="s">
        <v>22</v>
      </c>
      <c r="E32" s="163" t="s">
        <v>337</v>
      </c>
      <c r="F32" s="163"/>
      <c r="G32" s="163"/>
      <c r="H32" s="164"/>
      <c r="I32" s="165">
        <v>0.32</v>
      </c>
      <c r="J32" s="165"/>
      <c r="K32" s="166" t="s">
        <v>195</v>
      </c>
      <c r="L32" s="167"/>
    </row>
    <row r="33" spans="2:12" s="5" customFormat="1" ht="18.75" customHeight="1" x14ac:dyDescent="0.4">
      <c r="B33" s="179" t="s">
        <v>338</v>
      </c>
      <c r="C33" s="180"/>
      <c r="D33" s="181"/>
      <c r="E33" s="181"/>
      <c r="F33" s="181"/>
      <c r="G33" s="181"/>
      <c r="H33" s="181"/>
      <c r="I33" s="182" t="s">
        <v>151</v>
      </c>
      <c r="J33" s="183">
        <f>SUM(I34:J37)</f>
        <v>5.8600000000000012</v>
      </c>
      <c r="K33" s="184"/>
      <c r="L33" s="185"/>
    </row>
    <row r="34" spans="2:12" s="5" customFormat="1" ht="15" customHeight="1" x14ac:dyDescent="0.4">
      <c r="B34" s="98"/>
      <c r="C34" s="186" t="s">
        <v>339</v>
      </c>
      <c r="D34" s="146" t="s">
        <v>19</v>
      </c>
      <c r="E34" s="147" t="s">
        <v>340</v>
      </c>
      <c r="F34" s="147"/>
      <c r="G34" s="147"/>
      <c r="H34" s="148"/>
      <c r="I34" s="149">
        <v>1.1000000000000001</v>
      </c>
      <c r="J34" s="149"/>
      <c r="K34" s="150" t="s">
        <v>154</v>
      </c>
      <c r="L34" s="151"/>
    </row>
    <row r="35" spans="2:12" s="5" customFormat="1" ht="15" customHeight="1" x14ac:dyDescent="0.4">
      <c r="B35" s="103"/>
      <c r="C35" s="177" t="s">
        <v>341</v>
      </c>
      <c r="D35" s="113" t="s">
        <v>21</v>
      </c>
      <c r="E35" s="153" t="s">
        <v>342</v>
      </c>
      <c r="F35" s="153"/>
      <c r="G35" s="153"/>
      <c r="H35" s="154"/>
      <c r="I35" s="155">
        <v>1.1000000000000001</v>
      </c>
      <c r="J35" s="155"/>
      <c r="K35" s="156" t="s">
        <v>332</v>
      </c>
      <c r="L35" s="157"/>
    </row>
    <row r="36" spans="2:12" s="5" customFormat="1" ht="15" customHeight="1" x14ac:dyDescent="0.4">
      <c r="B36" s="113"/>
      <c r="C36" s="177" t="s">
        <v>343</v>
      </c>
      <c r="D36" s="113" t="s">
        <v>22</v>
      </c>
      <c r="E36" s="153" t="s">
        <v>344</v>
      </c>
      <c r="F36" s="153"/>
      <c r="G36" s="153"/>
      <c r="H36" s="154"/>
      <c r="I36" s="155">
        <v>2.1800000000000002</v>
      </c>
      <c r="J36" s="155"/>
      <c r="K36" s="156" t="s">
        <v>345</v>
      </c>
      <c r="L36" s="157"/>
    </row>
    <row r="37" spans="2:12" s="5" customFormat="1" ht="15" customHeight="1" x14ac:dyDescent="0.4">
      <c r="B37" s="162"/>
      <c r="C37" s="178" t="s">
        <v>346</v>
      </c>
      <c r="D37" s="162" t="s">
        <v>22</v>
      </c>
      <c r="E37" s="163" t="s">
        <v>347</v>
      </c>
      <c r="F37" s="163"/>
      <c r="G37" s="163"/>
      <c r="H37" s="164"/>
      <c r="I37" s="165">
        <v>1.48</v>
      </c>
      <c r="J37" s="165"/>
      <c r="K37" s="166" t="s">
        <v>348</v>
      </c>
      <c r="L37" s="167"/>
    </row>
    <row r="38" spans="2:12" s="5" customFormat="1" ht="18.75" customHeight="1" x14ac:dyDescent="0.15">
      <c r="B38" s="93" t="s">
        <v>349</v>
      </c>
      <c r="C38" s="138"/>
      <c r="D38" s="187"/>
      <c r="E38" s="187"/>
      <c r="F38" s="187"/>
      <c r="G38" s="187"/>
      <c r="H38" s="187"/>
      <c r="I38" s="182" t="s">
        <v>151</v>
      </c>
      <c r="J38" s="188">
        <f>SUM(I39:J41)</f>
        <v>6.68</v>
      </c>
      <c r="K38" s="189"/>
      <c r="L38" s="190"/>
    </row>
    <row r="39" spans="2:12" ht="15" customHeight="1" x14ac:dyDescent="0.4">
      <c r="B39" s="146"/>
      <c r="C39" s="186" t="s">
        <v>350</v>
      </c>
      <c r="D39" s="146" t="s">
        <v>19</v>
      </c>
      <c r="E39" s="147" t="s">
        <v>351</v>
      </c>
      <c r="F39" s="147"/>
      <c r="G39" s="147"/>
      <c r="H39" s="148"/>
      <c r="I39" s="149"/>
      <c r="J39" s="149"/>
      <c r="K39" s="150" t="s">
        <v>227</v>
      </c>
      <c r="L39" s="151"/>
    </row>
    <row r="40" spans="2:12" s="5" customFormat="1" ht="15" customHeight="1" x14ac:dyDescent="0.4">
      <c r="B40" s="113"/>
      <c r="C40" s="177" t="s">
        <v>352</v>
      </c>
      <c r="D40" s="113" t="s">
        <v>19</v>
      </c>
      <c r="E40" s="153" t="s">
        <v>353</v>
      </c>
      <c r="F40" s="153"/>
      <c r="G40" s="153"/>
      <c r="H40" s="154"/>
      <c r="I40" s="155">
        <v>1.6</v>
      </c>
      <c r="J40" s="155"/>
      <c r="K40" s="156" t="s">
        <v>354</v>
      </c>
      <c r="L40" s="157"/>
    </row>
    <row r="41" spans="2:12" s="5" customFormat="1" ht="15" customHeight="1" x14ac:dyDescent="0.4">
      <c r="B41" s="162"/>
      <c r="C41" s="178" t="s">
        <v>355</v>
      </c>
      <c r="D41" s="162" t="s">
        <v>356</v>
      </c>
      <c r="E41" s="163" t="s">
        <v>357</v>
      </c>
      <c r="F41" s="163"/>
      <c r="G41" s="163"/>
      <c r="H41" s="164"/>
      <c r="I41" s="165">
        <v>5.08</v>
      </c>
      <c r="J41" s="165"/>
      <c r="K41" s="166" t="s">
        <v>358</v>
      </c>
      <c r="L41" s="167"/>
    </row>
    <row r="42" spans="2:12" s="5" customFormat="1" ht="18.75" customHeight="1" x14ac:dyDescent="0.4">
      <c r="B42" s="191" t="s">
        <v>359</v>
      </c>
      <c r="C42" s="192"/>
      <c r="D42" s="193"/>
      <c r="E42" s="193"/>
      <c r="F42" s="193"/>
      <c r="G42" s="193"/>
      <c r="H42" s="193"/>
      <c r="I42" s="194" t="s">
        <v>151</v>
      </c>
      <c r="J42" s="188">
        <f>SUM(I43:J44)</f>
        <v>17.59</v>
      </c>
      <c r="K42" s="195"/>
      <c r="L42" s="196"/>
    </row>
    <row r="43" spans="2:12" ht="15" customHeight="1" x14ac:dyDescent="0.4">
      <c r="B43" s="12"/>
      <c r="C43" s="18" t="s">
        <v>360</v>
      </c>
      <c r="D43" s="12" t="s">
        <v>21</v>
      </c>
      <c r="E43" s="197" t="s">
        <v>361</v>
      </c>
      <c r="F43" s="197"/>
      <c r="G43" s="197"/>
      <c r="H43" s="198"/>
      <c r="I43" s="199">
        <v>7.39</v>
      </c>
      <c r="J43" s="199"/>
      <c r="K43" s="132" t="s">
        <v>310</v>
      </c>
      <c r="L43" s="133"/>
    </row>
    <row r="44" spans="2:12" ht="15" customHeight="1" x14ac:dyDescent="0.4">
      <c r="B44" s="162"/>
      <c r="C44" s="178" t="s">
        <v>362</v>
      </c>
      <c r="D44" s="162" t="s">
        <v>356</v>
      </c>
      <c r="E44" s="163" t="s">
        <v>363</v>
      </c>
      <c r="F44" s="163"/>
      <c r="G44" s="163"/>
      <c r="H44" s="164"/>
      <c r="I44" s="165">
        <v>10.199999999999999</v>
      </c>
      <c r="J44" s="165"/>
      <c r="K44" s="166" t="s">
        <v>364</v>
      </c>
      <c r="L44" s="167"/>
    </row>
    <row r="45" spans="2:12" s="5" customFormat="1" ht="18.75" customHeight="1" x14ac:dyDescent="0.4">
      <c r="B45" s="200" t="s">
        <v>365</v>
      </c>
      <c r="C45" s="201"/>
      <c r="D45" s="187"/>
      <c r="E45" s="187"/>
      <c r="F45" s="187"/>
      <c r="G45" s="187"/>
      <c r="H45" s="187"/>
      <c r="I45" s="182" t="s">
        <v>151</v>
      </c>
      <c r="J45" s="183">
        <f>SUM(I46:J47)</f>
        <v>24.95</v>
      </c>
      <c r="K45" s="202"/>
      <c r="L45" s="190"/>
    </row>
    <row r="46" spans="2:12" ht="15" customHeight="1" x14ac:dyDescent="0.4">
      <c r="B46" s="146"/>
      <c r="C46" s="186" t="s">
        <v>366</v>
      </c>
      <c r="D46" s="146" t="s">
        <v>19</v>
      </c>
      <c r="E46" s="147" t="s">
        <v>176</v>
      </c>
      <c r="F46" s="147"/>
      <c r="G46" s="147"/>
      <c r="H46" s="148"/>
      <c r="I46" s="149">
        <v>21</v>
      </c>
      <c r="J46" s="149"/>
      <c r="K46" s="150" t="s">
        <v>195</v>
      </c>
      <c r="L46" s="151"/>
    </row>
    <row r="47" spans="2:12" s="5" customFormat="1" ht="15" customHeight="1" x14ac:dyDescent="0.4">
      <c r="B47" s="162"/>
      <c r="C47" s="178" t="s">
        <v>367</v>
      </c>
      <c r="D47" s="162" t="s">
        <v>356</v>
      </c>
      <c r="E47" s="163" t="s">
        <v>368</v>
      </c>
      <c r="F47" s="163"/>
      <c r="G47" s="163"/>
      <c r="H47" s="164"/>
      <c r="I47" s="165">
        <v>3.95</v>
      </c>
      <c r="J47" s="165"/>
      <c r="K47" s="166" t="s">
        <v>323</v>
      </c>
      <c r="L47" s="167"/>
    </row>
    <row r="48" spans="2:12" s="5" customFormat="1" ht="18.75" customHeight="1" x14ac:dyDescent="0.4">
      <c r="B48" s="200" t="s">
        <v>369</v>
      </c>
      <c r="C48" s="201"/>
      <c r="D48" s="187"/>
      <c r="E48" s="187"/>
      <c r="F48" s="187"/>
      <c r="G48" s="187"/>
      <c r="H48" s="187"/>
      <c r="I48" s="182" t="s">
        <v>151</v>
      </c>
      <c r="J48" s="188">
        <f>SUM(I49)</f>
        <v>7.2</v>
      </c>
      <c r="K48" s="202"/>
      <c r="L48" s="190"/>
    </row>
    <row r="49" spans="2:12" ht="15" customHeight="1" x14ac:dyDescent="0.4">
      <c r="B49" s="203"/>
      <c r="C49" s="204" t="s">
        <v>370</v>
      </c>
      <c r="D49" s="203" t="s">
        <v>19</v>
      </c>
      <c r="E49" s="205" t="s">
        <v>371</v>
      </c>
      <c r="F49" s="205"/>
      <c r="G49" s="205"/>
      <c r="H49" s="206"/>
      <c r="I49" s="207">
        <v>7.2</v>
      </c>
      <c r="J49" s="207"/>
      <c r="K49" s="208" t="s">
        <v>154</v>
      </c>
      <c r="L49" s="209"/>
    </row>
    <row r="50" spans="2:12" s="5" customFormat="1" ht="18.75" customHeight="1" x14ac:dyDescent="0.4">
      <c r="B50" s="200" t="s">
        <v>372</v>
      </c>
      <c r="C50" s="201"/>
      <c r="D50" s="187"/>
      <c r="E50" s="187"/>
      <c r="F50" s="187"/>
      <c r="G50" s="187"/>
      <c r="H50" s="187"/>
      <c r="I50" s="182" t="s">
        <v>151</v>
      </c>
      <c r="J50" s="188">
        <f>SUM(I51)</f>
        <v>73</v>
      </c>
      <c r="K50" s="202"/>
      <c r="L50" s="190"/>
    </row>
    <row r="51" spans="2:12" ht="15" customHeight="1" x14ac:dyDescent="0.4">
      <c r="B51" s="203"/>
      <c r="C51" s="204" t="s">
        <v>373</v>
      </c>
      <c r="D51" s="203" t="s">
        <v>19</v>
      </c>
      <c r="E51" s="205" t="s">
        <v>374</v>
      </c>
      <c r="F51" s="205"/>
      <c r="G51" s="205"/>
      <c r="H51" s="206"/>
      <c r="I51" s="207">
        <v>73</v>
      </c>
      <c r="J51" s="207"/>
      <c r="K51" s="208" t="s">
        <v>375</v>
      </c>
      <c r="L51" s="209"/>
    </row>
    <row r="52" spans="2:12" s="5" customFormat="1" ht="15" customHeight="1" x14ac:dyDescent="0.4">
      <c r="B52" s="67" t="s">
        <v>41</v>
      </c>
      <c r="C52" s="67"/>
      <c r="D52" s="67"/>
      <c r="E52" s="67"/>
      <c r="F52" s="67"/>
      <c r="G52" s="67"/>
      <c r="H52" s="67"/>
      <c r="I52" s="67"/>
      <c r="J52" s="70"/>
      <c r="K52" s="70"/>
      <c r="L52" s="168"/>
    </row>
    <row r="53" spans="2:12" ht="15" customHeight="1" x14ac:dyDescent="0.4">
      <c r="L53" s="168"/>
    </row>
  </sheetData>
  <mergeCells count="131">
    <mergeCell ref="B50:C50"/>
    <mergeCell ref="E51:H51"/>
    <mergeCell ref="I51:J51"/>
    <mergeCell ref="K51:L51"/>
    <mergeCell ref="E47:H47"/>
    <mergeCell ref="I47:J47"/>
    <mergeCell ref="K47:L47"/>
    <mergeCell ref="B48:C48"/>
    <mergeCell ref="E49:H49"/>
    <mergeCell ref="I49:J49"/>
    <mergeCell ref="K49:L49"/>
    <mergeCell ref="E44:H44"/>
    <mergeCell ref="I44:J44"/>
    <mergeCell ref="K44:L44"/>
    <mergeCell ref="B45:C45"/>
    <mergeCell ref="E46:H46"/>
    <mergeCell ref="I46:J46"/>
    <mergeCell ref="K46:L46"/>
    <mergeCell ref="E41:H41"/>
    <mergeCell ref="I41:J41"/>
    <mergeCell ref="K41:L41"/>
    <mergeCell ref="B42:C42"/>
    <mergeCell ref="E43:H43"/>
    <mergeCell ref="I43:J43"/>
    <mergeCell ref="K43:L43"/>
    <mergeCell ref="B38:C38"/>
    <mergeCell ref="E39:H39"/>
    <mergeCell ref="I39:J39"/>
    <mergeCell ref="K39:L39"/>
    <mergeCell ref="E40:H40"/>
    <mergeCell ref="I40:J40"/>
    <mergeCell ref="K40:L40"/>
    <mergeCell ref="E36:H36"/>
    <mergeCell ref="I36:J36"/>
    <mergeCell ref="K36:L36"/>
    <mergeCell ref="E37:H37"/>
    <mergeCell ref="I37:J37"/>
    <mergeCell ref="K37:L37"/>
    <mergeCell ref="B33:C33"/>
    <mergeCell ref="E34:H34"/>
    <mergeCell ref="I34:J34"/>
    <mergeCell ref="K34:L34"/>
    <mergeCell ref="E35:H35"/>
    <mergeCell ref="I35:J35"/>
    <mergeCell ref="K35:L35"/>
    <mergeCell ref="E31:H31"/>
    <mergeCell ref="I31:J31"/>
    <mergeCell ref="K31:L31"/>
    <mergeCell ref="E32:H32"/>
    <mergeCell ref="I32:J32"/>
    <mergeCell ref="K32:L32"/>
    <mergeCell ref="E29:H29"/>
    <mergeCell ref="I29:J29"/>
    <mergeCell ref="K29:L29"/>
    <mergeCell ref="E30:H30"/>
    <mergeCell ref="I30:J30"/>
    <mergeCell ref="K30:L30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7:H7"/>
    <mergeCell ref="I7:J7"/>
    <mergeCell ref="K7:L7"/>
    <mergeCell ref="E8:H8"/>
    <mergeCell ref="I8:J8"/>
    <mergeCell ref="K8:L8"/>
    <mergeCell ref="B4:C5"/>
    <mergeCell ref="D4:H5"/>
    <mergeCell ref="I4:J4"/>
    <mergeCell ref="K4:L5"/>
    <mergeCell ref="I5:J5"/>
    <mergeCell ref="E6:H6"/>
    <mergeCell ref="I6:J6"/>
    <mergeCell ref="K6:L6"/>
  </mergeCells>
  <phoneticPr fontId="3"/>
  <pageMargins left="0.59055118110236227" right="0.59055118110236227" top="0.78740157480314965" bottom="0.59055118110236227" header="0.39370078740157483" footer="0.39370078740157483"/>
  <pageSetup paperSize="9" firstPageNumber="131" orientation="portrait" useFirstPageNumber="1" verticalDpi="1200" r:id="rId1"/>
  <headerFooter alignWithMargins="0">
    <oddHeader>&amp;R19.都市計画</oddHeader>
    <oddFooter>&amp;C-135-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8"/>
  <sheetViews>
    <sheetView showGridLines="0" topLeftCell="A403" zoomScaleNormal="100" zoomScaleSheetLayoutView="100" workbookViewId="0">
      <selection activeCell="G417" sqref="G417"/>
    </sheetView>
  </sheetViews>
  <sheetFormatPr defaultRowHeight="11.25" x14ac:dyDescent="0.4"/>
  <cols>
    <col min="1" max="1" width="1.625" style="211" customWidth="1"/>
    <col min="2" max="2" width="2.125" style="211" customWidth="1"/>
    <col min="3" max="3" width="10.5" style="212" bestFit="1" customWidth="1"/>
    <col min="4" max="4" width="9" style="211"/>
    <col min="5" max="11" width="9.375" style="211" customWidth="1"/>
    <col min="12" max="256" width="9" style="211"/>
    <col min="257" max="257" width="1.625" style="211" customWidth="1"/>
    <col min="258" max="258" width="2.125" style="211" customWidth="1"/>
    <col min="259" max="259" width="10.5" style="211" bestFit="1" customWidth="1"/>
    <col min="260" max="260" width="9" style="211"/>
    <col min="261" max="267" width="9.375" style="211" customWidth="1"/>
    <col min="268" max="512" width="9" style="211"/>
    <col min="513" max="513" width="1.625" style="211" customWidth="1"/>
    <col min="514" max="514" width="2.125" style="211" customWidth="1"/>
    <col min="515" max="515" width="10.5" style="211" bestFit="1" customWidth="1"/>
    <col min="516" max="516" width="9" style="211"/>
    <col min="517" max="523" width="9.375" style="211" customWidth="1"/>
    <col min="524" max="768" width="9" style="211"/>
    <col min="769" max="769" width="1.625" style="211" customWidth="1"/>
    <col min="770" max="770" width="2.125" style="211" customWidth="1"/>
    <col min="771" max="771" width="10.5" style="211" bestFit="1" customWidth="1"/>
    <col min="772" max="772" width="9" style="211"/>
    <col min="773" max="779" width="9.375" style="211" customWidth="1"/>
    <col min="780" max="1024" width="9" style="211"/>
    <col min="1025" max="1025" width="1.625" style="211" customWidth="1"/>
    <col min="1026" max="1026" width="2.125" style="211" customWidth="1"/>
    <col min="1027" max="1027" width="10.5" style="211" bestFit="1" customWidth="1"/>
    <col min="1028" max="1028" width="9" style="211"/>
    <col min="1029" max="1035" width="9.375" style="211" customWidth="1"/>
    <col min="1036" max="1280" width="9" style="211"/>
    <col min="1281" max="1281" width="1.625" style="211" customWidth="1"/>
    <col min="1282" max="1282" width="2.125" style="211" customWidth="1"/>
    <col min="1283" max="1283" width="10.5" style="211" bestFit="1" customWidth="1"/>
    <col min="1284" max="1284" width="9" style="211"/>
    <col min="1285" max="1291" width="9.375" style="211" customWidth="1"/>
    <col min="1292" max="1536" width="9" style="211"/>
    <col min="1537" max="1537" width="1.625" style="211" customWidth="1"/>
    <col min="1538" max="1538" width="2.125" style="211" customWidth="1"/>
    <col min="1539" max="1539" width="10.5" style="211" bestFit="1" customWidth="1"/>
    <col min="1540" max="1540" width="9" style="211"/>
    <col min="1541" max="1547" width="9.375" style="211" customWidth="1"/>
    <col min="1548" max="1792" width="9" style="211"/>
    <col min="1793" max="1793" width="1.625" style="211" customWidth="1"/>
    <col min="1794" max="1794" width="2.125" style="211" customWidth="1"/>
    <col min="1795" max="1795" width="10.5" style="211" bestFit="1" customWidth="1"/>
    <col min="1796" max="1796" width="9" style="211"/>
    <col min="1797" max="1803" width="9.375" style="211" customWidth="1"/>
    <col min="1804" max="2048" width="9" style="211"/>
    <col min="2049" max="2049" width="1.625" style="211" customWidth="1"/>
    <col min="2050" max="2050" width="2.125" style="211" customWidth="1"/>
    <col min="2051" max="2051" width="10.5" style="211" bestFit="1" customWidth="1"/>
    <col min="2052" max="2052" width="9" style="211"/>
    <col min="2053" max="2059" width="9.375" style="211" customWidth="1"/>
    <col min="2060" max="2304" width="9" style="211"/>
    <col min="2305" max="2305" width="1.625" style="211" customWidth="1"/>
    <col min="2306" max="2306" width="2.125" style="211" customWidth="1"/>
    <col min="2307" max="2307" width="10.5" style="211" bestFit="1" customWidth="1"/>
    <col min="2308" max="2308" width="9" style="211"/>
    <col min="2309" max="2315" width="9.375" style="211" customWidth="1"/>
    <col min="2316" max="2560" width="9" style="211"/>
    <col min="2561" max="2561" width="1.625" style="211" customWidth="1"/>
    <col min="2562" max="2562" width="2.125" style="211" customWidth="1"/>
    <col min="2563" max="2563" width="10.5" style="211" bestFit="1" customWidth="1"/>
    <col min="2564" max="2564" width="9" style="211"/>
    <col min="2565" max="2571" width="9.375" style="211" customWidth="1"/>
    <col min="2572" max="2816" width="9" style="211"/>
    <col min="2817" max="2817" width="1.625" style="211" customWidth="1"/>
    <col min="2818" max="2818" width="2.125" style="211" customWidth="1"/>
    <col min="2819" max="2819" width="10.5" style="211" bestFit="1" customWidth="1"/>
    <col min="2820" max="2820" width="9" style="211"/>
    <col min="2821" max="2827" width="9.375" style="211" customWidth="1"/>
    <col min="2828" max="3072" width="9" style="211"/>
    <col min="3073" max="3073" width="1.625" style="211" customWidth="1"/>
    <col min="3074" max="3074" width="2.125" style="211" customWidth="1"/>
    <col min="3075" max="3075" width="10.5" style="211" bestFit="1" customWidth="1"/>
    <col min="3076" max="3076" width="9" style="211"/>
    <col min="3077" max="3083" width="9.375" style="211" customWidth="1"/>
    <col min="3084" max="3328" width="9" style="211"/>
    <col min="3329" max="3329" width="1.625" style="211" customWidth="1"/>
    <col min="3330" max="3330" width="2.125" style="211" customWidth="1"/>
    <col min="3331" max="3331" width="10.5" style="211" bestFit="1" customWidth="1"/>
    <col min="3332" max="3332" width="9" style="211"/>
    <col min="3333" max="3339" width="9.375" style="211" customWidth="1"/>
    <col min="3340" max="3584" width="9" style="211"/>
    <col min="3585" max="3585" width="1.625" style="211" customWidth="1"/>
    <col min="3586" max="3586" width="2.125" style="211" customWidth="1"/>
    <col min="3587" max="3587" width="10.5" style="211" bestFit="1" customWidth="1"/>
    <col min="3588" max="3588" width="9" style="211"/>
    <col min="3589" max="3595" width="9.375" style="211" customWidth="1"/>
    <col min="3596" max="3840" width="9" style="211"/>
    <col min="3841" max="3841" width="1.625" style="211" customWidth="1"/>
    <col min="3842" max="3842" width="2.125" style="211" customWidth="1"/>
    <col min="3843" max="3843" width="10.5" style="211" bestFit="1" customWidth="1"/>
    <col min="3844" max="3844" width="9" style="211"/>
    <col min="3845" max="3851" width="9.375" style="211" customWidth="1"/>
    <col min="3852" max="4096" width="9" style="211"/>
    <col min="4097" max="4097" width="1.625" style="211" customWidth="1"/>
    <col min="4098" max="4098" width="2.125" style="211" customWidth="1"/>
    <col min="4099" max="4099" width="10.5" style="211" bestFit="1" customWidth="1"/>
    <col min="4100" max="4100" width="9" style="211"/>
    <col min="4101" max="4107" width="9.375" style="211" customWidth="1"/>
    <col min="4108" max="4352" width="9" style="211"/>
    <col min="4353" max="4353" width="1.625" style="211" customWidth="1"/>
    <col min="4354" max="4354" width="2.125" style="211" customWidth="1"/>
    <col min="4355" max="4355" width="10.5" style="211" bestFit="1" customWidth="1"/>
    <col min="4356" max="4356" width="9" style="211"/>
    <col min="4357" max="4363" width="9.375" style="211" customWidth="1"/>
    <col min="4364" max="4608" width="9" style="211"/>
    <col min="4609" max="4609" width="1.625" style="211" customWidth="1"/>
    <col min="4610" max="4610" width="2.125" style="211" customWidth="1"/>
    <col min="4611" max="4611" width="10.5" style="211" bestFit="1" customWidth="1"/>
    <col min="4612" max="4612" width="9" style="211"/>
    <col min="4613" max="4619" width="9.375" style="211" customWidth="1"/>
    <col min="4620" max="4864" width="9" style="211"/>
    <col min="4865" max="4865" width="1.625" style="211" customWidth="1"/>
    <col min="4866" max="4866" width="2.125" style="211" customWidth="1"/>
    <col min="4867" max="4867" width="10.5" style="211" bestFit="1" customWidth="1"/>
    <col min="4868" max="4868" width="9" style="211"/>
    <col min="4869" max="4875" width="9.375" style="211" customWidth="1"/>
    <col min="4876" max="5120" width="9" style="211"/>
    <col min="5121" max="5121" width="1.625" style="211" customWidth="1"/>
    <col min="5122" max="5122" width="2.125" style="211" customWidth="1"/>
    <col min="5123" max="5123" width="10.5" style="211" bestFit="1" customWidth="1"/>
    <col min="5124" max="5124" width="9" style="211"/>
    <col min="5125" max="5131" width="9.375" style="211" customWidth="1"/>
    <col min="5132" max="5376" width="9" style="211"/>
    <col min="5377" max="5377" width="1.625" style="211" customWidth="1"/>
    <col min="5378" max="5378" width="2.125" style="211" customWidth="1"/>
    <col min="5379" max="5379" width="10.5" style="211" bestFit="1" customWidth="1"/>
    <col min="5380" max="5380" width="9" style="211"/>
    <col min="5381" max="5387" width="9.375" style="211" customWidth="1"/>
    <col min="5388" max="5632" width="9" style="211"/>
    <col min="5633" max="5633" width="1.625" style="211" customWidth="1"/>
    <col min="5634" max="5634" width="2.125" style="211" customWidth="1"/>
    <col min="5635" max="5635" width="10.5" style="211" bestFit="1" customWidth="1"/>
    <col min="5636" max="5636" width="9" style="211"/>
    <col min="5637" max="5643" width="9.375" style="211" customWidth="1"/>
    <col min="5644" max="5888" width="9" style="211"/>
    <col min="5889" max="5889" width="1.625" style="211" customWidth="1"/>
    <col min="5890" max="5890" width="2.125" style="211" customWidth="1"/>
    <col min="5891" max="5891" width="10.5" style="211" bestFit="1" customWidth="1"/>
    <col min="5892" max="5892" width="9" style="211"/>
    <col min="5893" max="5899" width="9.375" style="211" customWidth="1"/>
    <col min="5900" max="6144" width="9" style="211"/>
    <col min="6145" max="6145" width="1.625" style="211" customWidth="1"/>
    <col min="6146" max="6146" width="2.125" style="211" customWidth="1"/>
    <col min="6147" max="6147" width="10.5" style="211" bestFit="1" customWidth="1"/>
    <col min="6148" max="6148" width="9" style="211"/>
    <col min="6149" max="6155" width="9.375" style="211" customWidth="1"/>
    <col min="6156" max="6400" width="9" style="211"/>
    <col min="6401" max="6401" width="1.625" style="211" customWidth="1"/>
    <col min="6402" max="6402" width="2.125" style="211" customWidth="1"/>
    <col min="6403" max="6403" width="10.5" style="211" bestFit="1" customWidth="1"/>
    <col min="6404" max="6404" width="9" style="211"/>
    <col min="6405" max="6411" width="9.375" style="211" customWidth="1"/>
    <col min="6412" max="6656" width="9" style="211"/>
    <col min="6657" max="6657" width="1.625" style="211" customWidth="1"/>
    <col min="6658" max="6658" width="2.125" style="211" customWidth="1"/>
    <col min="6659" max="6659" width="10.5" style="211" bestFit="1" customWidth="1"/>
    <col min="6660" max="6660" width="9" style="211"/>
    <col min="6661" max="6667" width="9.375" style="211" customWidth="1"/>
    <col min="6668" max="6912" width="9" style="211"/>
    <col min="6913" max="6913" width="1.625" style="211" customWidth="1"/>
    <col min="6914" max="6914" width="2.125" style="211" customWidth="1"/>
    <col min="6915" max="6915" width="10.5" style="211" bestFit="1" customWidth="1"/>
    <col min="6916" max="6916" width="9" style="211"/>
    <col min="6917" max="6923" width="9.375" style="211" customWidth="1"/>
    <col min="6924" max="7168" width="9" style="211"/>
    <col min="7169" max="7169" width="1.625" style="211" customWidth="1"/>
    <col min="7170" max="7170" width="2.125" style="211" customWidth="1"/>
    <col min="7171" max="7171" width="10.5" style="211" bestFit="1" customWidth="1"/>
    <col min="7172" max="7172" width="9" style="211"/>
    <col min="7173" max="7179" width="9.375" style="211" customWidth="1"/>
    <col min="7180" max="7424" width="9" style="211"/>
    <col min="7425" max="7425" width="1.625" style="211" customWidth="1"/>
    <col min="7426" max="7426" width="2.125" style="211" customWidth="1"/>
    <col min="7427" max="7427" width="10.5" style="211" bestFit="1" customWidth="1"/>
    <col min="7428" max="7428" width="9" style="211"/>
    <col min="7429" max="7435" width="9.375" style="211" customWidth="1"/>
    <col min="7436" max="7680" width="9" style="211"/>
    <col min="7681" max="7681" width="1.625" style="211" customWidth="1"/>
    <col min="7682" max="7682" width="2.125" style="211" customWidth="1"/>
    <col min="7683" max="7683" width="10.5" style="211" bestFit="1" customWidth="1"/>
    <col min="7684" max="7684" width="9" style="211"/>
    <col min="7685" max="7691" width="9.375" style="211" customWidth="1"/>
    <col min="7692" max="7936" width="9" style="211"/>
    <col min="7937" max="7937" width="1.625" style="211" customWidth="1"/>
    <col min="7938" max="7938" width="2.125" style="211" customWidth="1"/>
    <col min="7939" max="7939" width="10.5" style="211" bestFit="1" customWidth="1"/>
    <col min="7940" max="7940" width="9" style="211"/>
    <col min="7941" max="7947" width="9.375" style="211" customWidth="1"/>
    <col min="7948" max="8192" width="9" style="211"/>
    <col min="8193" max="8193" width="1.625" style="211" customWidth="1"/>
    <col min="8194" max="8194" width="2.125" style="211" customWidth="1"/>
    <col min="8195" max="8195" width="10.5" style="211" bestFit="1" customWidth="1"/>
    <col min="8196" max="8196" width="9" style="211"/>
    <col min="8197" max="8203" width="9.375" style="211" customWidth="1"/>
    <col min="8204" max="8448" width="9" style="211"/>
    <col min="8449" max="8449" width="1.625" style="211" customWidth="1"/>
    <col min="8450" max="8450" width="2.125" style="211" customWidth="1"/>
    <col min="8451" max="8451" width="10.5" style="211" bestFit="1" customWidth="1"/>
    <col min="8452" max="8452" width="9" style="211"/>
    <col min="8453" max="8459" width="9.375" style="211" customWidth="1"/>
    <col min="8460" max="8704" width="9" style="211"/>
    <col min="8705" max="8705" width="1.625" style="211" customWidth="1"/>
    <col min="8706" max="8706" width="2.125" style="211" customWidth="1"/>
    <col min="8707" max="8707" width="10.5" style="211" bestFit="1" customWidth="1"/>
    <col min="8708" max="8708" width="9" style="211"/>
    <col min="8709" max="8715" width="9.375" style="211" customWidth="1"/>
    <col min="8716" max="8960" width="9" style="211"/>
    <col min="8961" max="8961" width="1.625" style="211" customWidth="1"/>
    <col min="8962" max="8962" width="2.125" style="211" customWidth="1"/>
    <col min="8963" max="8963" width="10.5" style="211" bestFit="1" customWidth="1"/>
    <col min="8964" max="8964" width="9" style="211"/>
    <col min="8965" max="8971" width="9.375" style="211" customWidth="1"/>
    <col min="8972" max="9216" width="9" style="211"/>
    <col min="9217" max="9217" width="1.625" style="211" customWidth="1"/>
    <col min="9218" max="9218" width="2.125" style="211" customWidth="1"/>
    <col min="9219" max="9219" width="10.5" style="211" bestFit="1" customWidth="1"/>
    <col min="9220" max="9220" width="9" style="211"/>
    <col min="9221" max="9227" width="9.375" style="211" customWidth="1"/>
    <col min="9228" max="9472" width="9" style="211"/>
    <col min="9473" max="9473" width="1.625" style="211" customWidth="1"/>
    <col min="9474" max="9474" width="2.125" style="211" customWidth="1"/>
    <col min="9475" max="9475" width="10.5" style="211" bestFit="1" customWidth="1"/>
    <col min="9476" max="9476" width="9" style="211"/>
    <col min="9477" max="9483" width="9.375" style="211" customWidth="1"/>
    <col min="9484" max="9728" width="9" style="211"/>
    <col min="9729" max="9729" width="1.625" style="211" customWidth="1"/>
    <col min="9730" max="9730" width="2.125" style="211" customWidth="1"/>
    <col min="9731" max="9731" width="10.5" style="211" bestFit="1" customWidth="1"/>
    <col min="9732" max="9732" width="9" style="211"/>
    <col min="9733" max="9739" width="9.375" style="211" customWidth="1"/>
    <col min="9740" max="9984" width="9" style="211"/>
    <col min="9985" max="9985" width="1.625" style="211" customWidth="1"/>
    <col min="9986" max="9986" width="2.125" style="211" customWidth="1"/>
    <col min="9987" max="9987" width="10.5" style="211" bestFit="1" customWidth="1"/>
    <col min="9988" max="9988" width="9" style="211"/>
    <col min="9989" max="9995" width="9.375" style="211" customWidth="1"/>
    <col min="9996" max="10240" width="9" style="211"/>
    <col min="10241" max="10241" width="1.625" style="211" customWidth="1"/>
    <col min="10242" max="10242" width="2.125" style="211" customWidth="1"/>
    <col min="10243" max="10243" width="10.5" style="211" bestFit="1" customWidth="1"/>
    <col min="10244" max="10244" width="9" style="211"/>
    <col min="10245" max="10251" width="9.375" style="211" customWidth="1"/>
    <col min="10252" max="10496" width="9" style="211"/>
    <col min="10497" max="10497" width="1.625" style="211" customWidth="1"/>
    <col min="10498" max="10498" width="2.125" style="211" customWidth="1"/>
    <col min="10499" max="10499" width="10.5" style="211" bestFit="1" customWidth="1"/>
    <col min="10500" max="10500" width="9" style="211"/>
    <col min="10501" max="10507" width="9.375" style="211" customWidth="1"/>
    <col min="10508" max="10752" width="9" style="211"/>
    <col min="10753" max="10753" width="1.625" style="211" customWidth="1"/>
    <col min="10754" max="10754" width="2.125" style="211" customWidth="1"/>
    <col min="10755" max="10755" width="10.5" style="211" bestFit="1" customWidth="1"/>
    <col min="10756" max="10756" width="9" style="211"/>
    <col min="10757" max="10763" width="9.375" style="211" customWidth="1"/>
    <col min="10764" max="11008" width="9" style="211"/>
    <col min="11009" max="11009" width="1.625" style="211" customWidth="1"/>
    <col min="11010" max="11010" width="2.125" style="211" customWidth="1"/>
    <col min="11011" max="11011" width="10.5" style="211" bestFit="1" customWidth="1"/>
    <col min="11012" max="11012" width="9" style="211"/>
    <col min="11013" max="11019" width="9.375" style="211" customWidth="1"/>
    <col min="11020" max="11264" width="9" style="211"/>
    <col min="11265" max="11265" width="1.625" style="211" customWidth="1"/>
    <col min="11266" max="11266" width="2.125" style="211" customWidth="1"/>
    <col min="11267" max="11267" width="10.5" style="211" bestFit="1" customWidth="1"/>
    <col min="11268" max="11268" width="9" style="211"/>
    <col min="11269" max="11275" width="9.375" style="211" customWidth="1"/>
    <col min="11276" max="11520" width="9" style="211"/>
    <col min="11521" max="11521" width="1.625" style="211" customWidth="1"/>
    <col min="11522" max="11522" width="2.125" style="211" customWidth="1"/>
    <col min="11523" max="11523" width="10.5" style="211" bestFit="1" customWidth="1"/>
    <col min="11524" max="11524" width="9" style="211"/>
    <col min="11525" max="11531" width="9.375" style="211" customWidth="1"/>
    <col min="11532" max="11776" width="9" style="211"/>
    <col min="11777" max="11777" width="1.625" style="211" customWidth="1"/>
    <col min="11778" max="11778" width="2.125" style="211" customWidth="1"/>
    <col min="11779" max="11779" width="10.5" style="211" bestFit="1" customWidth="1"/>
    <col min="11780" max="11780" width="9" style="211"/>
    <col min="11781" max="11787" width="9.375" style="211" customWidth="1"/>
    <col min="11788" max="12032" width="9" style="211"/>
    <col min="12033" max="12033" width="1.625" style="211" customWidth="1"/>
    <col min="12034" max="12034" width="2.125" style="211" customWidth="1"/>
    <col min="12035" max="12035" width="10.5" style="211" bestFit="1" customWidth="1"/>
    <col min="12036" max="12036" width="9" style="211"/>
    <col min="12037" max="12043" width="9.375" style="211" customWidth="1"/>
    <col min="12044" max="12288" width="9" style="211"/>
    <col min="12289" max="12289" width="1.625" style="211" customWidth="1"/>
    <col min="12290" max="12290" width="2.125" style="211" customWidth="1"/>
    <col min="12291" max="12291" width="10.5" style="211" bestFit="1" customWidth="1"/>
    <col min="12292" max="12292" width="9" style="211"/>
    <col min="12293" max="12299" width="9.375" style="211" customWidth="1"/>
    <col min="12300" max="12544" width="9" style="211"/>
    <col min="12545" max="12545" width="1.625" style="211" customWidth="1"/>
    <col min="12546" max="12546" width="2.125" style="211" customWidth="1"/>
    <col min="12547" max="12547" width="10.5" style="211" bestFit="1" customWidth="1"/>
    <col min="12548" max="12548" width="9" style="211"/>
    <col min="12549" max="12555" width="9.375" style="211" customWidth="1"/>
    <col min="12556" max="12800" width="9" style="211"/>
    <col min="12801" max="12801" width="1.625" style="211" customWidth="1"/>
    <col min="12802" max="12802" width="2.125" style="211" customWidth="1"/>
    <col min="12803" max="12803" width="10.5" style="211" bestFit="1" customWidth="1"/>
    <col min="12804" max="12804" width="9" style="211"/>
    <col min="12805" max="12811" width="9.375" style="211" customWidth="1"/>
    <col min="12812" max="13056" width="9" style="211"/>
    <col min="13057" max="13057" width="1.625" style="211" customWidth="1"/>
    <col min="13058" max="13058" width="2.125" style="211" customWidth="1"/>
    <col min="13059" max="13059" width="10.5" style="211" bestFit="1" customWidth="1"/>
    <col min="13060" max="13060" width="9" style="211"/>
    <col min="13061" max="13067" width="9.375" style="211" customWidth="1"/>
    <col min="13068" max="13312" width="9" style="211"/>
    <col min="13313" max="13313" width="1.625" style="211" customWidth="1"/>
    <col min="13314" max="13314" width="2.125" style="211" customWidth="1"/>
    <col min="13315" max="13315" width="10.5" style="211" bestFit="1" customWidth="1"/>
    <col min="13316" max="13316" width="9" style="211"/>
    <col min="13317" max="13323" width="9.375" style="211" customWidth="1"/>
    <col min="13324" max="13568" width="9" style="211"/>
    <col min="13569" max="13569" width="1.625" style="211" customWidth="1"/>
    <col min="13570" max="13570" width="2.125" style="211" customWidth="1"/>
    <col min="13571" max="13571" width="10.5" style="211" bestFit="1" customWidth="1"/>
    <col min="13572" max="13572" width="9" style="211"/>
    <col min="13573" max="13579" width="9.375" style="211" customWidth="1"/>
    <col min="13580" max="13824" width="9" style="211"/>
    <col min="13825" max="13825" width="1.625" style="211" customWidth="1"/>
    <col min="13826" max="13826" width="2.125" style="211" customWidth="1"/>
    <col min="13827" max="13827" width="10.5" style="211" bestFit="1" customWidth="1"/>
    <col min="13828" max="13828" width="9" style="211"/>
    <col min="13829" max="13835" width="9.375" style="211" customWidth="1"/>
    <col min="13836" max="14080" width="9" style="211"/>
    <col min="14081" max="14081" width="1.625" style="211" customWidth="1"/>
    <col min="14082" max="14082" width="2.125" style="211" customWidth="1"/>
    <col min="14083" max="14083" width="10.5" style="211" bestFit="1" customWidth="1"/>
    <col min="14084" max="14084" width="9" style="211"/>
    <col min="14085" max="14091" width="9.375" style="211" customWidth="1"/>
    <col min="14092" max="14336" width="9" style="211"/>
    <col min="14337" max="14337" width="1.625" style="211" customWidth="1"/>
    <col min="14338" max="14338" width="2.125" style="211" customWidth="1"/>
    <col min="14339" max="14339" width="10.5" style="211" bestFit="1" customWidth="1"/>
    <col min="14340" max="14340" width="9" style="211"/>
    <col min="14341" max="14347" width="9.375" style="211" customWidth="1"/>
    <col min="14348" max="14592" width="9" style="211"/>
    <col min="14593" max="14593" width="1.625" style="211" customWidth="1"/>
    <col min="14594" max="14594" width="2.125" style="211" customWidth="1"/>
    <col min="14595" max="14595" width="10.5" style="211" bestFit="1" customWidth="1"/>
    <col min="14596" max="14596" width="9" style="211"/>
    <col min="14597" max="14603" width="9.375" style="211" customWidth="1"/>
    <col min="14604" max="14848" width="9" style="211"/>
    <col min="14849" max="14849" width="1.625" style="211" customWidth="1"/>
    <col min="14850" max="14850" width="2.125" style="211" customWidth="1"/>
    <col min="14851" max="14851" width="10.5" style="211" bestFit="1" customWidth="1"/>
    <col min="14852" max="14852" width="9" style="211"/>
    <col min="14853" max="14859" width="9.375" style="211" customWidth="1"/>
    <col min="14860" max="15104" width="9" style="211"/>
    <col min="15105" max="15105" width="1.625" style="211" customWidth="1"/>
    <col min="15106" max="15106" width="2.125" style="211" customWidth="1"/>
    <col min="15107" max="15107" width="10.5" style="211" bestFit="1" customWidth="1"/>
    <col min="15108" max="15108" width="9" style="211"/>
    <col min="15109" max="15115" width="9.375" style="211" customWidth="1"/>
    <col min="15116" max="15360" width="9" style="211"/>
    <col min="15361" max="15361" width="1.625" style="211" customWidth="1"/>
    <col min="15362" max="15362" width="2.125" style="211" customWidth="1"/>
    <col min="15363" max="15363" width="10.5" style="211" bestFit="1" customWidth="1"/>
    <col min="15364" max="15364" width="9" style="211"/>
    <col min="15365" max="15371" width="9.375" style="211" customWidth="1"/>
    <col min="15372" max="15616" width="9" style="211"/>
    <col min="15617" max="15617" width="1.625" style="211" customWidth="1"/>
    <col min="15618" max="15618" width="2.125" style="211" customWidth="1"/>
    <col min="15619" max="15619" width="10.5" style="211" bestFit="1" customWidth="1"/>
    <col min="15620" max="15620" width="9" style="211"/>
    <col min="15621" max="15627" width="9.375" style="211" customWidth="1"/>
    <col min="15628" max="15872" width="9" style="211"/>
    <col min="15873" max="15873" width="1.625" style="211" customWidth="1"/>
    <col min="15874" max="15874" width="2.125" style="211" customWidth="1"/>
    <col min="15875" max="15875" width="10.5" style="211" bestFit="1" customWidth="1"/>
    <col min="15876" max="15876" width="9" style="211"/>
    <col min="15877" max="15883" width="9.375" style="211" customWidth="1"/>
    <col min="15884" max="16128" width="9" style="211"/>
    <col min="16129" max="16129" width="1.625" style="211" customWidth="1"/>
    <col min="16130" max="16130" width="2.125" style="211" customWidth="1"/>
    <col min="16131" max="16131" width="10.5" style="211" bestFit="1" customWidth="1"/>
    <col min="16132" max="16132" width="9" style="211"/>
    <col min="16133" max="16139" width="9.375" style="211" customWidth="1"/>
    <col min="16140" max="16384" width="9" style="211"/>
  </cols>
  <sheetData>
    <row r="1" spans="1:11" ht="30" customHeight="1" x14ac:dyDescent="0.4">
      <c r="A1" s="210" t="s">
        <v>376</v>
      </c>
    </row>
    <row r="2" spans="1:11" ht="7.5" customHeight="1" x14ac:dyDescent="0.4">
      <c r="A2" s="210"/>
    </row>
    <row r="3" spans="1:11" ht="23.25" customHeight="1" x14ac:dyDescent="0.4">
      <c r="B3" s="213"/>
      <c r="C3" s="214"/>
    </row>
    <row r="4" spans="1:11" s="215" customFormat="1" ht="15" customHeight="1" x14ac:dyDescent="0.4">
      <c r="B4" s="216" t="s">
        <v>377</v>
      </c>
      <c r="C4" s="217"/>
      <c r="D4" s="218" t="s">
        <v>378</v>
      </c>
      <c r="E4" s="219" t="s">
        <v>54</v>
      </c>
      <c r="F4" s="219"/>
      <c r="G4" s="219"/>
      <c r="H4" s="219" t="s">
        <v>379</v>
      </c>
      <c r="I4" s="219"/>
      <c r="J4" s="219"/>
      <c r="K4" s="220" t="s">
        <v>380</v>
      </c>
    </row>
    <row r="5" spans="1:11" s="215" customFormat="1" ht="22.5" customHeight="1" x14ac:dyDescent="0.4">
      <c r="B5" s="221"/>
      <c r="C5" s="222"/>
      <c r="D5" s="223"/>
      <c r="E5" s="224" t="s">
        <v>381</v>
      </c>
      <c r="F5" s="224" t="s">
        <v>382</v>
      </c>
      <c r="G5" s="225" t="s">
        <v>383</v>
      </c>
      <c r="H5" s="225" t="s">
        <v>384</v>
      </c>
      <c r="I5" s="224" t="s">
        <v>385</v>
      </c>
      <c r="J5" s="225" t="s">
        <v>386</v>
      </c>
      <c r="K5" s="226"/>
    </row>
    <row r="6" spans="1:11" s="215" customFormat="1" ht="15" customHeight="1" x14ac:dyDescent="0.4">
      <c r="B6" s="227"/>
      <c r="C6" s="228"/>
      <c r="D6" s="229"/>
      <c r="E6" s="230" t="s">
        <v>387</v>
      </c>
      <c r="F6" s="230" t="s">
        <v>387</v>
      </c>
      <c r="G6" s="230" t="s">
        <v>388</v>
      </c>
      <c r="H6" s="230" t="s">
        <v>387</v>
      </c>
      <c r="I6" s="230" t="s">
        <v>389</v>
      </c>
      <c r="J6" s="230" t="s">
        <v>388</v>
      </c>
      <c r="K6" s="231" t="s">
        <v>390</v>
      </c>
    </row>
    <row r="7" spans="1:11" s="215" customFormat="1" ht="15" customHeight="1" x14ac:dyDescent="0.4">
      <c r="B7" s="232" t="s">
        <v>391</v>
      </c>
      <c r="C7" s="233"/>
      <c r="D7" s="234"/>
      <c r="E7" s="235">
        <f t="shared" ref="E7:J7" si="0">SUM(E8:E11)</f>
        <v>3229</v>
      </c>
      <c r="F7" s="235">
        <f t="shared" si="0"/>
        <v>2966</v>
      </c>
      <c r="G7" s="235">
        <f t="shared" si="0"/>
        <v>94060</v>
      </c>
      <c r="H7" s="235">
        <f t="shared" si="0"/>
        <v>2018</v>
      </c>
      <c r="I7" s="235">
        <f t="shared" si="0"/>
        <v>480115</v>
      </c>
      <c r="J7" s="235">
        <f t="shared" si="0"/>
        <v>66150</v>
      </c>
      <c r="K7" s="236">
        <v>73.8</v>
      </c>
    </row>
    <row r="8" spans="1:11" s="215" customFormat="1" ht="15" hidden="1" customHeight="1" x14ac:dyDescent="0.4">
      <c r="B8" s="237"/>
      <c r="C8" s="238" t="s">
        <v>19</v>
      </c>
      <c r="D8" s="239"/>
      <c r="E8" s="240">
        <v>893</v>
      </c>
      <c r="F8" s="240">
        <v>893</v>
      </c>
      <c r="G8" s="240">
        <v>24500</v>
      </c>
      <c r="H8" s="240">
        <v>836</v>
      </c>
      <c r="I8" s="241">
        <v>175602</v>
      </c>
      <c r="J8" s="240">
        <v>23890</v>
      </c>
      <c r="K8" s="242">
        <v>99.5</v>
      </c>
    </row>
    <row r="9" spans="1:11" s="215" customFormat="1" ht="15" hidden="1" customHeight="1" x14ac:dyDescent="0.4">
      <c r="B9" s="237"/>
      <c r="C9" s="238" t="s">
        <v>20</v>
      </c>
      <c r="D9" s="239"/>
      <c r="E9" s="240">
        <v>1061</v>
      </c>
      <c r="F9" s="240">
        <v>1061</v>
      </c>
      <c r="G9" s="240">
        <v>30060</v>
      </c>
      <c r="H9" s="240">
        <v>417</v>
      </c>
      <c r="I9" s="240">
        <v>105592</v>
      </c>
      <c r="J9" s="240">
        <v>16094</v>
      </c>
      <c r="K9" s="242">
        <v>56.6</v>
      </c>
    </row>
    <row r="10" spans="1:11" s="215" customFormat="1" ht="15" hidden="1" customHeight="1" x14ac:dyDescent="0.4">
      <c r="B10" s="237"/>
      <c r="C10" s="238" t="s">
        <v>21</v>
      </c>
      <c r="D10" s="239"/>
      <c r="E10" s="240">
        <v>670</v>
      </c>
      <c r="F10" s="240">
        <v>634</v>
      </c>
      <c r="G10" s="240">
        <v>26400</v>
      </c>
      <c r="H10" s="240">
        <v>506</v>
      </c>
      <c r="I10" s="240">
        <v>126349</v>
      </c>
      <c r="J10" s="240">
        <v>18900</v>
      </c>
      <c r="K10" s="242">
        <v>78.900000000000006</v>
      </c>
    </row>
    <row r="11" spans="1:11" s="215" customFormat="1" ht="15" hidden="1" customHeight="1" x14ac:dyDescent="0.4">
      <c r="B11" s="243"/>
      <c r="C11" s="244" t="s">
        <v>22</v>
      </c>
      <c r="D11" s="245"/>
      <c r="E11" s="240">
        <v>605</v>
      </c>
      <c r="F11" s="240">
        <v>378</v>
      </c>
      <c r="G11" s="240">
        <v>13100</v>
      </c>
      <c r="H11" s="240">
        <v>259</v>
      </c>
      <c r="I11" s="240">
        <v>72572</v>
      </c>
      <c r="J11" s="240">
        <v>7266</v>
      </c>
      <c r="K11" s="242">
        <v>54.6</v>
      </c>
    </row>
    <row r="12" spans="1:11" s="215" customFormat="1" ht="15" customHeight="1" x14ac:dyDescent="0.4">
      <c r="B12" s="232" t="s">
        <v>392</v>
      </c>
      <c r="C12" s="233"/>
      <c r="D12" s="234"/>
      <c r="E12" s="235">
        <f t="shared" ref="E12:J12" si="1">SUM(E13:E16)</f>
        <v>3244</v>
      </c>
      <c r="F12" s="235">
        <f t="shared" si="1"/>
        <v>3072</v>
      </c>
      <c r="G12" s="235">
        <f t="shared" si="1"/>
        <v>95460</v>
      </c>
      <c r="H12" s="235">
        <f t="shared" si="1"/>
        <v>2087</v>
      </c>
      <c r="I12" s="235">
        <f t="shared" si="1"/>
        <v>497301</v>
      </c>
      <c r="J12" s="235">
        <f t="shared" si="1"/>
        <v>68342</v>
      </c>
      <c r="K12" s="236">
        <v>76.099999999999994</v>
      </c>
    </row>
    <row r="13" spans="1:11" s="215" customFormat="1" ht="15" hidden="1" customHeight="1" x14ac:dyDescent="0.4">
      <c r="B13" s="237"/>
      <c r="C13" s="238" t="s">
        <v>19</v>
      </c>
      <c r="D13" s="239"/>
      <c r="E13" s="240">
        <v>893</v>
      </c>
      <c r="F13" s="240">
        <v>893</v>
      </c>
      <c r="G13" s="241">
        <v>24500</v>
      </c>
      <c r="H13" s="240">
        <v>845</v>
      </c>
      <c r="I13" s="240">
        <v>175958</v>
      </c>
      <c r="J13" s="240">
        <v>23643</v>
      </c>
      <c r="K13" s="242">
        <v>99.5</v>
      </c>
    </row>
    <row r="14" spans="1:11" s="215" customFormat="1" ht="15" hidden="1" customHeight="1" x14ac:dyDescent="0.4">
      <c r="B14" s="237"/>
      <c r="C14" s="238" t="s">
        <v>20</v>
      </c>
      <c r="D14" s="239"/>
      <c r="E14" s="240">
        <v>1061</v>
      </c>
      <c r="F14" s="240">
        <v>1061</v>
      </c>
      <c r="G14" s="240">
        <v>30060</v>
      </c>
      <c r="H14" s="240">
        <v>448</v>
      </c>
      <c r="I14" s="240">
        <v>114500</v>
      </c>
      <c r="J14" s="240">
        <v>17129</v>
      </c>
      <c r="K14" s="242">
        <v>59.7</v>
      </c>
    </row>
    <row r="15" spans="1:11" s="215" customFormat="1" ht="15" hidden="1" customHeight="1" x14ac:dyDescent="0.4">
      <c r="B15" s="237"/>
      <c r="C15" s="238" t="s">
        <v>21</v>
      </c>
      <c r="D15" s="239"/>
      <c r="E15" s="240">
        <v>670</v>
      </c>
      <c r="F15" s="240">
        <v>634</v>
      </c>
      <c r="G15" s="240">
        <v>26400</v>
      </c>
      <c r="H15" s="240">
        <v>520</v>
      </c>
      <c r="I15" s="240">
        <v>129672</v>
      </c>
      <c r="J15" s="240">
        <v>19741</v>
      </c>
      <c r="K15" s="242">
        <v>82.1</v>
      </c>
    </row>
    <row r="16" spans="1:11" s="215" customFormat="1" ht="15" hidden="1" customHeight="1" x14ac:dyDescent="0.4">
      <c r="B16" s="243"/>
      <c r="C16" s="244" t="s">
        <v>22</v>
      </c>
      <c r="D16" s="245"/>
      <c r="E16" s="246">
        <v>620</v>
      </c>
      <c r="F16" s="246">
        <v>484</v>
      </c>
      <c r="G16" s="246">
        <v>14500</v>
      </c>
      <c r="H16" s="246">
        <v>274</v>
      </c>
      <c r="I16" s="246">
        <v>77171</v>
      </c>
      <c r="J16" s="246">
        <v>7829</v>
      </c>
      <c r="K16" s="247">
        <v>58.7</v>
      </c>
    </row>
    <row r="17" spans="2:11" s="215" customFormat="1" ht="15" customHeight="1" x14ac:dyDescent="0.4">
      <c r="B17" s="232" t="s">
        <v>393</v>
      </c>
      <c r="C17" s="233"/>
      <c r="D17" s="234"/>
      <c r="E17" s="235">
        <f>SUM(E18:E21)</f>
        <v>3244</v>
      </c>
      <c r="F17" s="235">
        <f>SUM(F18:F21)</f>
        <v>3072</v>
      </c>
      <c r="G17" s="235">
        <f>SUM(G18:G21)</f>
        <v>95460</v>
      </c>
      <c r="H17" s="235">
        <f>SUM(H18:H21)</f>
        <v>2160</v>
      </c>
      <c r="I17" s="235">
        <v>517557</v>
      </c>
      <c r="J17" s="235">
        <f>SUM(J18:J21)</f>
        <v>70277</v>
      </c>
      <c r="K17" s="236">
        <v>78.2</v>
      </c>
    </row>
    <row r="18" spans="2:11" s="215" customFormat="1" ht="15" hidden="1" customHeight="1" x14ac:dyDescent="0.4">
      <c r="B18" s="237"/>
      <c r="C18" s="238" t="s">
        <v>19</v>
      </c>
      <c r="D18" s="239"/>
      <c r="E18" s="240">
        <v>893</v>
      </c>
      <c r="F18" s="240">
        <v>893</v>
      </c>
      <c r="G18" s="241">
        <v>24500</v>
      </c>
      <c r="H18" s="240">
        <v>846</v>
      </c>
      <c r="I18" s="240">
        <v>176105</v>
      </c>
      <c r="J18" s="240">
        <v>23506</v>
      </c>
      <c r="K18" s="242">
        <v>99.6</v>
      </c>
    </row>
    <row r="19" spans="2:11" s="215" customFormat="1" ht="15" hidden="1" customHeight="1" x14ac:dyDescent="0.4">
      <c r="B19" s="237"/>
      <c r="C19" s="238" t="s">
        <v>20</v>
      </c>
      <c r="D19" s="239"/>
      <c r="E19" s="240">
        <v>1061</v>
      </c>
      <c r="F19" s="240">
        <v>1061</v>
      </c>
      <c r="G19" s="240">
        <v>30060</v>
      </c>
      <c r="H19" s="240">
        <v>491</v>
      </c>
      <c r="I19" s="240">
        <v>124579</v>
      </c>
      <c r="J19" s="240">
        <v>18248</v>
      </c>
      <c r="K19" s="242">
        <v>63.4</v>
      </c>
    </row>
    <row r="20" spans="2:11" s="215" customFormat="1" ht="15" hidden="1" customHeight="1" x14ac:dyDescent="0.4">
      <c r="B20" s="237"/>
      <c r="C20" s="238" t="s">
        <v>21</v>
      </c>
      <c r="D20" s="239"/>
      <c r="E20" s="240">
        <v>670</v>
      </c>
      <c r="F20" s="240">
        <v>634</v>
      </c>
      <c r="G20" s="240">
        <v>26400</v>
      </c>
      <c r="H20" s="240">
        <v>534</v>
      </c>
      <c r="I20" s="240">
        <v>134693</v>
      </c>
      <c r="J20" s="240">
        <v>20342</v>
      </c>
      <c r="K20" s="242">
        <v>84.4</v>
      </c>
    </row>
    <row r="21" spans="2:11" s="215" customFormat="1" ht="15" hidden="1" customHeight="1" x14ac:dyDescent="0.4">
      <c r="B21" s="237"/>
      <c r="C21" s="244" t="s">
        <v>22</v>
      </c>
      <c r="D21" s="245"/>
      <c r="E21" s="240">
        <v>620</v>
      </c>
      <c r="F21" s="240">
        <v>484</v>
      </c>
      <c r="G21" s="240">
        <v>14500</v>
      </c>
      <c r="H21" s="240">
        <v>289</v>
      </c>
      <c r="I21" s="240">
        <v>82180</v>
      </c>
      <c r="J21" s="240">
        <v>8181</v>
      </c>
      <c r="K21" s="242">
        <v>61.3</v>
      </c>
    </row>
    <row r="22" spans="2:11" s="215" customFormat="1" ht="15" customHeight="1" x14ac:dyDescent="0.4">
      <c r="B22" s="232" t="s">
        <v>394</v>
      </c>
      <c r="C22" s="233"/>
      <c r="D22" s="234"/>
      <c r="E22" s="235">
        <v>3390</v>
      </c>
      <c r="F22" s="235">
        <v>3215</v>
      </c>
      <c r="G22" s="235">
        <v>99960</v>
      </c>
      <c r="H22" s="235">
        <v>2385</v>
      </c>
      <c r="I22" s="235">
        <v>576414</v>
      </c>
      <c r="J22" s="235">
        <v>75981</v>
      </c>
      <c r="K22" s="236">
        <v>81.099999999999994</v>
      </c>
    </row>
    <row r="23" spans="2:11" s="215" customFormat="1" ht="15" hidden="1" customHeight="1" x14ac:dyDescent="0.4">
      <c r="B23" s="248"/>
      <c r="C23" s="222" t="s">
        <v>395</v>
      </c>
      <c r="D23" s="249"/>
      <c r="E23" s="240">
        <v>893</v>
      </c>
      <c r="F23" s="240">
        <v>893</v>
      </c>
      <c r="G23" s="240">
        <v>24400</v>
      </c>
      <c r="H23" s="240">
        <v>870</v>
      </c>
      <c r="I23" s="240">
        <v>181361</v>
      </c>
      <c r="J23" s="240">
        <v>23379</v>
      </c>
      <c r="K23" s="242">
        <v>99.5</v>
      </c>
    </row>
    <row r="24" spans="2:11" s="215" customFormat="1" ht="11.25" hidden="1" customHeight="1" x14ac:dyDescent="0.4">
      <c r="B24" s="250"/>
      <c r="C24" s="251" t="s">
        <v>396</v>
      </c>
      <c r="D24" s="252" t="s">
        <v>397</v>
      </c>
      <c r="E24" s="253">
        <v>613</v>
      </c>
      <c r="F24" s="253">
        <v>613</v>
      </c>
      <c r="G24" s="253">
        <v>16900</v>
      </c>
      <c r="H24" s="253">
        <v>601</v>
      </c>
      <c r="I24" s="254"/>
      <c r="J24" s="253">
        <v>15938</v>
      </c>
      <c r="K24" s="254"/>
    </row>
    <row r="25" spans="2:11" s="215" customFormat="1" ht="11.25" hidden="1" customHeight="1" x14ac:dyDescent="0.4">
      <c r="B25" s="250"/>
      <c r="C25" s="251" t="s">
        <v>398</v>
      </c>
      <c r="D25" s="252"/>
      <c r="E25" s="253">
        <v>79</v>
      </c>
      <c r="F25" s="253">
        <v>79</v>
      </c>
      <c r="G25" s="253">
        <v>1760</v>
      </c>
      <c r="H25" s="253">
        <v>71</v>
      </c>
      <c r="I25" s="254"/>
      <c r="J25" s="253">
        <v>2166</v>
      </c>
      <c r="K25" s="254"/>
    </row>
    <row r="26" spans="2:11" s="215" customFormat="1" ht="11.25" hidden="1" customHeight="1" x14ac:dyDescent="0.4">
      <c r="B26" s="250"/>
      <c r="C26" s="251" t="s">
        <v>399</v>
      </c>
      <c r="D26" s="252"/>
      <c r="E26" s="253">
        <v>72</v>
      </c>
      <c r="F26" s="253">
        <v>72</v>
      </c>
      <c r="G26" s="253">
        <v>1650</v>
      </c>
      <c r="H26" s="253">
        <v>71</v>
      </c>
      <c r="I26" s="254"/>
      <c r="J26" s="253">
        <v>1820</v>
      </c>
      <c r="K26" s="254"/>
    </row>
    <row r="27" spans="2:11" s="215" customFormat="1" ht="11.25" hidden="1" customHeight="1" x14ac:dyDescent="0.4">
      <c r="B27" s="250"/>
      <c r="C27" s="251" t="s">
        <v>400</v>
      </c>
      <c r="D27" s="252"/>
      <c r="E27" s="253">
        <v>52</v>
      </c>
      <c r="F27" s="253">
        <v>52</v>
      </c>
      <c r="G27" s="253">
        <v>1810</v>
      </c>
      <c r="H27" s="253">
        <v>50</v>
      </c>
      <c r="I27" s="254"/>
      <c r="J27" s="253">
        <v>1297</v>
      </c>
      <c r="K27" s="254"/>
    </row>
    <row r="28" spans="2:11" s="215" customFormat="1" ht="11.25" hidden="1" customHeight="1" x14ac:dyDescent="0.4">
      <c r="B28" s="250"/>
      <c r="C28" s="251" t="s">
        <v>401</v>
      </c>
      <c r="D28" s="252"/>
      <c r="E28" s="253">
        <v>68</v>
      </c>
      <c r="F28" s="253">
        <v>68</v>
      </c>
      <c r="G28" s="253">
        <v>2010</v>
      </c>
      <c r="H28" s="253">
        <v>68</v>
      </c>
      <c r="I28" s="254"/>
      <c r="J28" s="253">
        <v>1858</v>
      </c>
      <c r="K28" s="254"/>
    </row>
    <row r="29" spans="2:11" s="215" customFormat="1" ht="11.25" hidden="1" customHeight="1" x14ac:dyDescent="0.4">
      <c r="B29" s="250"/>
      <c r="C29" s="251" t="s">
        <v>402</v>
      </c>
      <c r="D29" s="252"/>
      <c r="E29" s="253">
        <v>9</v>
      </c>
      <c r="F29" s="253">
        <v>9</v>
      </c>
      <c r="G29" s="253">
        <v>270</v>
      </c>
      <c r="H29" s="253">
        <v>9</v>
      </c>
      <c r="I29" s="254"/>
      <c r="J29" s="253">
        <v>300</v>
      </c>
      <c r="K29" s="254"/>
    </row>
    <row r="30" spans="2:11" s="215" customFormat="1" ht="15" hidden="1" customHeight="1" x14ac:dyDescent="0.4">
      <c r="B30" s="248"/>
      <c r="C30" s="222" t="s">
        <v>403</v>
      </c>
      <c r="D30" s="249"/>
      <c r="E30" s="240">
        <v>1207</v>
      </c>
      <c r="F30" s="240">
        <v>1204</v>
      </c>
      <c r="G30" s="240">
        <v>34560</v>
      </c>
      <c r="H30" s="240">
        <v>655</v>
      </c>
      <c r="I30" s="240">
        <v>166907</v>
      </c>
      <c r="J30" s="240">
        <v>23216</v>
      </c>
      <c r="K30" s="242">
        <v>67.3</v>
      </c>
    </row>
    <row r="31" spans="2:11" s="215" customFormat="1" ht="11.25" hidden="1" customHeight="1" x14ac:dyDescent="0.4">
      <c r="B31" s="255"/>
      <c r="C31" s="256" t="s">
        <v>404</v>
      </c>
      <c r="D31" s="252" t="s">
        <v>405</v>
      </c>
      <c r="E31" s="253">
        <v>848</v>
      </c>
      <c r="F31" s="253">
        <v>848</v>
      </c>
      <c r="G31" s="253">
        <v>23200</v>
      </c>
      <c r="H31" s="253">
        <v>407</v>
      </c>
      <c r="I31" s="254"/>
      <c r="J31" s="253">
        <v>14667</v>
      </c>
      <c r="K31" s="257"/>
    </row>
    <row r="32" spans="2:11" s="215" customFormat="1" ht="11.25" hidden="1" customHeight="1" x14ac:dyDescent="0.4">
      <c r="B32" s="255"/>
      <c r="C32" s="256" t="s">
        <v>406</v>
      </c>
      <c r="D32" s="252"/>
      <c r="E32" s="253">
        <v>213</v>
      </c>
      <c r="F32" s="253">
        <v>213</v>
      </c>
      <c r="G32" s="253">
        <v>6860</v>
      </c>
      <c r="H32" s="253">
        <v>108</v>
      </c>
      <c r="I32" s="254"/>
      <c r="J32" s="253">
        <v>4801</v>
      </c>
      <c r="K32" s="257"/>
    </row>
    <row r="33" spans="2:11" s="215" customFormat="1" ht="11.25" hidden="1" customHeight="1" x14ac:dyDescent="0.4">
      <c r="B33" s="255"/>
      <c r="C33" s="258"/>
      <c r="D33" s="259" t="s">
        <v>407</v>
      </c>
      <c r="E33" s="253">
        <v>146</v>
      </c>
      <c r="F33" s="253">
        <v>143</v>
      </c>
      <c r="G33" s="253">
        <v>4500</v>
      </c>
      <c r="H33" s="253">
        <v>140</v>
      </c>
      <c r="I33" s="254"/>
      <c r="J33" s="253">
        <v>3748</v>
      </c>
      <c r="K33" s="257"/>
    </row>
    <row r="34" spans="2:11" s="215" customFormat="1" ht="15" hidden="1" customHeight="1" x14ac:dyDescent="0.4">
      <c r="B34" s="248"/>
      <c r="C34" s="222" t="s">
        <v>408</v>
      </c>
      <c r="D34" s="249"/>
      <c r="E34" s="240">
        <v>670</v>
      </c>
      <c r="F34" s="240">
        <v>634</v>
      </c>
      <c r="G34" s="240">
        <v>26400</v>
      </c>
      <c r="H34" s="240">
        <v>554</v>
      </c>
      <c r="I34" s="240">
        <v>139284</v>
      </c>
      <c r="J34" s="240">
        <v>20656</v>
      </c>
      <c r="K34" s="242">
        <v>85.6</v>
      </c>
    </row>
    <row r="35" spans="2:11" s="215" customFormat="1" ht="11.25" hidden="1" customHeight="1" x14ac:dyDescent="0.4">
      <c r="B35" s="255"/>
      <c r="C35" s="256" t="s">
        <v>409</v>
      </c>
      <c r="D35" s="252" t="s">
        <v>405</v>
      </c>
      <c r="E35" s="253">
        <v>227</v>
      </c>
      <c r="F35" s="253">
        <v>227</v>
      </c>
      <c r="G35" s="253">
        <v>9572</v>
      </c>
      <c r="H35" s="253">
        <v>218</v>
      </c>
      <c r="I35" s="254"/>
      <c r="J35" s="253">
        <v>7655</v>
      </c>
      <c r="K35" s="257"/>
    </row>
    <row r="36" spans="2:11" s="215" customFormat="1" ht="11.25" hidden="1" customHeight="1" x14ac:dyDescent="0.4">
      <c r="B36" s="255"/>
      <c r="C36" s="256" t="s">
        <v>410</v>
      </c>
      <c r="D36" s="252"/>
      <c r="E36" s="253">
        <v>183</v>
      </c>
      <c r="F36" s="253">
        <v>147</v>
      </c>
      <c r="G36" s="253">
        <v>4395</v>
      </c>
      <c r="H36" s="253">
        <v>112</v>
      </c>
      <c r="I36" s="254"/>
      <c r="J36" s="253">
        <v>4127</v>
      </c>
      <c r="K36" s="257"/>
    </row>
    <row r="37" spans="2:11" s="215" customFormat="1" ht="11.25" hidden="1" customHeight="1" x14ac:dyDescent="0.4">
      <c r="B37" s="255"/>
      <c r="C37" s="256" t="s">
        <v>411</v>
      </c>
      <c r="D37" s="252"/>
      <c r="E37" s="253">
        <v>26</v>
      </c>
      <c r="F37" s="253">
        <v>26</v>
      </c>
      <c r="G37" s="253">
        <v>1761</v>
      </c>
      <c r="H37" s="253">
        <v>19</v>
      </c>
      <c r="I37" s="254"/>
      <c r="J37" s="253">
        <v>1002</v>
      </c>
      <c r="K37" s="257"/>
    </row>
    <row r="38" spans="2:11" s="215" customFormat="1" ht="11.25" hidden="1" customHeight="1" x14ac:dyDescent="0.4">
      <c r="B38" s="255"/>
      <c r="C38" s="256" t="s">
        <v>412</v>
      </c>
      <c r="D38" s="252"/>
      <c r="E38" s="253">
        <v>81</v>
      </c>
      <c r="F38" s="253">
        <v>81</v>
      </c>
      <c r="G38" s="253">
        <v>4673</v>
      </c>
      <c r="H38" s="253">
        <v>64</v>
      </c>
      <c r="I38" s="254"/>
      <c r="J38" s="253">
        <v>3228</v>
      </c>
      <c r="K38" s="257"/>
    </row>
    <row r="39" spans="2:11" s="215" customFormat="1" ht="11.25" hidden="1" customHeight="1" x14ac:dyDescent="0.4">
      <c r="B39" s="260"/>
      <c r="C39" s="256" t="s">
        <v>413</v>
      </c>
      <c r="D39" s="252"/>
      <c r="E39" s="261">
        <v>53</v>
      </c>
      <c r="F39" s="261">
        <v>53</v>
      </c>
      <c r="G39" s="261">
        <v>2277</v>
      </c>
      <c r="H39" s="261">
        <v>47</v>
      </c>
      <c r="I39" s="254"/>
      <c r="J39" s="261">
        <v>1580</v>
      </c>
      <c r="K39" s="257"/>
    </row>
    <row r="40" spans="2:11" s="215" customFormat="1" ht="11.25" hidden="1" customHeight="1" x14ac:dyDescent="0.4">
      <c r="B40" s="250"/>
      <c r="C40" s="256" t="s">
        <v>414</v>
      </c>
      <c r="D40" s="252"/>
      <c r="E40" s="261">
        <v>100</v>
      </c>
      <c r="F40" s="261">
        <v>100</v>
      </c>
      <c r="G40" s="261">
        <v>3722</v>
      </c>
      <c r="H40" s="261">
        <v>94</v>
      </c>
      <c r="I40" s="254"/>
      <c r="J40" s="261">
        <v>3064</v>
      </c>
      <c r="K40" s="257"/>
    </row>
    <row r="41" spans="2:11" s="215" customFormat="1" ht="15" hidden="1" customHeight="1" x14ac:dyDescent="0.4">
      <c r="B41" s="248"/>
      <c r="C41" s="228" t="s">
        <v>415</v>
      </c>
      <c r="D41" s="262"/>
      <c r="E41" s="263">
        <v>620</v>
      </c>
      <c r="F41" s="263">
        <v>484</v>
      </c>
      <c r="G41" s="263">
        <v>14500</v>
      </c>
      <c r="H41" s="263">
        <v>307</v>
      </c>
      <c r="I41" s="263">
        <v>87061</v>
      </c>
      <c r="J41" s="263">
        <v>8730</v>
      </c>
      <c r="K41" s="264">
        <v>65.400000000000006</v>
      </c>
    </row>
    <row r="42" spans="2:11" s="215" customFormat="1" hidden="1" x14ac:dyDescent="0.4">
      <c r="B42" s="250"/>
      <c r="C42" s="265" t="s">
        <v>416</v>
      </c>
      <c r="D42" s="266" t="s">
        <v>405</v>
      </c>
      <c r="E42" s="267">
        <v>180</v>
      </c>
      <c r="F42" s="268">
        <v>137.30000000000001</v>
      </c>
      <c r="G42" s="268">
        <v>5140</v>
      </c>
      <c r="H42" s="268">
        <v>78</v>
      </c>
      <c r="I42" s="269"/>
      <c r="J42" s="268">
        <v>3187</v>
      </c>
      <c r="K42" s="270"/>
    </row>
    <row r="43" spans="2:11" s="215" customFormat="1" hidden="1" x14ac:dyDescent="0.4">
      <c r="B43" s="250"/>
      <c r="C43" s="271" t="s">
        <v>417</v>
      </c>
      <c r="D43" s="272"/>
      <c r="E43" s="273">
        <v>100</v>
      </c>
      <c r="F43" s="273">
        <v>87.7</v>
      </c>
      <c r="G43" s="273">
        <v>1800</v>
      </c>
      <c r="H43" s="273">
        <v>80</v>
      </c>
      <c r="I43" s="254"/>
      <c r="J43" s="273">
        <v>1386</v>
      </c>
      <c r="K43" s="257"/>
    </row>
    <row r="44" spans="2:11" s="215" customFormat="1" hidden="1" x14ac:dyDescent="0.4">
      <c r="B44" s="250"/>
      <c r="C44" s="271" t="s">
        <v>418</v>
      </c>
      <c r="D44" s="272"/>
      <c r="E44" s="273">
        <v>76</v>
      </c>
      <c r="F44" s="273">
        <v>32.700000000000003</v>
      </c>
      <c r="G44" s="273">
        <v>630</v>
      </c>
      <c r="H44" s="273">
        <v>19</v>
      </c>
      <c r="I44" s="254"/>
      <c r="J44" s="273">
        <v>477</v>
      </c>
      <c r="K44" s="257"/>
    </row>
    <row r="45" spans="2:11" s="215" customFormat="1" hidden="1" x14ac:dyDescent="0.4">
      <c r="B45" s="250"/>
      <c r="C45" s="271" t="s">
        <v>419</v>
      </c>
      <c r="D45" s="272"/>
      <c r="E45" s="273">
        <v>60</v>
      </c>
      <c r="F45" s="273">
        <v>43.4</v>
      </c>
      <c r="G45" s="273">
        <v>1500</v>
      </c>
      <c r="H45" s="273">
        <v>29</v>
      </c>
      <c r="I45" s="254"/>
      <c r="J45" s="273">
        <v>1031</v>
      </c>
      <c r="K45" s="257"/>
    </row>
    <row r="46" spans="2:11" s="215" customFormat="1" hidden="1" x14ac:dyDescent="0.4">
      <c r="B46" s="250"/>
      <c r="C46" s="271" t="s">
        <v>420</v>
      </c>
      <c r="D46" s="272"/>
      <c r="E46" s="273">
        <v>9</v>
      </c>
      <c r="F46" s="273">
        <v>2.4</v>
      </c>
      <c r="G46" s="273">
        <v>80</v>
      </c>
      <c r="H46" s="273">
        <v>3</v>
      </c>
      <c r="I46" s="254"/>
      <c r="J46" s="273">
        <v>43</v>
      </c>
      <c r="K46" s="257"/>
    </row>
    <row r="47" spans="2:11" s="215" customFormat="1" hidden="1" x14ac:dyDescent="0.4">
      <c r="B47" s="250"/>
      <c r="C47" s="271" t="s">
        <v>421</v>
      </c>
      <c r="D47" s="272"/>
      <c r="E47" s="273">
        <v>125</v>
      </c>
      <c r="F47" s="273">
        <v>116.1</v>
      </c>
      <c r="G47" s="273">
        <v>3550</v>
      </c>
      <c r="H47" s="273">
        <v>69</v>
      </c>
      <c r="I47" s="254"/>
      <c r="J47" s="273">
        <v>1864</v>
      </c>
      <c r="K47" s="257"/>
    </row>
    <row r="48" spans="2:11" s="215" customFormat="1" hidden="1" x14ac:dyDescent="0.4">
      <c r="B48" s="274"/>
      <c r="C48" s="275" t="s">
        <v>422</v>
      </c>
      <c r="D48" s="276"/>
      <c r="E48" s="277">
        <v>70</v>
      </c>
      <c r="F48" s="277">
        <v>64.400000000000006</v>
      </c>
      <c r="G48" s="277">
        <v>1800</v>
      </c>
      <c r="H48" s="277">
        <v>29</v>
      </c>
      <c r="I48" s="278"/>
      <c r="J48" s="277">
        <v>742</v>
      </c>
      <c r="K48" s="279"/>
    </row>
    <row r="49" spans="2:11" s="215" customFormat="1" ht="15" customHeight="1" x14ac:dyDescent="0.4">
      <c r="B49" s="280" t="s">
        <v>423</v>
      </c>
      <c r="C49" s="281"/>
      <c r="D49" s="282"/>
      <c r="E49" s="235">
        <v>3390</v>
      </c>
      <c r="F49" s="235">
        <v>3215</v>
      </c>
      <c r="G49" s="235">
        <v>99960</v>
      </c>
      <c r="H49" s="235">
        <v>2439</v>
      </c>
      <c r="I49" s="235">
        <v>595539</v>
      </c>
      <c r="J49" s="235">
        <v>77977</v>
      </c>
      <c r="K49" s="236">
        <v>84.4</v>
      </c>
    </row>
    <row r="50" spans="2:11" s="215" customFormat="1" ht="15" hidden="1" customHeight="1" x14ac:dyDescent="0.4">
      <c r="B50" s="248"/>
      <c r="C50" s="222" t="s">
        <v>395</v>
      </c>
      <c r="D50" s="249"/>
      <c r="E50" s="240">
        <v>893</v>
      </c>
      <c r="F50" s="240">
        <v>893</v>
      </c>
      <c r="G50" s="240">
        <v>24500</v>
      </c>
      <c r="H50" s="240">
        <v>873</v>
      </c>
      <c r="I50" s="240">
        <v>183161</v>
      </c>
      <c r="J50" s="240">
        <v>23232</v>
      </c>
      <c r="K50" s="242">
        <v>99.5</v>
      </c>
    </row>
    <row r="51" spans="2:11" s="215" customFormat="1" hidden="1" x14ac:dyDescent="0.4">
      <c r="B51" s="283"/>
      <c r="C51" s="284" t="s">
        <v>396</v>
      </c>
      <c r="D51" s="285" t="s">
        <v>424</v>
      </c>
      <c r="E51" s="253">
        <v>613</v>
      </c>
      <c r="F51" s="253">
        <v>613</v>
      </c>
      <c r="G51" s="253">
        <v>16970</v>
      </c>
      <c r="H51" s="253">
        <v>602</v>
      </c>
      <c r="I51" s="254"/>
      <c r="J51" s="253">
        <v>15811</v>
      </c>
      <c r="K51" s="254"/>
    </row>
    <row r="52" spans="2:11" s="215" customFormat="1" hidden="1" x14ac:dyDescent="0.4">
      <c r="B52" s="283"/>
      <c r="C52" s="284" t="s">
        <v>398</v>
      </c>
      <c r="D52" s="286"/>
      <c r="E52" s="253">
        <v>79</v>
      </c>
      <c r="F52" s="253">
        <v>79</v>
      </c>
      <c r="G52" s="253">
        <v>1770</v>
      </c>
      <c r="H52" s="253">
        <v>71</v>
      </c>
      <c r="I52" s="254"/>
      <c r="J52" s="253">
        <v>2177</v>
      </c>
      <c r="K52" s="254"/>
    </row>
    <row r="53" spans="2:11" s="215" customFormat="1" hidden="1" x14ac:dyDescent="0.4">
      <c r="B53" s="283"/>
      <c r="C53" s="284" t="s">
        <v>399</v>
      </c>
      <c r="D53" s="286"/>
      <c r="E53" s="253">
        <v>72</v>
      </c>
      <c r="F53" s="253">
        <v>72</v>
      </c>
      <c r="G53" s="253">
        <v>1660</v>
      </c>
      <c r="H53" s="253">
        <v>72</v>
      </c>
      <c r="I53" s="254"/>
      <c r="J53" s="253">
        <v>1821</v>
      </c>
      <c r="K53" s="254"/>
    </row>
    <row r="54" spans="2:11" s="215" customFormat="1" hidden="1" x14ac:dyDescent="0.4">
      <c r="B54" s="283"/>
      <c r="C54" s="284" t="s">
        <v>400</v>
      </c>
      <c r="D54" s="286"/>
      <c r="E54" s="253">
        <v>52</v>
      </c>
      <c r="F54" s="253">
        <v>52</v>
      </c>
      <c r="G54" s="253">
        <v>1820</v>
      </c>
      <c r="H54" s="253">
        <v>51</v>
      </c>
      <c r="I54" s="254"/>
      <c r="J54" s="253">
        <v>1271</v>
      </c>
      <c r="K54" s="254"/>
    </row>
    <row r="55" spans="2:11" s="215" customFormat="1" hidden="1" x14ac:dyDescent="0.4">
      <c r="B55" s="283"/>
      <c r="C55" s="284" t="s">
        <v>401</v>
      </c>
      <c r="D55" s="286"/>
      <c r="E55" s="253">
        <v>68</v>
      </c>
      <c r="F55" s="253">
        <v>68</v>
      </c>
      <c r="G55" s="253">
        <v>2010</v>
      </c>
      <c r="H55" s="253">
        <v>68</v>
      </c>
      <c r="I55" s="254"/>
      <c r="J55" s="253">
        <v>1852</v>
      </c>
      <c r="K55" s="254"/>
    </row>
    <row r="56" spans="2:11" s="215" customFormat="1" hidden="1" x14ac:dyDescent="0.4">
      <c r="B56" s="283"/>
      <c r="C56" s="284" t="s">
        <v>402</v>
      </c>
      <c r="D56" s="286"/>
      <c r="E56" s="253">
        <v>9</v>
      </c>
      <c r="F56" s="253">
        <v>9</v>
      </c>
      <c r="G56" s="253">
        <v>270</v>
      </c>
      <c r="H56" s="253">
        <v>9</v>
      </c>
      <c r="I56" s="254"/>
      <c r="J56" s="253">
        <v>300</v>
      </c>
      <c r="K56" s="254"/>
    </row>
    <row r="57" spans="2:11" s="215" customFormat="1" ht="15" hidden="1" customHeight="1" x14ac:dyDescent="0.4">
      <c r="B57" s="248"/>
      <c r="C57" s="222" t="s">
        <v>403</v>
      </c>
      <c r="D57" s="249"/>
      <c r="E57" s="240">
        <v>1207</v>
      </c>
      <c r="F57" s="240">
        <v>1204</v>
      </c>
      <c r="G57" s="240">
        <v>34560</v>
      </c>
      <c r="H57" s="240">
        <v>681</v>
      </c>
      <c r="I57" s="240">
        <v>177213</v>
      </c>
      <c r="J57" s="240">
        <v>24405</v>
      </c>
      <c r="K57" s="242">
        <v>74.5</v>
      </c>
    </row>
    <row r="58" spans="2:11" s="215" customFormat="1" hidden="1" x14ac:dyDescent="0.4">
      <c r="B58" s="287"/>
      <c r="C58" s="288" t="s">
        <v>404</v>
      </c>
      <c r="D58" s="285" t="s">
        <v>425</v>
      </c>
      <c r="E58" s="253">
        <v>848</v>
      </c>
      <c r="F58" s="253">
        <v>848</v>
      </c>
      <c r="G58" s="253">
        <v>23200</v>
      </c>
      <c r="H58" s="253">
        <v>428</v>
      </c>
      <c r="I58" s="254"/>
      <c r="J58" s="253">
        <v>15439</v>
      </c>
      <c r="K58" s="257"/>
    </row>
    <row r="59" spans="2:11" s="215" customFormat="1" hidden="1" x14ac:dyDescent="0.4">
      <c r="B59" s="287"/>
      <c r="C59" s="288" t="s">
        <v>406</v>
      </c>
      <c r="D59" s="286"/>
      <c r="E59" s="253">
        <v>213</v>
      </c>
      <c r="F59" s="253">
        <v>213</v>
      </c>
      <c r="G59" s="253">
        <v>6860</v>
      </c>
      <c r="H59" s="253">
        <v>113</v>
      </c>
      <c r="I59" s="254"/>
      <c r="J59" s="253">
        <v>5213</v>
      </c>
      <c r="K59" s="257"/>
    </row>
    <row r="60" spans="2:11" s="215" customFormat="1" ht="21" hidden="1" x14ac:dyDescent="0.4">
      <c r="B60" s="287"/>
      <c r="C60" s="284" t="s">
        <v>426</v>
      </c>
      <c r="D60" s="289" t="s">
        <v>427</v>
      </c>
      <c r="E60" s="253">
        <v>146</v>
      </c>
      <c r="F60" s="253">
        <v>143</v>
      </c>
      <c r="G60" s="253">
        <v>4500</v>
      </c>
      <c r="H60" s="253">
        <v>140</v>
      </c>
      <c r="I60" s="254"/>
      <c r="J60" s="253">
        <v>3753</v>
      </c>
      <c r="K60" s="257"/>
    </row>
    <row r="61" spans="2:11" s="215" customFormat="1" ht="15" hidden="1" customHeight="1" x14ac:dyDescent="0.4">
      <c r="B61" s="248"/>
      <c r="C61" s="222" t="s">
        <v>408</v>
      </c>
      <c r="D61" s="249"/>
      <c r="E61" s="240">
        <v>670</v>
      </c>
      <c r="F61" s="240">
        <v>634</v>
      </c>
      <c r="G61" s="240">
        <v>26400</v>
      </c>
      <c r="H61" s="240">
        <v>562</v>
      </c>
      <c r="I61" s="240">
        <v>142138</v>
      </c>
      <c r="J61" s="240">
        <v>21150</v>
      </c>
      <c r="K61" s="242">
        <v>87</v>
      </c>
    </row>
    <row r="62" spans="2:11" s="215" customFormat="1" hidden="1" x14ac:dyDescent="0.4">
      <c r="B62" s="287"/>
      <c r="C62" s="288" t="s">
        <v>409</v>
      </c>
      <c r="D62" s="285" t="s">
        <v>425</v>
      </c>
      <c r="E62" s="253">
        <v>227</v>
      </c>
      <c r="F62" s="253">
        <v>227</v>
      </c>
      <c r="G62" s="253">
        <v>9572</v>
      </c>
      <c r="H62" s="253">
        <v>218</v>
      </c>
      <c r="I62" s="254"/>
      <c r="J62" s="253">
        <v>7650</v>
      </c>
      <c r="K62" s="257"/>
    </row>
    <row r="63" spans="2:11" s="215" customFormat="1" hidden="1" x14ac:dyDescent="0.4">
      <c r="B63" s="287"/>
      <c r="C63" s="288" t="s">
        <v>410</v>
      </c>
      <c r="D63" s="286"/>
      <c r="E63" s="253">
        <v>183</v>
      </c>
      <c r="F63" s="253">
        <v>147</v>
      </c>
      <c r="G63" s="253">
        <v>4395</v>
      </c>
      <c r="H63" s="253">
        <v>112</v>
      </c>
      <c r="I63" s="254"/>
      <c r="J63" s="253">
        <v>4088</v>
      </c>
      <c r="K63" s="257"/>
    </row>
    <row r="64" spans="2:11" s="215" customFormat="1" hidden="1" x14ac:dyDescent="0.4">
      <c r="B64" s="287"/>
      <c r="C64" s="288" t="s">
        <v>411</v>
      </c>
      <c r="D64" s="286"/>
      <c r="E64" s="253">
        <v>25</v>
      </c>
      <c r="F64" s="253">
        <v>26</v>
      </c>
      <c r="G64" s="253">
        <v>1761</v>
      </c>
      <c r="H64" s="253">
        <v>21</v>
      </c>
      <c r="I64" s="254"/>
      <c r="J64" s="253">
        <v>1001</v>
      </c>
      <c r="K64" s="257"/>
    </row>
    <row r="65" spans="2:11" s="215" customFormat="1" hidden="1" x14ac:dyDescent="0.4">
      <c r="B65" s="287"/>
      <c r="C65" s="288" t="s">
        <v>412</v>
      </c>
      <c r="D65" s="286"/>
      <c r="E65" s="253">
        <v>81</v>
      </c>
      <c r="F65" s="253">
        <v>81</v>
      </c>
      <c r="G65" s="253">
        <v>4673</v>
      </c>
      <c r="H65" s="253">
        <v>66</v>
      </c>
      <c r="I65" s="254"/>
      <c r="J65" s="253">
        <v>3551</v>
      </c>
      <c r="K65" s="257"/>
    </row>
    <row r="66" spans="2:11" s="215" customFormat="1" hidden="1" x14ac:dyDescent="0.4">
      <c r="B66" s="248"/>
      <c r="C66" s="288" t="s">
        <v>413</v>
      </c>
      <c r="D66" s="286"/>
      <c r="E66" s="261">
        <v>54</v>
      </c>
      <c r="F66" s="261">
        <v>53</v>
      </c>
      <c r="G66" s="261">
        <v>2277</v>
      </c>
      <c r="H66" s="261">
        <v>50</v>
      </c>
      <c r="I66" s="254"/>
      <c r="J66" s="261">
        <v>1836</v>
      </c>
      <c r="K66" s="257"/>
    </row>
    <row r="67" spans="2:11" s="215" customFormat="1" hidden="1" x14ac:dyDescent="0.4">
      <c r="B67" s="283"/>
      <c r="C67" s="288" t="s">
        <v>414</v>
      </c>
      <c r="D67" s="286"/>
      <c r="E67" s="261">
        <v>100</v>
      </c>
      <c r="F67" s="261">
        <v>100</v>
      </c>
      <c r="G67" s="261">
        <v>3722</v>
      </c>
      <c r="H67" s="261">
        <v>95</v>
      </c>
      <c r="I67" s="254"/>
      <c r="J67" s="261">
        <v>3024</v>
      </c>
      <c r="K67" s="257"/>
    </row>
    <row r="68" spans="2:11" s="215" customFormat="1" ht="14.25" hidden="1" customHeight="1" x14ac:dyDescent="0.4">
      <c r="B68" s="248"/>
      <c r="C68" s="228" t="s">
        <v>415</v>
      </c>
      <c r="D68" s="262"/>
      <c r="E68" s="263">
        <v>620</v>
      </c>
      <c r="F68" s="263">
        <v>484</v>
      </c>
      <c r="G68" s="263">
        <v>14500</v>
      </c>
      <c r="H68" s="263">
        <v>323</v>
      </c>
      <c r="I68" s="263">
        <v>93027</v>
      </c>
      <c r="J68" s="263">
        <v>9190</v>
      </c>
      <c r="K68" s="264">
        <v>69</v>
      </c>
    </row>
    <row r="69" spans="2:11" s="215" customFormat="1" hidden="1" x14ac:dyDescent="0.4">
      <c r="B69" s="250"/>
      <c r="C69" s="290" t="s">
        <v>416</v>
      </c>
      <c r="D69" s="285" t="s">
        <v>425</v>
      </c>
      <c r="E69" s="267">
        <v>180</v>
      </c>
      <c r="F69" s="268">
        <v>137</v>
      </c>
      <c r="G69" s="268">
        <v>5140</v>
      </c>
      <c r="H69" s="268">
        <v>83</v>
      </c>
      <c r="I69" s="269"/>
      <c r="J69" s="268">
        <v>3307</v>
      </c>
      <c r="K69" s="270"/>
    </row>
    <row r="70" spans="2:11" s="215" customFormat="1" hidden="1" x14ac:dyDescent="0.4">
      <c r="B70" s="250"/>
      <c r="C70" s="291" t="s">
        <v>417</v>
      </c>
      <c r="D70" s="285"/>
      <c r="E70" s="273">
        <v>100</v>
      </c>
      <c r="F70" s="273">
        <v>88</v>
      </c>
      <c r="G70" s="273">
        <v>1800</v>
      </c>
      <c r="H70" s="273">
        <v>82</v>
      </c>
      <c r="I70" s="254"/>
      <c r="J70" s="273">
        <v>1412</v>
      </c>
      <c r="K70" s="257"/>
    </row>
    <row r="71" spans="2:11" s="215" customFormat="1" hidden="1" x14ac:dyDescent="0.4">
      <c r="B71" s="250"/>
      <c r="C71" s="291" t="s">
        <v>418</v>
      </c>
      <c r="D71" s="285"/>
      <c r="E71" s="273">
        <v>76</v>
      </c>
      <c r="F71" s="273">
        <v>33</v>
      </c>
      <c r="G71" s="273">
        <v>630</v>
      </c>
      <c r="H71" s="273">
        <v>19</v>
      </c>
      <c r="I71" s="254"/>
      <c r="J71" s="273">
        <v>475</v>
      </c>
      <c r="K71" s="257"/>
    </row>
    <row r="72" spans="2:11" s="215" customFormat="1" hidden="1" x14ac:dyDescent="0.4">
      <c r="B72" s="250"/>
      <c r="C72" s="291" t="s">
        <v>419</v>
      </c>
      <c r="D72" s="285"/>
      <c r="E72" s="273">
        <v>60</v>
      </c>
      <c r="F72" s="273">
        <v>43</v>
      </c>
      <c r="G72" s="273">
        <v>1500</v>
      </c>
      <c r="H72" s="273">
        <v>35</v>
      </c>
      <c r="I72" s="254"/>
      <c r="J72" s="273">
        <v>1204</v>
      </c>
      <c r="K72" s="257"/>
    </row>
    <row r="73" spans="2:11" s="215" customFormat="1" hidden="1" x14ac:dyDescent="0.4">
      <c r="B73" s="250"/>
      <c r="C73" s="291" t="s">
        <v>420</v>
      </c>
      <c r="D73" s="285"/>
      <c r="E73" s="273">
        <v>9</v>
      </c>
      <c r="F73" s="273">
        <v>2</v>
      </c>
      <c r="G73" s="273">
        <v>80</v>
      </c>
      <c r="H73" s="273">
        <v>2</v>
      </c>
      <c r="I73" s="254"/>
      <c r="J73" s="273">
        <v>48</v>
      </c>
      <c r="K73" s="257"/>
    </row>
    <row r="74" spans="2:11" s="215" customFormat="1" hidden="1" x14ac:dyDescent="0.4">
      <c r="B74" s="250"/>
      <c r="C74" s="291" t="s">
        <v>421</v>
      </c>
      <c r="D74" s="285"/>
      <c r="E74" s="273">
        <v>125</v>
      </c>
      <c r="F74" s="273">
        <v>116</v>
      </c>
      <c r="G74" s="273">
        <v>3550</v>
      </c>
      <c r="H74" s="273">
        <v>70</v>
      </c>
      <c r="I74" s="254"/>
      <c r="J74" s="273">
        <v>1927</v>
      </c>
      <c r="K74" s="257"/>
    </row>
    <row r="75" spans="2:11" s="215" customFormat="1" hidden="1" x14ac:dyDescent="0.4">
      <c r="B75" s="274"/>
      <c r="C75" s="292" t="s">
        <v>422</v>
      </c>
      <c r="D75" s="293"/>
      <c r="E75" s="277">
        <v>70</v>
      </c>
      <c r="F75" s="277">
        <v>65</v>
      </c>
      <c r="G75" s="277">
        <v>1800</v>
      </c>
      <c r="H75" s="277">
        <v>32</v>
      </c>
      <c r="I75" s="278"/>
      <c r="J75" s="277">
        <v>817</v>
      </c>
      <c r="K75" s="279"/>
    </row>
    <row r="76" spans="2:11" s="215" customFormat="1" ht="15" customHeight="1" x14ac:dyDescent="0.4">
      <c r="B76" s="232" t="s">
        <v>428</v>
      </c>
      <c r="C76" s="233"/>
      <c r="D76" s="234"/>
      <c r="E76" s="235">
        <f t="shared" ref="E76:J76" si="2">E77+E84+E88+E95</f>
        <v>3390</v>
      </c>
      <c r="F76" s="235">
        <f t="shared" si="2"/>
        <v>3215</v>
      </c>
      <c r="G76" s="235">
        <f t="shared" si="2"/>
        <v>99960</v>
      </c>
      <c r="H76" s="235">
        <f t="shared" si="2"/>
        <v>2518</v>
      </c>
      <c r="I76" s="235">
        <f t="shared" si="2"/>
        <v>617463</v>
      </c>
      <c r="J76" s="235">
        <f t="shared" si="2"/>
        <v>79892</v>
      </c>
      <c r="K76" s="294">
        <v>86.7</v>
      </c>
    </row>
    <row r="77" spans="2:11" s="215" customFormat="1" ht="15" hidden="1" customHeight="1" x14ac:dyDescent="0.4">
      <c r="B77" s="248"/>
      <c r="C77" s="222" t="s">
        <v>395</v>
      </c>
      <c r="D77" s="249"/>
      <c r="E77" s="240">
        <f>SUM(E78:E83)</f>
        <v>893</v>
      </c>
      <c r="F77" s="240">
        <f>SUM(F78:F83)</f>
        <v>893</v>
      </c>
      <c r="G77" s="240">
        <f>SUM(G78:G83)</f>
        <v>24500</v>
      </c>
      <c r="H77" s="240">
        <f>SUM(H78:H83)</f>
        <v>873</v>
      </c>
      <c r="I77" s="240">
        <v>182950</v>
      </c>
      <c r="J77" s="240">
        <f>SUM(J78:J83)</f>
        <v>23055</v>
      </c>
      <c r="K77" s="242">
        <v>99.7</v>
      </c>
    </row>
    <row r="78" spans="2:11" s="215" customFormat="1" ht="15" hidden="1" customHeight="1" x14ac:dyDescent="0.4">
      <c r="B78" s="283"/>
      <c r="C78" s="284" t="s">
        <v>396</v>
      </c>
      <c r="D78" s="285" t="s">
        <v>424</v>
      </c>
      <c r="E78" s="253">
        <v>613</v>
      </c>
      <c r="F78" s="253">
        <v>613</v>
      </c>
      <c r="G78" s="253">
        <v>16970</v>
      </c>
      <c r="H78" s="253">
        <v>602</v>
      </c>
      <c r="I78" s="254"/>
      <c r="J78" s="253">
        <v>15674</v>
      </c>
      <c r="K78" s="254"/>
    </row>
    <row r="79" spans="2:11" s="215" customFormat="1" ht="15" hidden="1" customHeight="1" x14ac:dyDescent="0.4">
      <c r="B79" s="283"/>
      <c r="C79" s="284" t="s">
        <v>398</v>
      </c>
      <c r="D79" s="286"/>
      <c r="E79" s="253">
        <v>79</v>
      </c>
      <c r="F79" s="253">
        <v>79</v>
      </c>
      <c r="G79" s="253">
        <v>1770</v>
      </c>
      <c r="H79" s="253">
        <v>71</v>
      </c>
      <c r="I79" s="254"/>
      <c r="J79" s="253">
        <v>2183</v>
      </c>
      <c r="K79" s="254"/>
    </row>
    <row r="80" spans="2:11" s="215" customFormat="1" ht="15" hidden="1" customHeight="1" x14ac:dyDescent="0.4">
      <c r="B80" s="283"/>
      <c r="C80" s="284" t="s">
        <v>399</v>
      </c>
      <c r="D80" s="286"/>
      <c r="E80" s="253">
        <v>72</v>
      </c>
      <c r="F80" s="253">
        <v>72</v>
      </c>
      <c r="G80" s="253">
        <v>1660</v>
      </c>
      <c r="H80" s="253">
        <v>72</v>
      </c>
      <c r="I80" s="254"/>
      <c r="J80" s="253">
        <v>1804</v>
      </c>
      <c r="K80" s="254"/>
    </row>
    <row r="81" spans="2:11" s="215" customFormat="1" ht="15" hidden="1" customHeight="1" x14ac:dyDescent="0.4">
      <c r="B81" s="283"/>
      <c r="C81" s="284" t="s">
        <v>400</v>
      </c>
      <c r="D81" s="286"/>
      <c r="E81" s="253">
        <v>52</v>
      </c>
      <c r="F81" s="253">
        <v>52</v>
      </c>
      <c r="G81" s="253">
        <v>1820</v>
      </c>
      <c r="H81" s="253">
        <v>51</v>
      </c>
      <c r="I81" s="254"/>
      <c r="J81" s="253">
        <v>1249</v>
      </c>
      <c r="K81" s="254"/>
    </row>
    <row r="82" spans="2:11" s="215" customFormat="1" ht="15" hidden="1" customHeight="1" x14ac:dyDescent="0.4">
      <c r="B82" s="283"/>
      <c r="C82" s="284" t="s">
        <v>401</v>
      </c>
      <c r="D82" s="286"/>
      <c r="E82" s="253">
        <v>68</v>
      </c>
      <c r="F82" s="253">
        <v>68</v>
      </c>
      <c r="G82" s="253">
        <v>2010</v>
      </c>
      <c r="H82" s="253">
        <v>68</v>
      </c>
      <c r="I82" s="254"/>
      <c r="J82" s="253">
        <v>1845</v>
      </c>
      <c r="K82" s="254"/>
    </row>
    <row r="83" spans="2:11" s="215" customFormat="1" ht="15" hidden="1" customHeight="1" x14ac:dyDescent="0.4">
      <c r="B83" s="283"/>
      <c r="C83" s="284" t="s">
        <v>402</v>
      </c>
      <c r="D83" s="286"/>
      <c r="E83" s="253">
        <v>9</v>
      </c>
      <c r="F83" s="253">
        <v>9</v>
      </c>
      <c r="G83" s="253">
        <v>270</v>
      </c>
      <c r="H83" s="253">
        <v>9</v>
      </c>
      <c r="I83" s="254"/>
      <c r="J83" s="253">
        <v>300</v>
      </c>
      <c r="K83" s="254"/>
    </row>
    <row r="84" spans="2:11" s="295" customFormat="1" ht="15" hidden="1" customHeight="1" x14ac:dyDescent="0.4">
      <c r="B84" s="248"/>
      <c r="C84" s="222" t="s">
        <v>403</v>
      </c>
      <c r="D84" s="249"/>
      <c r="E84" s="240">
        <f>SUM(E85:E87)</f>
        <v>1207</v>
      </c>
      <c r="F84" s="240">
        <f>SUM(F85:F87)</f>
        <v>1204</v>
      </c>
      <c r="G84" s="240">
        <f>SUM(G85:G87)</f>
        <v>34560</v>
      </c>
      <c r="H84" s="240">
        <f>SUM(H85:H87)</f>
        <v>730</v>
      </c>
      <c r="I84" s="240">
        <v>189840</v>
      </c>
      <c r="J84" s="240">
        <f>SUM(J85:J87)</f>
        <v>25439</v>
      </c>
      <c r="K84" s="242">
        <v>78.599999999999994</v>
      </c>
    </row>
    <row r="85" spans="2:11" s="215" customFormat="1" ht="15" hidden="1" customHeight="1" x14ac:dyDescent="0.4">
      <c r="B85" s="287"/>
      <c r="C85" s="288" t="s">
        <v>404</v>
      </c>
      <c r="D85" s="285" t="s">
        <v>425</v>
      </c>
      <c r="E85" s="253">
        <v>848</v>
      </c>
      <c r="F85" s="253">
        <v>848</v>
      </c>
      <c r="G85" s="253">
        <v>23200</v>
      </c>
      <c r="H85" s="253">
        <v>474</v>
      </c>
      <c r="I85" s="254"/>
      <c r="J85" s="253">
        <v>16461</v>
      </c>
      <c r="K85" s="257"/>
    </row>
    <row r="86" spans="2:11" s="215" customFormat="1" ht="15" hidden="1" customHeight="1" x14ac:dyDescent="0.4">
      <c r="B86" s="287"/>
      <c r="C86" s="288" t="s">
        <v>406</v>
      </c>
      <c r="D86" s="286"/>
      <c r="E86" s="253">
        <v>213</v>
      </c>
      <c r="F86" s="253">
        <v>213</v>
      </c>
      <c r="G86" s="253">
        <v>6860</v>
      </c>
      <c r="H86" s="253">
        <v>116</v>
      </c>
      <c r="I86" s="254"/>
      <c r="J86" s="253">
        <v>5213</v>
      </c>
      <c r="K86" s="257"/>
    </row>
    <row r="87" spans="2:11" s="215" customFormat="1" ht="21" hidden="1" x14ac:dyDescent="0.4">
      <c r="B87" s="287"/>
      <c r="C87" s="284" t="s">
        <v>426</v>
      </c>
      <c r="D87" s="289" t="s">
        <v>427</v>
      </c>
      <c r="E87" s="253">
        <v>146</v>
      </c>
      <c r="F87" s="253">
        <v>143</v>
      </c>
      <c r="G87" s="253">
        <v>4500</v>
      </c>
      <c r="H87" s="253">
        <v>140</v>
      </c>
      <c r="I87" s="254"/>
      <c r="J87" s="253">
        <v>3765</v>
      </c>
      <c r="K87" s="257"/>
    </row>
    <row r="88" spans="2:11" s="215" customFormat="1" ht="15" hidden="1" customHeight="1" x14ac:dyDescent="0.4">
      <c r="B88" s="248"/>
      <c r="C88" s="222" t="s">
        <v>408</v>
      </c>
      <c r="D88" s="249"/>
      <c r="E88" s="240">
        <f>SUM(E89:E94)</f>
        <v>670</v>
      </c>
      <c r="F88" s="240">
        <f>SUM(F89:F94)</f>
        <v>634</v>
      </c>
      <c r="G88" s="240">
        <f>SUM(G89:G94)</f>
        <v>26400</v>
      </c>
      <c r="H88" s="240">
        <f>SUM(H89:H94)</f>
        <v>572</v>
      </c>
      <c r="I88" s="240">
        <v>144964</v>
      </c>
      <c r="J88" s="240">
        <f>SUM(J89:J94)</f>
        <v>21749</v>
      </c>
      <c r="K88" s="242">
        <v>93.4</v>
      </c>
    </row>
    <row r="89" spans="2:11" s="215" customFormat="1" ht="15" hidden="1" customHeight="1" x14ac:dyDescent="0.4">
      <c r="B89" s="287"/>
      <c r="C89" s="288" t="s">
        <v>409</v>
      </c>
      <c r="D89" s="285" t="s">
        <v>425</v>
      </c>
      <c r="E89" s="253">
        <v>227</v>
      </c>
      <c r="F89" s="253">
        <v>227</v>
      </c>
      <c r="G89" s="253">
        <v>9572</v>
      </c>
      <c r="H89" s="253">
        <v>220</v>
      </c>
      <c r="I89" s="254"/>
      <c r="J89" s="253">
        <v>7663</v>
      </c>
      <c r="K89" s="257"/>
    </row>
    <row r="90" spans="2:11" s="215" customFormat="1" ht="15" hidden="1" customHeight="1" x14ac:dyDescent="0.4">
      <c r="B90" s="287"/>
      <c r="C90" s="288" t="s">
        <v>410</v>
      </c>
      <c r="D90" s="286"/>
      <c r="E90" s="253">
        <v>183</v>
      </c>
      <c r="F90" s="253">
        <v>147</v>
      </c>
      <c r="G90" s="253">
        <v>4395</v>
      </c>
      <c r="H90" s="253">
        <v>112</v>
      </c>
      <c r="I90" s="254"/>
      <c r="J90" s="253">
        <v>4135</v>
      </c>
      <c r="K90" s="257"/>
    </row>
    <row r="91" spans="2:11" s="215" customFormat="1" ht="15" hidden="1" customHeight="1" x14ac:dyDescent="0.4">
      <c r="B91" s="287"/>
      <c r="C91" s="288" t="s">
        <v>411</v>
      </c>
      <c r="D91" s="286"/>
      <c r="E91" s="253">
        <v>26</v>
      </c>
      <c r="F91" s="253">
        <v>26</v>
      </c>
      <c r="G91" s="253">
        <v>1761</v>
      </c>
      <c r="H91" s="253">
        <v>22</v>
      </c>
      <c r="I91" s="254"/>
      <c r="J91" s="253">
        <v>1067</v>
      </c>
      <c r="K91" s="257"/>
    </row>
    <row r="92" spans="2:11" s="215" customFormat="1" ht="15" hidden="1" customHeight="1" x14ac:dyDescent="0.4">
      <c r="B92" s="287"/>
      <c r="C92" s="288" t="s">
        <v>412</v>
      </c>
      <c r="D92" s="286"/>
      <c r="E92" s="253">
        <v>81</v>
      </c>
      <c r="F92" s="253">
        <v>81</v>
      </c>
      <c r="G92" s="253">
        <v>4673</v>
      </c>
      <c r="H92" s="253">
        <v>70</v>
      </c>
      <c r="I92" s="254"/>
      <c r="J92" s="253">
        <v>3917</v>
      </c>
      <c r="K92" s="257"/>
    </row>
    <row r="93" spans="2:11" s="295" customFormat="1" ht="15" hidden="1" customHeight="1" x14ac:dyDescent="0.4">
      <c r="B93" s="248"/>
      <c r="C93" s="288" t="s">
        <v>413</v>
      </c>
      <c r="D93" s="286"/>
      <c r="E93" s="261">
        <v>53</v>
      </c>
      <c r="F93" s="261">
        <v>53</v>
      </c>
      <c r="G93" s="261">
        <v>2277</v>
      </c>
      <c r="H93" s="261">
        <v>52</v>
      </c>
      <c r="I93" s="254"/>
      <c r="J93" s="261">
        <v>1926</v>
      </c>
      <c r="K93" s="257"/>
    </row>
    <row r="94" spans="2:11" s="215" customFormat="1" ht="15" hidden="1" customHeight="1" x14ac:dyDescent="0.4">
      <c r="B94" s="283"/>
      <c r="C94" s="288" t="s">
        <v>414</v>
      </c>
      <c r="D94" s="286"/>
      <c r="E94" s="261">
        <v>100</v>
      </c>
      <c r="F94" s="261">
        <v>100</v>
      </c>
      <c r="G94" s="261">
        <v>3722</v>
      </c>
      <c r="H94" s="261">
        <v>96</v>
      </c>
      <c r="I94" s="254"/>
      <c r="J94" s="261">
        <v>3041</v>
      </c>
      <c r="K94" s="257"/>
    </row>
    <row r="95" spans="2:11" s="215" customFormat="1" ht="15" hidden="1" customHeight="1" x14ac:dyDescent="0.4">
      <c r="B95" s="248"/>
      <c r="C95" s="228" t="s">
        <v>415</v>
      </c>
      <c r="D95" s="262"/>
      <c r="E95" s="263">
        <f>SUM(E96:E102)</f>
        <v>620</v>
      </c>
      <c r="F95" s="263">
        <f>SUM(F96:F102)</f>
        <v>484</v>
      </c>
      <c r="G95" s="263">
        <f>SUM(G96:G102)</f>
        <v>14500</v>
      </c>
      <c r="H95" s="263">
        <f>SUM(H96:H102)</f>
        <v>343</v>
      </c>
      <c r="I95" s="263">
        <v>99709</v>
      </c>
      <c r="J95" s="263">
        <f>SUM(J96:J102)</f>
        <v>9649</v>
      </c>
      <c r="K95" s="264">
        <v>72.8</v>
      </c>
    </row>
    <row r="96" spans="2:11" s="215" customFormat="1" ht="15" hidden="1" customHeight="1" x14ac:dyDescent="0.4">
      <c r="B96" s="250"/>
      <c r="C96" s="290" t="s">
        <v>416</v>
      </c>
      <c r="D96" s="285" t="s">
        <v>425</v>
      </c>
      <c r="E96" s="267">
        <v>180</v>
      </c>
      <c r="F96" s="268">
        <v>137</v>
      </c>
      <c r="G96" s="268">
        <v>5140</v>
      </c>
      <c r="H96" s="268">
        <v>90</v>
      </c>
      <c r="I96" s="269"/>
      <c r="J96" s="268">
        <v>3375</v>
      </c>
      <c r="K96" s="270"/>
    </row>
    <row r="97" spans="2:11" s="215" customFormat="1" ht="15" hidden="1" customHeight="1" x14ac:dyDescent="0.4">
      <c r="B97" s="250"/>
      <c r="C97" s="291" t="s">
        <v>417</v>
      </c>
      <c r="D97" s="285"/>
      <c r="E97" s="273">
        <v>100</v>
      </c>
      <c r="F97" s="273">
        <v>88</v>
      </c>
      <c r="G97" s="273">
        <v>1800</v>
      </c>
      <c r="H97" s="273">
        <v>82</v>
      </c>
      <c r="I97" s="254"/>
      <c r="J97" s="273">
        <v>1429</v>
      </c>
      <c r="K97" s="257"/>
    </row>
    <row r="98" spans="2:11" s="215" customFormat="1" ht="15" hidden="1" customHeight="1" x14ac:dyDescent="0.4">
      <c r="B98" s="250"/>
      <c r="C98" s="291" t="s">
        <v>418</v>
      </c>
      <c r="D98" s="285"/>
      <c r="E98" s="273">
        <v>76</v>
      </c>
      <c r="F98" s="273">
        <v>33</v>
      </c>
      <c r="G98" s="273">
        <v>630</v>
      </c>
      <c r="H98" s="273">
        <v>19</v>
      </c>
      <c r="I98" s="254"/>
      <c r="J98" s="273">
        <v>473</v>
      </c>
      <c r="K98" s="257"/>
    </row>
    <row r="99" spans="2:11" s="215" customFormat="1" ht="15" hidden="1" customHeight="1" x14ac:dyDescent="0.4">
      <c r="B99" s="250"/>
      <c r="C99" s="291" t="s">
        <v>419</v>
      </c>
      <c r="D99" s="285"/>
      <c r="E99" s="273">
        <v>60</v>
      </c>
      <c r="F99" s="273">
        <v>43</v>
      </c>
      <c r="G99" s="273">
        <v>1500</v>
      </c>
      <c r="H99" s="273">
        <v>39</v>
      </c>
      <c r="I99" s="254"/>
      <c r="J99" s="273">
        <v>1335</v>
      </c>
      <c r="K99" s="257"/>
    </row>
    <row r="100" spans="2:11" s="215" customFormat="1" ht="15" hidden="1" customHeight="1" x14ac:dyDescent="0.4">
      <c r="B100" s="250"/>
      <c r="C100" s="291" t="s">
        <v>420</v>
      </c>
      <c r="D100" s="285"/>
      <c r="E100" s="273">
        <v>9</v>
      </c>
      <c r="F100" s="273">
        <v>2</v>
      </c>
      <c r="G100" s="273">
        <v>80</v>
      </c>
      <c r="H100" s="273">
        <v>2</v>
      </c>
      <c r="I100" s="254"/>
      <c r="J100" s="273">
        <v>48</v>
      </c>
      <c r="K100" s="257"/>
    </row>
    <row r="101" spans="2:11" ht="15" hidden="1" customHeight="1" x14ac:dyDescent="0.4">
      <c r="B101" s="250"/>
      <c r="C101" s="291" t="s">
        <v>421</v>
      </c>
      <c r="D101" s="285"/>
      <c r="E101" s="273">
        <v>125</v>
      </c>
      <c r="F101" s="273">
        <v>116</v>
      </c>
      <c r="G101" s="273">
        <v>3550</v>
      </c>
      <c r="H101" s="273">
        <v>75</v>
      </c>
      <c r="I101" s="254"/>
      <c r="J101" s="273">
        <v>2067</v>
      </c>
      <c r="K101" s="257"/>
    </row>
    <row r="102" spans="2:11" ht="15" hidden="1" customHeight="1" x14ac:dyDescent="0.4">
      <c r="B102" s="274"/>
      <c r="C102" s="292" t="s">
        <v>422</v>
      </c>
      <c r="D102" s="293"/>
      <c r="E102" s="277">
        <v>70</v>
      </c>
      <c r="F102" s="277">
        <v>65</v>
      </c>
      <c r="G102" s="277">
        <v>1800</v>
      </c>
      <c r="H102" s="277">
        <v>36</v>
      </c>
      <c r="I102" s="278"/>
      <c r="J102" s="277">
        <v>922</v>
      </c>
      <c r="K102" s="279"/>
    </row>
    <row r="103" spans="2:11" s="215" customFormat="1" ht="15" customHeight="1" x14ac:dyDescent="0.4">
      <c r="B103" s="232" t="s">
        <v>429</v>
      </c>
      <c r="C103" s="233"/>
      <c r="D103" s="234"/>
      <c r="E103" s="235">
        <f t="shared" ref="E103:J103" si="3">E104+E111+E115+E122</f>
        <v>3390</v>
      </c>
      <c r="F103" s="235">
        <f t="shared" si="3"/>
        <v>3215</v>
      </c>
      <c r="G103" s="235">
        <f t="shared" si="3"/>
        <v>99960</v>
      </c>
      <c r="H103" s="235">
        <f t="shared" si="3"/>
        <v>2546</v>
      </c>
      <c r="I103" s="235">
        <f t="shared" si="3"/>
        <v>626290</v>
      </c>
      <c r="J103" s="235">
        <f t="shared" si="3"/>
        <v>80415</v>
      </c>
      <c r="K103" s="294">
        <v>85.8</v>
      </c>
    </row>
    <row r="104" spans="2:11" s="215" customFormat="1" ht="15" hidden="1" customHeight="1" x14ac:dyDescent="0.4">
      <c r="B104" s="248"/>
      <c r="C104" s="222" t="s">
        <v>395</v>
      </c>
      <c r="D104" s="249"/>
      <c r="E104" s="240">
        <f>SUM(E105:E110)</f>
        <v>893</v>
      </c>
      <c r="F104" s="240">
        <f>SUM(F105:F110)</f>
        <v>893</v>
      </c>
      <c r="G104" s="240">
        <f>SUM(G105:G110)</f>
        <v>24500</v>
      </c>
      <c r="H104" s="240">
        <f>SUM(H105:H110)</f>
        <v>873</v>
      </c>
      <c r="I104" s="240">
        <v>183022</v>
      </c>
      <c r="J104" s="240">
        <f>SUM(J105:J110)</f>
        <v>22886</v>
      </c>
      <c r="K104" s="242">
        <v>99.53</v>
      </c>
    </row>
    <row r="105" spans="2:11" s="215" customFormat="1" ht="15" hidden="1" customHeight="1" x14ac:dyDescent="0.4">
      <c r="B105" s="283"/>
      <c r="C105" s="284" t="s">
        <v>396</v>
      </c>
      <c r="D105" s="285" t="s">
        <v>424</v>
      </c>
      <c r="E105" s="253">
        <v>613</v>
      </c>
      <c r="F105" s="253">
        <v>613</v>
      </c>
      <c r="G105" s="253">
        <v>16970</v>
      </c>
      <c r="H105" s="253">
        <v>602</v>
      </c>
      <c r="I105" s="254"/>
      <c r="J105" s="253">
        <v>15568</v>
      </c>
      <c r="K105" s="254"/>
    </row>
    <row r="106" spans="2:11" s="215" customFormat="1" ht="15" hidden="1" customHeight="1" x14ac:dyDescent="0.4">
      <c r="B106" s="283"/>
      <c r="C106" s="284" t="s">
        <v>398</v>
      </c>
      <c r="D106" s="286"/>
      <c r="E106" s="253">
        <v>79</v>
      </c>
      <c r="F106" s="253">
        <v>79</v>
      </c>
      <c r="G106" s="253">
        <v>1770</v>
      </c>
      <c r="H106" s="253">
        <v>71</v>
      </c>
      <c r="I106" s="254"/>
      <c r="J106" s="253">
        <v>2342</v>
      </c>
      <c r="K106" s="254"/>
    </row>
    <row r="107" spans="2:11" s="215" customFormat="1" ht="15" hidden="1" customHeight="1" x14ac:dyDescent="0.4">
      <c r="B107" s="283"/>
      <c r="C107" s="284" t="s">
        <v>399</v>
      </c>
      <c r="D107" s="286"/>
      <c r="E107" s="253">
        <v>72</v>
      </c>
      <c r="F107" s="253">
        <v>72</v>
      </c>
      <c r="G107" s="253">
        <v>1660</v>
      </c>
      <c r="H107" s="253">
        <v>72</v>
      </c>
      <c r="I107" s="254"/>
      <c r="J107" s="253">
        <v>1645</v>
      </c>
      <c r="K107" s="254"/>
    </row>
    <row r="108" spans="2:11" s="215" customFormat="1" ht="15" hidden="1" customHeight="1" x14ac:dyDescent="0.4">
      <c r="B108" s="283"/>
      <c r="C108" s="284" t="s">
        <v>400</v>
      </c>
      <c r="D108" s="286"/>
      <c r="E108" s="253">
        <v>52</v>
      </c>
      <c r="F108" s="253">
        <v>52</v>
      </c>
      <c r="G108" s="253">
        <v>1820</v>
      </c>
      <c r="H108" s="253">
        <v>51</v>
      </c>
      <c r="I108" s="254"/>
      <c r="J108" s="253">
        <v>1243</v>
      </c>
      <c r="K108" s="254"/>
    </row>
    <row r="109" spans="2:11" s="215" customFormat="1" ht="15" hidden="1" customHeight="1" x14ac:dyDescent="0.4">
      <c r="B109" s="283"/>
      <c r="C109" s="284" t="s">
        <v>401</v>
      </c>
      <c r="D109" s="286"/>
      <c r="E109" s="253">
        <v>68</v>
      </c>
      <c r="F109" s="253">
        <v>68</v>
      </c>
      <c r="G109" s="253">
        <v>2010</v>
      </c>
      <c r="H109" s="253">
        <v>68</v>
      </c>
      <c r="I109" s="254"/>
      <c r="J109" s="253">
        <v>1788</v>
      </c>
      <c r="K109" s="254"/>
    </row>
    <row r="110" spans="2:11" s="215" customFormat="1" ht="15" hidden="1" customHeight="1" x14ac:dyDescent="0.4">
      <c r="B110" s="283"/>
      <c r="C110" s="284" t="s">
        <v>402</v>
      </c>
      <c r="D110" s="286"/>
      <c r="E110" s="253">
        <v>9</v>
      </c>
      <c r="F110" s="253">
        <v>9</v>
      </c>
      <c r="G110" s="253">
        <v>270</v>
      </c>
      <c r="H110" s="253">
        <v>9</v>
      </c>
      <c r="I110" s="254"/>
      <c r="J110" s="253">
        <v>300</v>
      </c>
      <c r="K110" s="254"/>
    </row>
    <row r="111" spans="2:11" s="295" customFormat="1" ht="15" hidden="1" customHeight="1" x14ac:dyDescent="0.4">
      <c r="B111" s="248"/>
      <c r="C111" s="222" t="s">
        <v>403</v>
      </c>
      <c r="D111" s="249"/>
      <c r="E111" s="240">
        <f>SUM(E112:E114)</f>
        <v>1207</v>
      </c>
      <c r="F111" s="240">
        <f>SUM(F112:F114)</f>
        <v>1204</v>
      </c>
      <c r="G111" s="240">
        <f>SUM(G112:G114)</f>
        <v>34560</v>
      </c>
      <c r="H111" s="240">
        <f>SUM(H112:H114)</f>
        <v>745</v>
      </c>
      <c r="I111" s="240">
        <v>195025</v>
      </c>
      <c r="J111" s="240">
        <f>SUM(J112:J114)</f>
        <v>25959</v>
      </c>
      <c r="K111" s="242">
        <v>79.2</v>
      </c>
    </row>
    <row r="112" spans="2:11" s="215" customFormat="1" ht="15" hidden="1" customHeight="1" x14ac:dyDescent="0.4">
      <c r="B112" s="287"/>
      <c r="C112" s="288" t="s">
        <v>404</v>
      </c>
      <c r="D112" s="285" t="s">
        <v>425</v>
      </c>
      <c r="E112" s="253">
        <v>848</v>
      </c>
      <c r="F112" s="253">
        <v>848</v>
      </c>
      <c r="G112" s="253">
        <v>23200</v>
      </c>
      <c r="H112" s="253">
        <v>488</v>
      </c>
      <c r="I112" s="254"/>
      <c r="J112" s="253">
        <v>16779</v>
      </c>
      <c r="K112" s="257"/>
    </row>
    <row r="113" spans="2:11" s="215" customFormat="1" ht="15" hidden="1" customHeight="1" x14ac:dyDescent="0.4">
      <c r="B113" s="287"/>
      <c r="C113" s="288" t="s">
        <v>406</v>
      </c>
      <c r="D113" s="286"/>
      <c r="E113" s="253">
        <v>213</v>
      </c>
      <c r="F113" s="253">
        <v>213</v>
      </c>
      <c r="G113" s="253">
        <v>6860</v>
      </c>
      <c r="H113" s="253">
        <v>117</v>
      </c>
      <c r="I113" s="254"/>
      <c r="J113" s="253">
        <v>5430</v>
      </c>
      <c r="K113" s="257"/>
    </row>
    <row r="114" spans="2:11" s="215" customFormat="1" ht="21" hidden="1" x14ac:dyDescent="0.4">
      <c r="B114" s="287"/>
      <c r="C114" s="284" t="s">
        <v>426</v>
      </c>
      <c r="D114" s="289" t="s">
        <v>427</v>
      </c>
      <c r="E114" s="253">
        <v>146</v>
      </c>
      <c r="F114" s="253">
        <v>143</v>
      </c>
      <c r="G114" s="253">
        <v>4500</v>
      </c>
      <c r="H114" s="253">
        <v>140</v>
      </c>
      <c r="I114" s="254"/>
      <c r="J114" s="253">
        <v>3750</v>
      </c>
      <c r="K114" s="257"/>
    </row>
    <row r="115" spans="2:11" s="215" customFormat="1" ht="15" hidden="1" customHeight="1" x14ac:dyDescent="0.4">
      <c r="B115" s="248"/>
      <c r="C115" s="222" t="s">
        <v>408</v>
      </c>
      <c r="D115" s="249"/>
      <c r="E115" s="240">
        <f>SUM(E116:E121)</f>
        <v>670</v>
      </c>
      <c r="F115" s="240">
        <f>SUM(F116:F121)</f>
        <v>634</v>
      </c>
      <c r="G115" s="240">
        <f>SUM(G116:G121)</f>
        <v>26400</v>
      </c>
      <c r="H115" s="240">
        <f>SUM(H116:H121)</f>
        <v>573</v>
      </c>
      <c r="I115" s="240">
        <v>145293</v>
      </c>
      <c r="J115" s="240">
        <f>SUM(J116:J121)</f>
        <v>21714</v>
      </c>
      <c r="K115" s="242">
        <v>88</v>
      </c>
    </row>
    <row r="116" spans="2:11" s="215" customFormat="1" ht="15" hidden="1" customHeight="1" x14ac:dyDescent="0.4">
      <c r="B116" s="287"/>
      <c r="C116" s="288" t="s">
        <v>409</v>
      </c>
      <c r="D116" s="285" t="s">
        <v>425</v>
      </c>
      <c r="E116" s="253">
        <v>227</v>
      </c>
      <c r="F116" s="253">
        <v>227</v>
      </c>
      <c r="G116" s="253">
        <v>9572</v>
      </c>
      <c r="H116" s="253">
        <v>220</v>
      </c>
      <c r="I116" s="254"/>
      <c r="J116" s="253">
        <v>7659</v>
      </c>
      <c r="K116" s="257"/>
    </row>
    <row r="117" spans="2:11" s="215" customFormat="1" ht="15" hidden="1" customHeight="1" x14ac:dyDescent="0.4">
      <c r="B117" s="287"/>
      <c r="C117" s="288" t="s">
        <v>410</v>
      </c>
      <c r="D117" s="286"/>
      <c r="E117" s="253">
        <v>183</v>
      </c>
      <c r="F117" s="253">
        <v>147</v>
      </c>
      <c r="G117" s="253">
        <v>4395</v>
      </c>
      <c r="H117" s="253">
        <v>112</v>
      </c>
      <c r="I117" s="254"/>
      <c r="J117" s="253">
        <v>4106</v>
      </c>
      <c r="K117" s="257"/>
    </row>
    <row r="118" spans="2:11" s="215" customFormat="1" ht="15" hidden="1" customHeight="1" x14ac:dyDescent="0.4">
      <c r="B118" s="287"/>
      <c r="C118" s="288" t="s">
        <v>411</v>
      </c>
      <c r="D118" s="286"/>
      <c r="E118" s="253">
        <v>26</v>
      </c>
      <c r="F118" s="253">
        <v>26</v>
      </c>
      <c r="G118" s="253">
        <v>1761</v>
      </c>
      <c r="H118" s="253">
        <v>22</v>
      </c>
      <c r="I118" s="254"/>
      <c r="J118" s="253">
        <v>1073</v>
      </c>
      <c r="K118" s="257"/>
    </row>
    <row r="119" spans="2:11" s="215" customFormat="1" ht="15" hidden="1" customHeight="1" x14ac:dyDescent="0.4">
      <c r="B119" s="287"/>
      <c r="C119" s="288" t="s">
        <v>412</v>
      </c>
      <c r="D119" s="286"/>
      <c r="E119" s="253">
        <v>81</v>
      </c>
      <c r="F119" s="253">
        <v>81</v>
      </c>
      <c r="G119" s="253">
        <v>4673</v>
      </c>
      <c r="H119" s="253">
        <v>71</v>
      </c>
      <c r="I119" s="254"/>
      <c r="J119" s="253">
        <v>3969</v>
      </c>
      <c r="K119" s="257"/>
    </row>
    <row r="120" spans="2:11" s="295" customFormat="1" ht="15" hidden="1" customHeight="1" x14ac:dyDescent="0.4">
      <c r="B120" s="248"/>
      <c r="C120" s="288" t="s">
        <v>413</v>
      </c>
      <c r="D120" s="286"/>
      <c r="E120" s="261">
        <v>53</v>
      </c>
      <c r="F120" s="261">
        <v>53</v>
      </c>
      <c r="G120" s="261">
        <v>2277</v>
      </c>
      <c r="H120" s="261">
        <v>52</v>
      </c>
      <c r="I120" s="254"/>
      <c r="J120" s="261">
        <v>1974</v>
      </c>
      <c r="K120" s="257"/>
    </row>
    <row r="121" spans="2:11" s="215" customFormat="1" ht="15" hidden="1" customHeight="1" x14ac:dyDescent="0.4">
      <c r="B121" s="283"/>
      <c r="C121" s="288" t="s">
        <v>414</v>
      </c>
      <c r="D121" s="286"/>
      <c r="E121" s="261">
        <v>100</v>
      </c>
      <c r="F121" s="261">
        <v>100</v>
      </c>
      <c r="G121" s="261">
        <v>3722</v>
      </c>
      <c r="H121" s="261">
        <v>96</v>
      </c>
      <c r="I121" s="254"/>
      <c r="J121" s="261">
        <v>2933</v>
      </c>
      <c r="K121" s="257"/>
    </row>
    <row r="122" spans="2:11" s="215" customFormat="1" ht="15" hidden="1" customHeight="1" x14ac:dyDescent="0.4">
      <c r="B122" s="248"/>
      <c r="C122" s="228" t="s">
        <v>415</v>
      </c>
      <c r="D122" s="262"/>
      <c r="E122" s="263">
        <f>SUM(E123:E129)</f>
        <v>620</v>
      </c>
      <c r="F122" s="263">
        <f>SUM(F123:F129)</f>
        <v>484</v>
      </c>
      <c r="G122" s="263">
        <f>SUM(G123:G129)</f>
        <v>14500</v>
      </c>
      <c r="H122" s="263">
        <f>SUM(H123:H129)</f>
        <v>355</v>
      </c>
      <c r="I122" s="263">
        <v>102950</v>
      </c>
      <c r="J122" s="263">
        <f>SUM(J123:J129)</f>
        <v>9856</v>
      </c>
      <c r="K122" s="264">
        <v>74.3</v>
      </c>
    </row>
    <row r="123" spans="2:11" s="215" customFormat="1" ht="15" hidden="1" customHeight="1" x14ac:dyDescent="0.4">
      <c r="B123" s="250"/>
      <c r="C123" s="290" t="s">
        <v>416</v>
      </c>
      <c r="D123" s="285" t="s">
        <v>425</v>
      </c>
      <c r="E123" s="267">
        <v>180</v>
      </c>
      <c r="F123" s="268">
        <v>137</v>
      </c>
      <c r="G123" s="268">
        <v>5140</v>
      </c>
      <c r="H123" s="268">
        <v>96</v>
      </c>
      <c r="I123" s="269"/>
      <c r="J123" s="268">
        <v>3448</v>
      </c>
      <c r="K123" s="270"/>
    </row>
    <row r="124" spans="2:11" s="215" customFormat="1" ht="15" hidden="1" customHeight="1" x14ac:dyDescent="0.4">
      <c r="B124" s="250"/>
      <c r="C124" s="291" t="s">
        <v>417</v>
      </c>
      <c r="D124" s="285"/>
      <c r="E124" s="273">
        <v>100</v>
      </c>
      <c r="F124" s="273">
        <v>88</v>
      </c>
      <c r="G124" s="273">
        <v>1800</v>
      </c>
      <c r="H124" s="273">
        <v>82</v>
      </c>
      <c r="I124" s="254"/>
      <c r="J124" s="273">
        <v>1446</v>
      </c>
      <c r="K124" s="257"/>
    </row>
    <row r="125" spans="2:11" s="215" customFormat="1" ht="15" hidden="1" customHeight="1" x14ac:dyDescent="0.4">
      <c r="B125" s="250"/>
      <c r="C125" s="291" t="s">
        <v>418</v>
      </c>
      <c r="D125" s="285"/>
      <c r="E125" s="273">
        <v>76</v>
      </c>
      <c r="F125" s="273">
        <v>33</v>
      </c>
      <c r="G125" s="273">
        <v>630</v>
      </c>
      <c r="H125" s="273">
        <v>19</v>
      </c>
      <c r="I125" s="254"/>
      <c r="J125" s="273">
        <v>2128</v>
      </c>
      <c r="K125" s="257"/>
    </row>
    <row r="126" spans="2:11" s="215" customFormat="1" ht="15" hidden="1" customHeight="1" x14ac:dyDescent="0.4">
      <c r="B126" s="250"/>
      <c r="C126" s="291" t="s">
        <v>419</v>
      </c>
      <c r="D126" s="285"/>
      <c r="E126" s="273">
        <v>60</v>
      </c>
      <c r="F126" s="273">
        <v>43</v>
      </c>
      <c r="G126" s="273">
        <v>1500</v>
      </c>
      <c r="H126" s="273">
        <v>42</v>
      </c>
      <c r="I126" s="254"/>
      <c r="J126" s="273">
        <v>945</v>
      </c>
      <c r="K126" s="257"/>
    </row>
    <row r="127" spans="2:11" s="215" customFormat="1" ht="15" hidden="1" customHeight="1" x14ac:dyDescent="0.4">
      <c r="B127" s="250"/>
      <c r="C127" s="291" t="s">
        <v>420</v>
      </c>
      <c r="D127" s="285"/>
      <c r="E127" s="273">
        <v>9</v>
      </c>
      <c r="F127" s="273">
        <v>2</v>
      </c>
      <c r="G127" s="273">
        <v>80</v>
      </c>
      <c r="H127" s="273">
        <v>2</v>
      </c>
      <c r="I127" s="254"/>
      <c r="J127" s="273">
        <v>465</v>
      </c>
      <c r="K127" s="257"/>
    </row>
    <row r="128" spans="2:11" ht="15" hidden="1" customHeight="1" x14ac:dyDescent="0.4">
      <c r="B128" s="250"/>
      <c r="C128" s="291" t="s">
        <v>421</v>
      </c>
      <c r="D128" s="285"/>
      <c r="E128" s="273">
        <v>125</v>
      </c>
      <c r="F128" s="273">
        <v>116</v>
      </c>
      <c r="G128" s="273">
        <v>3550</v>
      </c>
      <c r="H128" s="273">
        <v>77</v>
      </c>
      <c r="I128" s="254"/>
      <c r="J128" s="273">
        <v>1377</v>
      </c>
      <c r="K128" s="257"/>
    </row>
    <row r="129" spans="2:11" ht="15" hidden="1" customHeight="1" x14ac:dyDescent="0.4">
      <c r="B129" s="274"/>
      <c r="C129" s="292" t="s">
        <v>422</v>
      </c>
      <c r="D129" s="293"/>
      <c r="E129" s="277">
        <v>70</v>
      </c>
      <c r="F129" s="277">
        <v>65</v>
      </c>
      <c r="G129" s="277">
        <v>1800</v>
      </c>
      <c r="H129" s="277">
        <v>37</v>
      </c>
      <c r="I129" s="278"/>
      <c r="J129" s="277">
        <v>47</v>
      </c>
      <c r="K129" s="279"/>
    </row>
    <row r="130" spans="2:11" s="215" customFormat="1" ht="15" customHeight="1" x14ac:dyDescent="0.4">
      <c r="B130" s="232" t="s">
        <v>430</v>
      </c>
      <c r="C130" s="233"/>
      <c r="D130" s="234"/>
      <c r="E130" s="235">
        <f t="shared" ref="E130:J130" si="4">E131+E138+E142+E149</f>
        <v>3390</v>
      </c>
      <c r="F130" s="235">
        <f t="shared" si="4"/>
        <v>3215</v>
      </c>
      <c r="G130" s="235">
        <f t="shared" si="4"/>
        <v>99960</v>
      </c>
      <c r="H130" s="235">
        <f t="shared" si="4"/>
        <v>2596.46</v>
      </c>
      <c r="I130" s="235">
        <f t="shared" si="4"/>
        <v>641547</v>
      </c>
      <c r="J130" s="235">
        <f t="shared" si="4"/>
        <v>82146</v>
      </c>
      <c r="K130" s="294">
        <v>89</v>
      </c>
    </row>
    <row r="131" spans="2:11" s="215" customFormat="1" ht="15" hidden="1" customHeight="1" x14ac:dyDescent="0.4">
      <c r="B131" s="248"/>
      <c r="C131" s="222" t="s">
        <v>395</v>
      </c>
      <c r="D131" s="249"/>
      <c r="E131" s="240">
        <f>SUM(E132:E137)</f>
        <v>893</v>
      </c>
      <c r="F131" s="240">
        <f>SUM(F132:F137)</f>
        <v>893</v>
      </c>
      <c r="G131" s="240">
        <f>SUM(G132:G137)</f>
        <v>24500</v>
      </c>
      <c r="H131" s="240">
        <f>SUM(H132:H137)</f>
        <v>874.44999999999993</v>
      </c>
      <c r="I131" s="240">
        <v>183599</v>
      </c>
      <c r="J131" s="240">
        <f>SUM(J132:J137)</f>
        <v>22823</v>
      </c>
      <c r="K131" s="242">
        <v>99.9</v>
      </c>
    </row>
    <row r="132" spans="2:11" s="215" customFormat="1" ht="15" hidden="1" customHeight="1" x14ac:dyDescent="0.4">
      <c r="B132" s="250"/>
      <c r="C132" s="290" t="s">
        <v>396</v>
      </c>
      <c r="D132" s="285" t="s">
        <v>424</v>
      </c>
      <c r="E132" s="296">
        <v>613</v>
      </c>
      <c r="F132" s="296">
        <v>613</v>
      </c>
      <c r="G132" s="296">
        <v>16970</v>
      </c>
      <c r="H132" s="296">
        <v>602</v>
      </c>
      <c r="I132" s="254"/>
      <c r="J132" s="296">
        <v>15566</v>
      </c>
      <c r="K132" s="254"/>
    </row>
    <row r="133" spans="2:11" s="215" customFormat="1" ht="15" hidden="1" customHeight="1" x14ac:dyDescent="0.4">
      <c r="B133" s="250"/>
      <c r="C133" s="291" t="s">
        <v>398</v>
      </c>
      <c r="D133" s="286"/>
      <c r="E133" s="297">
        <v>79</v>
      </c>
      <c r="F133" s="297">
        <v>79</v>
      </c>
      <c r="G133" s="297">
        <v>1770</v>
      </c>
      <c r="H133" s="297">
        <v>71.03</v>
      </c>
      <c r="I133" s="254"/>
      <c r="J133" s="297">
        <v>2283</v>
      </c>
      <c r="K133" s="254"/>
    </row>
    <row r="134" spans="2:11" s="215" customFormat="1" ht="15" hidden="1" customHeight="1" x14ac:dyDescent="0.4">
      <c r="B134" s="250"/>
      <c r="C134" s="291" t="s">
        <v>399</v>
      </c>
      <c r="D134" s="286"/>
      <c r="E134" s="297">
        <v>72</v>
      </c>
      <c r="F134" s="297">
        <v>72</v>
      </c>
      <c r="G134" s="297">
        <v>1660</v>
      </c>
      <c r="H134" s="297">
        <v>72</v>
      </c>
      <c r="I134" s="254"/>
      <c r="J134" s="297">
        <v>1634</v>
      </c>
      <c r="K134" s="254"/>
    </row>
    <row r="135" spans="2:11" s="215" customFormat="1" ht="15" hidden="1" customHeight="1" x14ac:dyDescent="0.4">
      <c r="B135" s="250"/>
      <c r="C135" s="291" t="s">
        <v>400</v>
      </c>
      <c r="D135" s="286"/>
      <c r="E135" s="297">
        <v>52</v>
      </c>
      <c r="F135" s="297">
        <v>52</v>
      </c>
      <c r="G135" s="297">
        <v>1820</v>
      </c>
      <c r="H135" s="297">
        <v>52.42</v>
      </c>
      <c r="I135" s="254"/>
      <c r="J135" s="297">
        <v>1244</v>
      </c>
      <c r="K135" s="254"/>
    </row>
    <row r="136" spans="2:11" s="215" customFormat="1" ht="15" hidden="1" customHeight="1" x14ac:dyDescent="0.4">
      <c r="B136" s="250"/>
      <c r="C136" s="291" t="s">
        <v>401</v>
      </c>
      <c r="D136" s="286"/>
      <c r="E136" s="297">
        <v>68</v>
      </c>
      <c r="F136" s="297">
        <v>68</v>
      </c>
      <c r="G136" s="297">
        <v>2010</v>
      </c>
      <c r="H136" s="297">
        <v>68</v>
      </c>
      <c r="I136" s="254"/>
      <c r="J136" s="297">
        <v>2079</v>
      </c>
      <c r="K136" s="254"/>
    </row>
    <row r="137" spans="2:11" s="215" customFormat="1" ht="15" hidden="1" customHeight="1" x14ac:dyDescent="0.4">
      <c r="B137" s="250"/>
      <c r="C137" s="298" t="s">
        <v>402</v>
      </c>
      <c r="D137" s="286"/>
      <c r="E137" s="299">
        <v>9</v>
      </c>
      <c r="F137" s="299">
        <v>9</v>
      </c>
      <c r="G137" s="299">
        <v>270</v>
      </c>
      <c r="H137" s="299">
        <v>9</v>
      </c>
      <c r="I137" s="254"/>
      <c r="J137" s="299">
        <v>17</v>
      </c>
      <c r="K137" s="254"/>
    </row>
    <row r="138" spans="2:11" s="295" customFormat="1" ht="15" hidden="1" customHeight="1" x14ac:dyDescent="0.4">
      <c r="B138" s="248"/>
      <c r="C138" s="222" t="s">
        <v>403</v>
      </c>
      <c r="D138" s="249"/>
      <c r="E138" s="240">
        <f>SUM(E139:E141)</f>
        <v>1207</v>
      </c>
      <c r="F138" s="240">
        <f>SUM(F139:F141)</f>
        <v>1204</v>
      </c>
      <c r="G138" s="240">
        <f>SUM(G139:G141)</f>
        <v>34560</v>
      </c>
      <c r="H138" s="240">
        <f>SUM(H139:H141)</f>
        <v>771.4</v>
      </c>
      <c r="I138" s="240">
        <v>202589</v>
      </c>
      <c r="J138" s="240">
        <f>SUM(J139:J141)</f>
        <v>26640</v>
      </c>
      <c r="K138" s="242">
        <v>80.099999999999994</v>
      </c>
    </row>
    <row r="139" spans="2:11" s="215" customFormat="1" ht="15" hidden="1" customHeight="1" x14ac:dyDescent="0.4">
      <c r="B139" s="255"/>
      <c r="C139" s="300" t="s">
        <v>404</v>
      </c>
      <c r="D139" s="285" t="s">
        <v>425</v>
      </c>
      <c r="E139" s="296">
        <v>848</v>
      </c>
      <c r="F139" s="296">
        <v>848</v>
      </c>
      <c r="G139" s="296">
        <v>23200</v>
      </c>
      <c r="H139" s="296">
        <v>511.6</v>
      </c>
      <c r="I139" s="254"/>
      <c r="J139" s="296">
        <v>17236</v>
      </c>
      <c r="K139" s="257"/>
    </row>
    <row r="140" spans="2:11" s="215" customFormat="1" ht="15" hidden="1" customHeight="1" x14ac:dyDescent="0.4">
      <c r="B140" s="255"/>
      <c r="C140" s="300" t="s">
        <v>406</v>
      </c>
      <c r="D140" s="301"/>
      <c r="E140" s="297">
        <v>213</v>
      </c>
      <c r="F140" s="297">
        <v>213</v>
      </c>
      <c r="G140" s="297">
        <v>6860</v>
      </c>
      <c r="H140" s="297">
        <v>119.9</v>
      </c>
      <c r="I140" s="254"/>
      <c r="J140" s="297">
        <v>5689</v>
      </c>
      <c r="K140" s="257"/>
    </row>
    <row r="141" spans="2:11" s="215" customFormat="1" ht="21" hidden="1" x14ac:dyDescent="0.4">
      <c r="B141" s="255"/>
      <c r="C141" s="298" t="s">
        <v>426</v>
      </c>
      <c r="D141" s="302" t="s">
        <v>427</v>
      </c>
      <c r="E141" s="299">
        <v>146</v>
      </c>
      <c r="F141" s="299">
        <v>143</v>
      </c>
      <c r="G141" s="299">
        <v>4500</v>
      </c>
      <c r="H141" s="299">
        <v>139.9</v>
      </c>
      <c r="I141" s="254"/>
      <c r="J141" s="299">
        <v>3715</v>
      </c>
      <c r="K141" s="257"/>
    </row>
    <row r="142" spans="2:11" s="215" customFormat="1" ht="15" hidden="1" customHeight="1" x14ac:dyDescent="0.4">
      <c r="B142" s="248"/>
      <c r="C142" s="222" t="s">
        <v>408</v>
      </c>
      <c r="D142" s="249"/>
      <c r="E142" s="240">
        <f>SUM(E143:E148)</f>
        <v>670</v>
      </c>
      <c r="F142" s="240">
        <f>SUM(F143:F148)</f>
        <v>634</v>
      </c>
      <c r="G142" s="240">
        <f>SUM(G143:G148)</f>
        <v>26400</v>
      </c>
      <c r="H142" s="240">
        <f>SUM(H143:H148)</f>
        <v>575.83000000000004</v>
      </c>
      <c r="I142" s="240">
        <v>146506</v>
      </c>
      <c r="J142" s="240">
        <f>SUM(J143:J148)</f>
        <v>22196</v>
      </c>
      <c r="K142" s="242">
        <v>94.7</v>
      </c>
    </row>
    <row r="143" spans="2:11" s="215" customFormat="1" ht="15" hidden="1" customHeight="1" x14ac:dyDescent="0.4">
      <c r="B143" s="255"/>
      <c r="C143" s="303" t="s">
        <v>409</v>
      </c>
      <c r="D143" s="285" t="s">
        <v>425</v>
      </c>
      <c r="E143" s="296">
        <v>227</v>
      </c>
      <c r="F143" s="296">
        <v>227</v>
      </c>
      <c r="G143" s="296">
        <v>9572</v>
      </c>
      <c r="H143" s="296">
        <v>220</v>
      </c>
      <c r="I143" s="254"/>
      <c r="J143" s="296">
        <v>7764</v>
      </c>
      <c r="K143" s="257"/>
    </row>
    <row r="144" spans="2:11" s="215" customFormat="1" ht="15" hidden="1" customHeight="1" x14ac:dyDescent="0.4">
      <c r="B144" s="255"/>
      <c r="C144" s="304" t="s">
        <v>410</v>
      </c>
      <c r="D144" s="286"/>
      <c r="E144" s="297">
        <v>183</v>
      </c>
      <c r="F144" s="297">
        <v>147</v>
      </c>
      <c r="G144" s="297">
        <v>4395</v>
      </c>
      <c r="H144" s="297">
        <v>113.35</v>
      </c>
      <c r="I144" s="254"/>
      <c r="J144" s="297">
        <v>4206</v>
      </c>
      <c r="K144" s="257"/>
    </row>
    <row r="145" spans="2:11" s="215" customFormat="1" ht="15" hidden="1" customHeight="1" x14ac:dyDescent="0.4">
      <c r="B145" s="255"/>
      <c r="C145" s="304" t="s">
        <v>411</v>
      </c>
      <c r="D145" s="286"/>
      <c r="E145" s="297">
        <v>26</v>
      </c>
      <c r="F145" s="297">
        <v>26</v>
      </c>
      <c r="G145" s="297">
        <v>1761</v>
      </c>
      <c r="H145" s="297">
        <v>22</v>
      </c>
      <c r="I145" s="254"/>
      <c r="J145" s="297">
        <v>1070</v>
      </c>
      <c r="K145" s="257"/>
    </row>
    <row r="146" spans="2:11" s="215" customFormat="1" ht="15" hidden="1" customHeight="1" x14ac:dyDescent="0.4">
      <c r="B146" s="255"/>
      <c r="C146" s="304" t="s">
        <v>412</v>
      </c>
      <c r="D146" s="286"/>
      <c r="E146" s="299">
        <v>81</v>
      </c>
      <c r="F146" s="299">
        <v>81</v>
      </c>
      <c r="G146" s="299">
        <v>4673</v>
      </c>
      <c r="H146" s="299">
        <v>72.39</v>
      </c>
      <c r="I146" s="254"/>
      <c r="J146" s="299">
        <v>4128</v>
      </c>
      <c r="K146" s="257"/>
    </row>
    <row r="147" spans="2:11" s="295" customFormat="1" ht="15" hidden="1" customHeight="1" x14ac:dyDescent="0.4">
      <c r="B147" s="260"/>
      <c r="C147" s="304" t="s">
        <v>413</v>
      </c>
      <c r="D147" s="286"/>
      <c r="E147" s="273">
        <v>53</v>
      </c>
      <c r="F147" s="273">
        <v>53</v>
      </c>
      <c r="G147" s="273">
        <v>2277</v>
      </c>
      <c r="H147" s="273">
        <v>52.09</v>
      </c>
      <c r="I147" s="254"/>
      <c r="J147" s="273">
        <v>2026</v>
      </c>
      <c r="K147" s="257"/>
    </row>
    <row r="148" spans="2:11" s="215" customFormat="1" ht="15" hidden="1" customHeight="1" x14ac:dyDescent="0.4">
      <c r="B148" s="250"/>
      <c r="C148" s="303" t="s">
        <v>414</v>
      </c>
      <c r="D148" s="286"/>
      <c r="E148" s="305">
        <v>100</v>
      </c>
      <c r="F148" s="261">
        <v>100</v>
      </c>
      <c r="G148" s="261">
        <v>3722</v>
      </c>
      <c r="H148" s="261">
        <v>96</v>
      </c>
      <c r="I148" s="254"/>
      <c r="J148" s="261">
        <v>3002</v>
      </c>
      <c r="K148" s="257"/>
    </row>
    <row r="149" spans="2:11" s="215" customFormat="1" ht="15" hidden="1" customHeight="1" x14ac:dyDescent="0.4">
      <c r="B149" s="248"/>
      <c r="C149" s="228" t="s">
        <v>415</v>
      </c>
      <c r="D149" s="262"/>
      <c r="E149" s="263">
        <f>SUM(E150:E156)</f>
        <v>620</v>
      </c>
      <c r="F149" s="263">
        <f>SUM(F150:F156)</f>
        <v>484</v>
      </c>
      <c r="G149" s="263">
        <f>SUM(G150:G156)</f>
        <v>14500</v>
      </c>
      <c r="H149" s="263">
        <f>SUM(H150:H156)</f>
        <v>374.78</v>
      </c>
      <c r="I149" s="263">
        <v>108853</v>
      </c>
      <c r="J149" s="263">
        <f>SUM(J150:J156)</f>
        <v>10487</v>
      </c>
      <c r="K149" s="264">
        <v>79.099999999999994</v>
      </c>
    </row>
    <row r="150" spans="2:11" s="215" customFormat="1" ht="15" hidden="1" customHeight="1" x14ac:dyDescent="0.4">
      <c r="B150" s="250"/>
      <c r="C150" s="290" t="s">
        <v>416</v>
      </c>
      <c r="D150" s="285" t="s">
        <v>425</v>
      </c>
      <c r="E150" s="267">
        <v>180</v>
      </c>
      <c r="F150" s="268">
        <v>137</v>
      </c>
      <c r="G150" s="268">
        <v>5140</v>
      </c>
      <c r="H150" s="268">
        <v>100.75</v>
      </c>
      <c r="I150" s="269"/>
      <c r="J150" s="268">
        <v>3656</v>
      </c>
      <c r="K150" s="270"/>
    </row>
    <row r="151" spans="2:11" s="215" customFormat="1" ht="15" hidden="1" customHeight="1" x14ac:dyDescent="0.4">
      <c r="B151" s="250"/>
      <c r="C151" s="291" t="s">
        <v>417</v>
      </c>
      <c r="D151" s="285"/>
      <c r="E151" s="273">
        <v>100</v>
      </c>
      <c r="F151" s="273">
        <v>88</v>
      </c>
      <c r="G151" s="273">
        <v>1800</v>
      </c>
      <c r="H151" s="273">
        <v>82</v>
      </c>
      <c r="I151" s="254"/>
      <c r="J151" s="273">
        <v>1471</v>
      </c>
      <c r="K151" s="257"/>
    </row>
    <row r="152" spans="2:11" s="215" customFormat="1" ht="15" hidden="1" customHeight="1" x14ac:dyDescent="0.4">
      <c r="B152" s="250"/>
      <c r="C152" s="291" t="s">
        <v>418</v>
      </c>
      <c r="D152" s="285"/>
      <c r="E152" s="273">
        <v>76</v>
      </c>
      <c r="F152" s="273">
        <v>33</v>
      </c>
      <c r="G152" s="273">
        <v>630</v>
      </c>
      <c r="H152" s="273">
        <v>19</v>
      </c>
      <c r="I152" s="254"/>
      <c r="J152" s="273">
        <v>477</v>
      </c>
      <c r="K152" s="257"/>
    </row>
    <row r="153" spans="2:11" s="215" customFormat="1" ht="15" hidden="1" customHeight="1" x14ac:dyDescent="0.4">
      <c r="B153" s="250"/>
      <c r="C153" s="291" t="s">
        <v>419</v>
      </c>
      <c r="D153" s="285"/>
      <c r="E153" s="273">
        <v>60</v>
      </c>
      <c r="F153" s="273">
        <v>43</v>
      </c>
      <c r="G153" s="273">
        <v>1500</v>
      </c>
      <c r="H153" s="273">
        <v>49.81</v>
      </c>
      <c r="I153" s="254"/>
      <c r="J153" s="273">
        <v>1350</v>
      </c>
      <c r="K153" s="257"/>
    </row>
    <row r="154" spans="2:11" s="215" customFormat="1" ht="15" hidden="1" customHeight="1" x14ac:dyDescent="0.4">
      <c r="B154" s="250"/>
      <c r="C154" s="291" t="s">
        <v>420</v>
      </c>
      <c r="D154" s="285"/>
      <c r="E154" s="273">
        <v>9</v>
      </c>
      <c r="F154" s="273">
        <v>2</v>
      </c>
      <c r="G154" s="273">
        <v>80</v>
      </c>
      <c r="H154" s="273">
        <v>2</v>
      </c>
      <c r="I154" s="254"/>
      <c r="J154" s="273">
        <v>41</v>
      </c>
      <c r="K154" s="257"/>
    </row>
    <row r="155" spans="2:11" ht="15" hidden="1" customHeight="1" x14ac:dyDescent="0.4">
      <c r="B155" s="250"/>
      <c r="C155" s="291" t="s">
        <v>421</v>
      </c>
      <c r="D155" s="285"/>
      <c r="E155" s="273">
        <v>125</v>
      </c>
      <c r="F155" s="273">
        <v>116</v>
      </c>
      <c r="G155" s="273">
        <v>3550</v>
      </c>
      <c r="H155" s="273">
        <v>77</v>
      </c>
      <c r="I155" s="254"/>
      <c r="J155" s="273">
        <v>2395</v>
      </c>
      <c r="K155" s="257"/>
    </row>
    <row r="156" spans="2:11" ht="15" hidden="1" customHeight="1" x14ac:dyDescent="0.4">
      <c r="B156" s="274"/>
      <c r="C156" s="292" t="s">
        <v>422</v>
      </c>
      <c r="D156" s="293"/>
      <c r="E156" s="277">
        <v>70</v>
      </c>
      <c r="F156" s="277">
        <v>65</v>
      </c>
      <c r="G156" s="277">
        <v>1800</v>
      </c>
      <c r="H156" s="277">
        <v>44.22</v>
      </c>
      <c r="I156" s="278"/>
      <c r="J156" s="277">
        <v>1097</v>
      </c>
      <c r="K156" s="279"/>
    </row>
    <row r="157" spans="2:11" s="215" customFormat="1" ht="15" customHeight="1" x14ac:dyDescent="0.4">
      <c r="B157" s="232" t="s">
        <v>431</v>
      </c>
      <c r="C157" s="233"/>
      <c r="D157" s="234"/>
      <c r="E157" s="235">
        <f t="shared" ref="E157:J157" si="5">E158+E165+E169+E176</f>
        <v>3403</v>
      </c>
      <c r="F157" s="235">
        <f t="shared" si="5"/>
        <v>3400</v>
      </c>
      <c r="G157" s="235">
        <f t="shared" si="5"/>
        <v>97780</v>
      </c>
      <c r="H157" s="235">
        <f t="shared" si="5"/>
        <v>2636</v>
      </c>
      <c r="I157" s="235">
        <f t="shared" si="5"/>
        <v>651141</v>
      </c>
      <c r="J157" s="235">
        <f t="shared" si="5"/>
        <v>83304</v>
      </c>
      <c r="K157" s="294">
        <v>89.3</v>
      </c>
    </row>
    <row r="158" spans="2:11" s="215" customFormat="1" ht="15" hidden="1" customHeight="1" x14ac:dyDescent="0.4">
      <c r="B158" s="248"/>
      <c r="C158" s="222" t="s">
        <v>395</v>
      </c>
      <c r="D158" s="249"/>
      <c r="E158" s="240">
        <f>SUM(E159:E164)</f>
        <v>898</v>
      </c>
      <c r="F158" s="240">
        <f>SUM(F159:F164)</f>
        <v>898</v>
      </c>
      <c r="G158" s="240">
        <f>SUM(G159:G164)</f>
        <v>22600</v>
      </c>
      <c r="H158" s="240">
        <f>SUM(H159:H164)</f>
        <v>875</v>
      </c>
      <c r="I158" s="240">
        <v>183599</v>
      </c>
      <c r="J158" s="240">
        <f>SUM(J159:J164)</f>
        <v>22633</v>
      </c>
      <c r="K158" s="242">
        <v>99.9</v>
      </c>
    </row>
    <row r="159" spans="2:11" s="215" customFormat="1" ht="15" hidden="1" customHeight="1" x14ac:dyDescent="0.4">
      <c r="B159" s="250"/>
      <c r="C159" s="290" t="s">
        <v>396</v>
      </c>
      <c r="D159" s="285" t="s">
        <v>424</v>
      </c>
      <c r="E159" s="296">
        <v>613</v>
      </c>
      <c r="F159" s="296">
        <v>613</v>
      </c>
      <c r="G159" s="296">
        <v>14710</v>
      </c>
      <c r="H159" s="296">
        <v>602</v>
      </c>
      <c r="I159" s="254"/>
      <c r="J159" s="296">
        <v>15429</v>
      </c>
      <c r="K159" s="254"/>
    </row>
    <row r="160" spans="2:11" s="215" customFormat="1" ht="15" hidden="1" customHeight="1" x14ac:dyDescent="0.4">
      <c r="B160" s="250"/>
      <c r="C160" s="291" t="s">
        <v>398</v>
      </c>
      <c r="D160" s="286"/>
      <c r="E160" s="297">
        <v>79</v>
      </c>
      <c r="F160" s="297">
        <v>79</v>
      </c>
      <c r="G160" s="297">
        <v>3080</v>
      </c>
      <c r="H160" s="297">
        <v>71</v>
      </c>
      <c r="I160" s="254"/>
      <c r="J160" s="297">
        <v>2279</v>
      </c>
      <c r="K160" s="254"/>
    </row>
    <row r="161" spans="2:11" s="215" customFormat="1" ht="15" hidden="1" customHeight="1" x14ac:dyDescent="0.4">
      <c r="B161" s="250"/>
      <c r="C161" s="291" t="s">
        <v>399</v>
      </c>
      <c r="D161" s="286"/>
      <c r="E161" s="297">
        <v>75</v>
      </c>
      <c r="F161" s="297">
        <v>75</v>
      </c>
      <c r="G161" s="297">
        <v>1530</v>
      </c>
      <c r="H161" s="297">
        <v>72</v>
      </c>
      <c r="I161" s="254"/>
      <c r="J161" s="297">
        <v>1627</v>
      </c>
      <c r="K161" s="254"/>
    </row>
    <row r="162" spans="2:11" s="215" customFormat="1" ht="15" hidden="1" customHeight="1" x14ac:dyDescent="0.4">
      <c r="B162" s="250"/>
      <c r="C162" s="291" t="s">
        <v>400</v>
      </c>
      <c r="D162" s="286"/>
      <c r="E162" s="297">
        <v>53</v>
      </c>
      <c r="F162" s="297">
        <v>53</v>
      </c>
      <c r="G162" s="297">
        <v>1670</v>
      </c>
      <c r="H162" s="297">
        <v>53</v>
      </c>
      <c r="I162" s="254"/>
      <c r="J162" s="297">
        <v>1227</v>
      </c>
      <c r="K162" s="254"/>
    </row>
    <row r="163" spans="2:11" s="215" customFormat="1" ht="15" hidden="1" customHeight="1" x14ac:dyDescent="0.4">
      <c r="B163" s="250"/>
      <c r="C163" s="291" t="s">
        <v>401</v>
      </c>
      <c r="D163" s="286"/>
      <c r="E163" s="297">
        <v>69</v>
      </c>
      <c r="F163" s="297">
        <v>69</v>
      </c>
      <c r="G163" s="297">
        <v>1500</v>
      </c>
      <c r="H163" s="297">
        <v>68</v>
      </c>
      <c r="I163" s="254"/>
      <c r="J163" s="297">
        <v>2054</v>
      </c>
      <c r="K163" s="254"/>
    </row>
    <row r="164" spans="2:11" s="215" customFormat="1" ht="15" hidden="1" customHeight="1" x14ac:dyDescent="0.4">
      <c r="B164" s="250"/>
      <c r="C164" s="298" t="s">
        <v>402</v>
      </c>
      <c r="D164" s="286"/>
      <c r="E164" s="299">
        <v>9</v>
      </c>
      <c r="F164" s="299">
        <v>9</v>
      </c>
      <c r="G164" s="299">
        <v>110</v>
      </c>
      <c r="H164" s="299">
        <v>9</v>
      </c>
      <c r="I164" s="254"/>
      <c r="J164" s="299">
        <v>17</v>
      </c>
      <c r="K164" s="254"/>
    </row>
    <row r="165" spans="2:11" s="295" customFormat="1" ht="15" hidden="1" customHeight="1" x14ac:dyDescent="0.4">
      <c r="B165" s="248"/>
      <c r="C165" s="222" t="s">
        <v>403</v>
      </c>
      <c r="D165" s="249"/>
      <c r="E165" s="240">
        <f>SUM(E166:E168)</f>
        <v>1211</v>
      </c>
      <c r="F165" s="240">
        <f>SUM(F166:F168)</f>
        <v>1208</v>
      </c>
      <c r="G165" s="240">
        <f>SUM(G166:G168)</f>
        <v>34710</v>
      </c>
      <c r="H165" s="240">
        <f>SUM(H166:H168)</f>
        <v>793</v>
      </c>
      <c r="I165" s="240">
        <v>207356</v>
      </c>
      <c r="J165" s="240">
        <f>SUM(J166:J168)</f>
        <v>27015</v>
      </c>
      <c r="K165" s="242">
        <v>84.1</v>
      </c>
    </row>
    <row r="166" spans="2:11" s="215" customFormat="1" ht="15" hidden="1" customHeight="1" x14ac:dyDescent="0.4">
      <c r="B166" s="255"/>
      <c r="C166" s="300" t="s">
        <v>404</v>
      </c>
      <c r="D166" s="285" t="s">
        <v>425</v>
      </c>
      <c r="E166" s="296">
        <v>850</v>
      </c>
      <c r="F166" s="296">
        <v>850</v>
      </c>
      <c r="G166" s="296">
        <v>23000</v>
      </c>
      <c r="H166" s="296">
        <v>532</v>
      </c>
      <c r="I166" s="254"/>
      <c r="J166" s="296">
        <v>17476</v>
      </c>
      <c r="K166" s="257"/>
    </row>
    <row r="167" spans="2:11" s="215" customFormat="1" ht="15" hidden="1" customHeight="1" x14ac:dyDescent="0.4">
      <c r="B167" s="255"/>
      <c r="C167" s="300" t="s">
        <v>406</v>
      </c>
      <c r="D167" s="301"/>
      <c r="E167" s="297">
        <v>215</v>
      </c>
      <c r="F167" s="297">
        <v>215</v>
      </c>
      <c r="G167" s="297">
        <v>7210</v>
      </c>
      <c r="H167" s="297">
        <v>121</v>
      </c>
      <c r="I167" s="254"/>
      <c r="J167" s="297">
        <v>5812</v>
      </c>
      <c r="K167" s="257"/>
    </row>
    <row r="168" spans="2:11" s="215" customFormat="1" ht="21" hidden="1" customHeight="1" x14ac:dyDescent="0.4">
      <c r="B168" s="255"/>
      <c r="C168" s="298" t="s">
        <v>426</v>
      </c>
      <c r="D168" s="302" t="s">
        <v>427</v>
      </c>
      <c r="E168" s="299">
        <v>146</v>
      </c>
      <c r="F168" s="299">
        <v>143</v>
      </c>
      <c r="G168" s="299">
        <v>4500</v>
      </c>
      <c r="H168" s="299">
        <v>140</v>
      </c>
      <c r="I168" s="254"/>
      <c r="J168" s="299">
        <v>3727</v>
      </c>
      <c r="K168" s="257"/>
    </row>
    <row r="169" spans="2:11" s="215" customFormat="1" ht="15" hidden="1" customHeight="1" x14ac:dyDescent="0.4">
      <c r="B169" s="248"/>
      <c r="C169" s="222" t="s">
        <v>408</v>
      </c>
      <c r="D169" s="249"/>
      <c r="E169" s="240">
        <f>SUM(E170:E175)</f>
        <v>701</v>
      </c>
      <c r="F169" s="240">
        <f>SUM(F170:F175)</f>
        <v>701</v>
      </c>
      <c r="G169" s="240">
        <f>SUM(G170:G175)</f>
        <v>26130</v>
      </c>
      <c r="H169" s="240">
        <f>SUM(H170:H175)</f>
        <v>581</v>
      </c>
      <c r="I169" s="240">
        <v>147974</v>
      </c>
      <c r="J169" s="240">
        <f>SUM(J170:J175)</f>
        <v>22598</v>
      </c>
      <c r="K169" s="242">
        <v>91.5</v>
      </c>
    </row>
    <row r="170" spans="2:11" s="215" customFormat="1" ht="15" hidden="1" customHeight="1" x14ac:dyDescent="0.4">
      <c r="B170" s="255"/>
      <c r="C170" s="303" t="s">
        <v>409</v>
      </c>
      <c r="D170" s="285" t="s">
        <v>425</v>
      </c>
      <c r="E170" s="296">
        <v>228</v>
      </c>
      <c r="F170" s="296">
        <v>228</v>
      </c>
      <c r="G170" s="296">
        <v>6340</v>
      </c>
      <c r="H170" s="296">
        <v>220</v>
      </c>
      <c r="I170" s="254"/>
      <c r="J170" s="296">
        <v>7889</v>
      </c>
      <c r="K170" s="257"/>
    </row>
    <row r="171" spans="2:11" s="215" customFormat="1" ht="15" hidden="1" customHeight="1" x14ac:dyDescent="0.4">
      <c r="B171" s="255"/>
      <c r="C171" s="304" t="s">
        <v>410</v>
      </c>
      <c r="D171" s="286"/>
      <c r="E171" s="297">
        <v>154</v>
      </c>
      <c r="F171" s="297">
        <v>154</v>
      </c>
      <c r="G171" s="297">
        <v>3390</v>
      </c>
      <c r="H171" s="297">
        <v>115</v>
      </c>
      <c r="I171" s="254"/>
      <c r="J171" s="297">
        <v>4308</v>
      </c>
      <c r="K171" s="257"/>
    </row>
    <row r="172" spans="2:11" s="215" customFormat="1" ht="15" hidden="1" customHeight="1" x14ac:dyDescent="0.4">
      <c r="B172" s="255"/>
      <c r="C172" s="304" t="s">
        <v>411</v>
      </c>
      <c r="D172" s="286"/>
      <c r="E172" s="297">
        <v>26</v>
      </c>
      <c r="F172" s="297">
        <v>26</v>
      </c>
      <c r="G172" s="297">
        <v>3020</v>
      </c>
      <c r="H172" s="297">
        <v>23</v>
      </c>
      <c r="I172" s="254"/>
      <c r="J172" s="297">
        <v>1121</v>
      </c>
      <c r="K172" s="257"/>
    </row>
    <row r="173" spans="2:11" s="215" customFormat="1" ht="15" hidden="1" customHeight="1" x14ac:dyDescent="0.4">
      <c r="B173" s="255"/>
      <c r="C173" s="304" t="s">
        <v>412</v>
      </c>
      <c r="D173" s="286"/>
      <c r="E173" s="299">
        <v>89</v>
      </c>
      <c r="F173" s="299">
        <v>89</v>
      </c>
      <c r="G173" s="299">
        <v>4540</v>
      </c>
      <c r="H173" s="299">
        <v>75</v>
      </c>
      <c r="I173" s="254"/>
      <c r="J173" s="299">
        <v>4287</v>
      </c>
      <c r="K173" s="257"/>
    </row>
    <row r="174" spans="2:11" s="295" customFormat="1" ht="15" hidden="1" customHeight="1" x14ac:dyDescent="0.4">
      <c r="B174" s="260"/>
      <c r="C174" s="304" t="s">
        <v>413</v>
      </c>
      <c r="D174" s="286"/>
      <c r="E174" s="273">
        <v>67</v>
      </c>
      <c r="F174" s="273">
        <v>67</v>
      </c>
      <c r="G174" s="273">
        <v>2530</v>
      </c>
      <c r="H174" s="273">
        <v>52</v>
      </c>
      <c r="I174" s="254"/>
      <c r="J174" s="273">
        <v>2027</v>
      </c>
      <c r="K174" s="257"/>
    </row>
    <row r="175" spans="2:11" s="215" customFormat="1" ht="15" hidden="1" customHeight="1" x14ac:dyDescent="0.4">
      <c r="B175" s="250"/>
      <c r="C175" s="303" t="s">
        <v>414</v>
      </c>
      <c r="D175" s="286"/>
      <c r="E175" s="261">
        <v>137</v>
      </c>
      <c r="F175" s="261">
        <v>137</v>
      </c>
      <c r="G175" s="261">
        <v>6310</v>
      </c>
      <c r="H175" s="261">
        <v>96</v>
      </c>
      <c r="I175" s="278"/>
      <c r="J175" s="305">
        <v>2966</v>
      </c>
      <c r="K175" s="279"/>
    </row>
    <row r="176" spans="2:11" s="215" customFormat="1" ht="15" hidden="1" customHeight="1" x14ac:dyDescent="0.4">
      <c r="B176" s="248"/>
      <c r="C176" s="228" t="s">
        <v>415</v>
      </c>
      <c r="D176" s="262"/>
      <c r="E176" s="263">
        <f>SUM(E177:E183)</f>
        <v>593</v>
      </c>
      <c r="F176" s="306">
        <f>SUM(F177:F183)</f>
        <v>593</v>
      </c>
      <c r="G176" s="306">
        <f>SUM(G177:G183)</f>
        <v>14340</v>
      </c>
      <c r="H176" s="306">
        <f>SUM(H177:H183)</f>
        <v>387</v>
      </c>
      <c r="I176" s="263">
        <v>112212</v>
      </c>
      <c r="J176" s="263">
        <f>SUM(J177:J183)</f>
        <v>11058</v>
      </c>
      <c r="K176" s="264">
        <v>83.3</v>
      </c>
    </row>
    <row r="177" spans="2:11" s="215" customFormat="1" ht="15" hidden="1" customHeight="1" x14ac:dyDescent="0.4">
      <c r="B177" s="250"/>
      <c r="C177" s="290" t="s">
        <v>416</v>
      </c>
      <c r="D177" s="285" t="s">
        <v>425</v>
      </c>
      <c r="E177" s="267">
        <v>180</v>
      </c>
      <c r="F177" s="307">
        <v>180</v>
      </c>
      <c r="G177" s="307">
        <v>5210</v>
      </c>
      <c r="H177" s="307">
        <v>104</v>
      </c>
      <c r="I177" s="269"/>
      <c r="J177" s="268">
        <v>3837</v>
      </c>
      <c r="K177" s="270"/>
    </row>
    <row r="178" spans="2:11" s="215" customFormat="1" ht="15" hidden="1" customHeight="1" x14ac:dyDescent="0.4">
      <c r="B178" s="250"/>
      <c r="C178" s="291" t="s">
        <v>417</v>
      </c>
      <c r="D178" s="285"/>
      <c r="E178" s="273">
        <v>99</v>
      </c>
      <c r="F178" s="273">
        <v>99</v>
      </c>
      <c r="G178" s="273">
        <v>1200</v>
      </c>
      <c r="H178" s="273">
        <v>82</v>
      </c>
      <c r="I178" s="254"/>
      <c r="J178" s="273">
        <v>1501</v>
      </c>
      <c r="K178" s="257"/>
    </row>
    <row r="179" spans="2:11" s="215" customFormat="1" ht="15" hidden="1" customHeight="1" x14ac:dyDescent="0.4">
      <c r="B179" s="250"/>
      <c r="C179" s="291" t="s">
        <v>418</v>
      </c>
      <c r="D179" s="285"/>
      <c r="E179" s="273">
        <v>47</v>
      </c>
      <c r="F179" s="273">
        <v>47</v>
      </c>
      <c r="G179" s="273">
        <v>770</v>
      </c>
      <c r="H179" s="273">
        <v>19</v>
      </c>
      <c r="I179" s="254"/>
      <c r="J179" s="273">
        <v>488</v>
      </c>
      <c r="K179" s="257"/>
    </row>
    <row r="180" spans="2:11" s="215" customFormat="1" ht="15" hidden="1" customHeight="1" x14ac:dyDescent="0.4">
      <c r="B180" s="250"/>
      <c r="C180" s="291" t="s">
        <v>419</v>
      </c>
      <c r="D180" s="285"/>
      <c r="E180" s="273">
        <v>62</v>
      </c>
      <c r="F180" s="273">
        <v>62</v>
      </c>
      <c r="G180" s="273">
        <v>1460</v>
      </c>
      <c r="H180" s="273">
        <v>54</v>
      </c>
      <c r="I180" s="254"/>
      <c r="J180" s="273">
        <v>1319</v>
      </c>
      <c r="K180" s="257"/>
    </row>
    <row r="181" spans="2:11" s="215" customFormat="1" ht="15" hidden="1" customHeight="1" x14ac:dyDescent="0.4">
      <c r="B181" s="250"/>
      <c r="C181" s="291" t="s">
        <v>420</v>
      </c>
      <c r="D181" s="285"/>
      <c r="E181" s="273">
        <v>9</v>
      </c>
      <c r="F181" s="273">
        <v>9</v>
      </c>
      <c r="G181" s="273">
        <v>50</v>
      </c>
      <c r="H181" s="273">
        <v>2</v>
      </c>
      <c r="I181" s="254"/>
      <c r="J181" s="273">
        <v>40</v>
      </c>
      <c r="K181" s="257"/>
    </row>
    <row r="182" spans="2:11" ht="15" hidden="1" customHeight="1" x14ac:dyDescent="0.4">
      <c r="B182" s="250"/>
      <c r="C182" s="291" t="s">
        <v>421</v>
      </c>
      <c r="D182" s="285"/>
      <c r="E182" s="273">
        <v>126</v>
      </c>
      <c r="F182" s="273">
        <v>126</v>
      </c>
      <c r="G182" s="273">
        <v>3890</v>
      </c>
      <c r="H182" s="273">
        <v>77</v>
      </c>
      <c r="I182" s="254"/>
      <c r="J182" s="273">
        <v>2602</v>
      </c>
      <c r="K182" s="257"/>
    </row>
    <row r="183" spans="2:11" ht="15" hidden="1" customHeight="1" x14ac:dyDescent="0.4">
      <c r="B183" s="274"/>
      <c r="C183" s="292" t="s">
        <v>422</v>
      </c>
      <c r="D183" s="293"/>
      <c r="E183" s="277">
        <v>70</v>
      </c>
      <c r="F183" s="277">
        <v>70</v>
      </c>
      <c r="G183" s="277">
        <v>1760</v>
      </c>
      <c r="H183" s="277">
        <v>49</v>
      </c>
      <c r="I183" s="278"/>
      <c r="J183" s="277">
        <v>1271</v>
      </c>
      <c r="K183" s="279"/>
    </row>
    <row r="184" spans="2:11" s="215" customFormat="1" ht="15" customHeight="1" x14ac:dyDescent="0.4">
      <c r="B184" s="232" t="s">
        <v>432</v>
      </c>
      <c r="C184" s="233"/>
      <c r="D184" s="234"/>
      <c r="E184" s="235">
        <f t="shared" ref="E184:J184" si="6">E185+E192+E196+E203</f>
        <v>3403</v>
      </c>
      <c r="F184" s="235">
        <f t="shared" si="6"/>
        <v>3403</v>
      </c>
      <c r="G184" s="235">
        <f t="shared" si="6"/>
        <v>96981</v>
      </c>
      <c r="H184" s="235">
        <f t="shared" si="6"/>
        <v>2713</v>
      </c>
      <c r="I184" s="235">
        <f t="shared" si="6"/>
        <v>659566</v>
      </c>
      <c r="J184" s="235">
        <f t="shared" si="6"/>
        <v>85286</v>
      </c>
      <c r="K184" s="294">
        <v>91.5</v>
      </c>
    </row>
    <row r="185" spans="2:11" s="215" customFormat="1" ht="15" hidden="1" customHeight="1" x14ac:dyDescent="0.4">
      <c r="B185" s="248"/>
      <c r="C185" s="308" t="s">
        <v>395</v>
      </c>
      <c r="D185" s="309"/>
      <c r="E185" s="310">
        <f>SUM(E186:E191)</f>
        <v>930</v>
      </c>
      <c r="F185" s="310">
        <f>SUM(F186:F191)</f>
        <v>930</v>
      </c>
      <c r="G185" s="310">
        <f>SUM(G186:G191)</f>
        <v>23240</v>
      </c>
      <c r="H185" s="310">
        <f>SUM(H186:H191)</f>
        <v>875</v>
      </c>
      <c r="I185" s="310">
        <v>183599</v>
      </c>
      <c r="J185" s="310">
        <f>SUM(J186:J191)</f>
        <v>22488</v>
      </c>
      <c r="K185" s="311">
        <v>99.9</v>
      </c>
    </row>
    <row r="186" spans="2:11" s="215" customFormat="1" ht="15" hidden="1" customHeight="1" x14ac:dyDescent="0.4">
      <c r="B186" s="250"/>
      <c r="C186" s="290" t="s">
        <v>396</v>
      </c>
      <c r="D186" s="285" t="s">
        <v>424</v>
      </c>
      <c r="E186" s="296">
        <v>613</v>
      </c>
      <c r="F186" s="296">
        <v>613</v>
      </c>
      <c r="G186" s="296">
        <v>14710</v>
      </c>
      <c r="H186" s="296">
        <v>602</v>
      </c>
      <c r="I186" s="269"/>
      <c r="J186" s="296">
        <v>15345</v>
      </c>
      <c r="K186" s="269"/>
    </row>
    <row r="187" spans="2:11" s="215" customFormat="1" ht="15" hidden="1" customHeight="1" x14ac:dyDescent="0.4">
      <c r="B187" s="250"/>
      <c r="C187" s="291" t="s">
        <v>398</v>
      </c>
      <c r="D187" s="286"/>
      <c r="E187" s="297">
        <v>79</v>
      </c>
      <c r="F187" s="297">
        <v>79</v>
      </c>
      <c r="G187" s="297">
        <v>3080</v>
      </c>
      <c r="H187" s="297">
        <v>71</v>
      </c>
      <c r="I187" s="254"/>
      <c r="J187" s="297">
        <v>2268</v>
      </c>
      <c r="K187" s="254"/>
    </row>
    <row r="188" spans="2:11" s="215" customFormat="1" ht="15" hidden="1" customHeight="1" x14ac:dyDescent="0.4">
      <c r="B188" s="250"/>
      <c r="C188" s="291" t="s">
        <v>399</v>
      </c>
      <c r="D188" s="286"/>
      <c r="E188" s="297">
        <v>107</v>
      </c>
      <c r="F188" s="297">
        <v>107</v>
      </c>
      <c r="G188" s="297">
        <v>2170</v>
      </c>
      <c r="H188" s="297">
        <v>72</v>
      </c>
      <c r="I188" s="254"/>
      <c r="J188" s="297">
        <v>1606</v>
      </c>
      <c r="K188" s="254"/>
    </row>
    <row r="189" spans="2:11" s="215" customFormat="1" ht="15" hidden="1" customHeight="1" x14ac:dyDescent="0.4">
      <c r="B189" s="250"/>
      <c r="C189" s="291" t="s">
        <v>400</v>
      </c>
      <c r="D189" s="286"/>
      <c r="E189" s="297">
        <v>53</v>
      </c>
      <c r="F189" s="297">
        <v>53</v>
      </c>
      <c r="G189" s="297">
        <v>1670</v>
      </c>
      <c r="H189" s="297">
        <v>53</v>
      </c>
      <c r="I189" s="254"/>
      <c r="J189" s="297">
        <v>1225</v>
      </c>
      <c r="K189" s="254"/>
    </row>
    <row r="190" spans="2:11" s="215" customFormat="1" ht="15" hidden="1" customHeight="1" x14ac:dyDescent="0.4">
      <c r="B190" s="250"/>
      <c r="C190" s="291" t="s">
        <v>401</v>
      </c>
      <c r="D190" s="286"/>
      <c r="E190" s="297">
        <v>69</v>
      </c>
      <c r="F190" s="297">
        <v>69</v>
      </c>
      <c r="G190" s="297">
        <v>1500</v>
      </c>
      <c r="H190" s="297">
        <v>68</v>
      </c>
      <c r="I190" s="254"/>
      <c r="J190" s="297">
        <v>2026</v>
      </c>
      <c r="K190" s="254"/>
    </row>
    <row r="191" spans="2:11" s="215" customFormat="1" ht="15" hidden="1" customHeight="1" x14ac:dyDescent="0.4">
      <c r="B191" s="250"/>
      <c r="C191" s="291" t="s">
        <v>402</v>
      </c>
      <c r="D191" s="312"/>
      <c r="E191" s="299">
        <v>9</v>
      </c>
      <c r="F191" s="299">
        <v>9</v>
      </c>
      <c r="G191" s="299">
        <v>110</v>
      </c>
      <c r="H191" s="299">
        <v>9</v>
      </c>
      <c r="I191" s="278"/>
      <c r="J191" s="299">
        <v>18</v>
      </c>
      <c r="K191" s="278"/>
    </row>
    <row r="192" spans="2:11" s="295" customFormat="1" ht="15" hidden="1" customHeight="1" x14ac:dyDescent="0.4">
      <c r="B192" s="248"/>
      <c r="C192" s="308" t="s">
        <v>403</v>
      </c>
      <c r="D192" s="309"/>
      <c r="E192" s="310">
        <f>SUM(E193:E195)</f>
        <v>1209</v>
      </c>
      <c r="F192" s="310">
        <f>SUM(F193:F195)</f>
        <v>1209</v>
      </c>
      <c r="G192" s="310">
        <f>SUM(G193:G195)</f>
        <v>33911</v>
      </c>
      <c r="H192" s="310">
        <f>SUM(H193:H195)</f>
        <v>808</v>
      </c>
      <c r="I192" s="310">
        <v>211330</v>
      </c>
      <c r="J192" s="310">
        <f>SUM(J193:J195)</f>
        <v>27450</v>
      </c>
      <c r="K192" s="311">
        <v>84.2</v>
      </c>
    </row>
    <row r="193" spans="2:11" s="215" customFormat="1" ht="15" hidden="1" customHeight="1" x14ac:dyDescent="0.4">
      <c r="B193" s="255"/>
      <c r="C193" s="300" t="s">
        <v>404</v>
      </c>
      <c r="D193" s="285" t="s">
        <v>425</v>
      </c>
      <c r="E193" s="267">
        <v>851</v>
      </c>
      <c r="F193" s="267">
        <v>851</v>
      </c>
      <c r="G193" s="267">
        <v>23000</v>
      </c>
      <c r="H193" s="267">
        <v>542</v>
      </c>
      <c r="I193" s="269"/>
      <c r="J193" s="267">
        <v>17845</v>
      </c>
      <c r="K193" s="270"/>
    </row>
    <row r="194" spans="2:11" s="215" customFormat="1" ht="15" hidden="1" customHeight="1" x14ac:dyDescent="0.4">
      <c r="B194" s="255"/>
      <c r="C194" s="300" t="s">
        <v>406</v>
      </c>
      <c r="D194" s="301"/>
      <c r="E194" s="297">
        <v>215</v>
      </c>
      <c r="F194" s="297">
        <v>215</v>
      </c>
      <c r="G194" s="297">
        <v>7210</v>
      </c>
      <c r="H194" s="297">
        <v>126</v>
      </c>
      <c r="I194" s="254"/>
      <c r="J194" s="297">
        <v>5904</v>
      </c>
      <c r="K194" s="257"/>
    </row>
    <row r="195" spans="2:11" s="215" customFormat="1" ht="21" hidden="1" x14ac:dyDescent="0.4">
      <c r="B195" s="255"/>
      <c r="C195" s="292" t="s">
        <v>426</v>
      </c>
      <c r="D195" s="313" t="s">
        <v>427</v>
      </c>
      <c r="E195" s="314">
        <v>143</v>
      </c>
      <c r="F195" s="314">
        <v>143</v>
      </c>
      <c r="G195" s="314">
        <v>3701</v>
      </c>
      <c r="H195" s="314">
        <v>140</v>
      </c>
      <c r="I195" s="278"/>
      <c r="J195" s="314">
        <v>3701</v>
      </c>
      <c r="K195" s="279"/>
    </row>
    <row r="196" spans="2:11" s="215" customFormat="1" ht="15" hidden="1" customHeight="1" x14ac:dyDescent="0.4">
      <c r="B196" s="248"/>
      <c r="C196" s="308" t="s">
        <v>408</v>
      </c>
      <c r="D196" s="309"/>
      <c r="E196" s="246">
        <f>SUM(E197:E202)</f>
        <v>702</v>
      </c>
      <c r="F196" s="246">
        <f>SUM(F197:F202)</f>
        <v>702</v>
      </c>
      <c r="G196" s="246">
        <f>SUM(G197:G202)</f>
        <v>26130</v>
      </c>
      <c r="H196" s="246">
        <f>SUM(H197:H202)</f>
        <v>634</v>
      </c>
      <c r="I196" s="246">
        <v>149912</v>
      </c>
      <c r="J196" s="246">
        <f>SUM(J197:J202)</f>
        <v>24067</v>
      </c>
      <c r="K196" s="247">
        <v>96.9</v>
      </c>
    </row>
    <row r="197" spans="2:11" s="215" customFormat="1" ht="15" hidden="1" customHeight="1" x14ac:dyDescent="0.4">
      <c r="B197" s="255"/>
      <c r="C197" s="303" t="s">
        <v>409</v>
      </c>
      <c r="D197" s="285" t="s">
        <v>425</v>
      </c>
      <c r="E197" s="267">
        <v>228</v>
      </c>
      <c r="F197" s="267">
        <v>228</v>
      </c>
      <c r="G197" s="267">
        <v>6340</v>
      </c>
      <c r="H197" s="267">
        <v>221</v>
      </c>
      <c r="I197" s="269"/>
      <c r="J197" s="267">
        <v>8359</v>
      </c>
      <c r="K197" s="270"/>
    </row>
    <row r="198" spans="2:11" s="215" customFormat="1" ht="15" hidden="1" customHeight="1" x14ac:dyDescent="0.4">
      <c r="B198" s="255"/>
      <c r="C198" s="304" t="s">
        <v>410</v>
      </c>
      <c r="D198" s="286"/>
      <c r="E198" s="297">
        <v>154</v>
      </c>
      <c r="F198" s="297">
        <v>154</v>
      </c>
      <c r="G198" s="297">
        <v>3390</v>
      </c>
      <c r="H198" s="297">
        <v>115</v>
      </c>
      <c r="I198" s="254"/>
      <c r="J198" s="297">
        <v>3947</v>
      </c>
      <c r="K198" s="257"/>
    </row>
    <row r="199" spans="2:11" s="215" customFormat="1" ht="15" hidden="1" customHeight="1" x14ac:dyDescent="0.4">
      <c r="B199" s="255"/>
      <c r="C199" s="304" t="s">
        <v>411</v>
      </c>
      <c r="D199" s="286"/>
      <c r="E199" s="297">
        <v>26</v>
      </c>
      <c r="F199" s="297">
        <v>26</v>
      </c>
      <c r="G199" s="297">
        <v>3020</v>
      </c>
      <c r="H199" s="297">
        <v>23</v>
      </c>
      <c r="I199" s="254"/>
      <c r="J199" s="297">
        <v>1196</v>
      </c>
      <c r="K199" s="257"/>
    </row>
    <row r="200" spans="2:11" s="215" customFormat="1" ht="15" hidden="1" customHeight="1" x14ac:dyDescent="0.4">
      <c r="B200" s="255"/>
      <c r="C200" s="304" t="s">
        <v>412</v>
      </c>
      <c r="D200" s="286"/>
      <c r="E200" s="299">
        <v>89</v>
      </c>
      <c r="F200" s="299">
        <v>89</v>
      </c>
      <c r="G200" s="299">
        <v>4540</v>
      </c>
      <c r="H200" s="299">
        <v>75</v>
      </c>
      <c r="I200" s="254"/>
      <c r="J200" s="299">
        <v>4306</v>
      </c>
      <c r="K200" s="257"/>
    </row>
    <row r="201" spans="2:11" s="295" customFormat="1" ht="15" hidden="1" customHeight="1" x14ac:dyDescent="0.4">
      <c r="B201" s="260"/>
      <c r="C201" s="304" t="s">
        <v>413</v>
      </c>
      <c r="D201" s="286"/>
      <c r="E201" s="273">
        <v>67</v>
      </c>
      <c r="F201" s="273">
        <v>67</v>
      </c>
      <c r="G201" s="273">
        <v>2530</v>
      </c>
      <c r="H201" s="273">
        <v>66</v>
      </c>
      <c r="I201" s="254"/>
      <c r="J201" s="273">
        <v>2445</v>
      </c>
      <c r="K201" s="257"/>
    </row>
    <row r="202" spans="2:11" s="215" customFormat="1" ht="15" hidden="1" customHeight="1" x14ac:dyDescent="0.4">
      <c r="B202" s="250"/>
      <c r="C202" s="315" t="s">
        <v>414</v>
      </c>
      <c r="D202" s="312"/>
      <c r="E202" s="305">
        <v>138</v>
      </c>
      <c r="F202" s="305">
        <v>138</v>
      </c>
      <c r="G202" s="305">
        <v>6310</v>
      </c>
      <c r="H202" s="305">
        <v>134</v>
      </c>
      <c r="I202" s="278"/>
      <c r="J202" s="305">
        <v>3814</v>
      </c>
      <c r="K202" s="279"/>
    </row>
    <row r="203" spans="2:11" s="215" customFormat="1" ht="15" hidden="1" customHeight="1" x14ac:dyDescent="0.4">
      <c r="B203" s="248"/>
      <c r="C203" s="308" t="s">
        <v>415</v>
      </c>
      <c r="D203" s="309"/>
      <c r="E203" s="263">
        <f>SUM(E204:E210)</f>
        <v>562</v>
      </c>
      <c r="F203" s="263">
        <f>SUM(F204:F210)</f>
        <v>562</v>
      </c>
      <c r="G203" s="263">
        <f>SUM(G204:G210)</f>
        <v>13700</v>
      </c>
      <c r="H203" s="263">
        <f>SUM(H204:H210)</f>
        <v>396</v>
      </c>
      <c r="I203" s="263">
        <v>114725</v>
      </c>
      <c r="J203" s="263">
        <f>SUM(J204:J210)</f>
        <v>11281</v>
      </c>
      <c r="K203" s="264">
        <v>85.3</v>
      </c>
    </row>
    <row r="204" spans="2:11" s="215" customFormat="1" ht="15" hidden="1" customHeight="1" x14ac:dyDescent="0.4">
      <c r="B204" s="250"/>
      <c r="C204" s="290" t="s">
        <v>416</v>
      </c>
      <c r="D204" s="285" t="s">
        <v>425</v>
      </c>
      <c r="E204" s="267">
        <v>180</v>
      </c>
      <c r="F204" s="268">
        <v>180</v>
      </c>
      <c r="G204" s="268">
        <v>5210</v>
      </c>
      <c r="H204" s="268">
        <v>106</v>
      </c>
      <c r="I204" s="269"/>
      <c r="J204" s="268">
        <v>3838</v>
      </c>
      <c r="K204" s="270"/>
    </row>
    <row r="205" spans="2:11" s="215" customFormat="1" ht="15" hidden="1" customHeight="1" x14ac:dyDescent="0.4">
      <c r="B205" s="250"/>
      <c r="C205" s="291" t="s">
        <v>417</v>
      </c>
      <c r="D205" s="285"/>
      <c r="E205" s="273">
        <v>99</v>
      </c>
      <c r="F205" s="273">
        <v>99</v>
      </c>
      <c r="G205" s="273">
        <v>1200</v>
      </c>
      <c r="H205" s="273">
        <v>82</v>
      </c>
      <c r="I205" s="254"/>
      <c r="J205" s="273">
        <v>1525</v>
      </c>
      <c r="K205" s="257"/>
    </row>
    <row r="206" spans="2:11" s="215" customFormat="1" ht="15" hidden="1" customHeight="1" x14ac:dyDescent="0.4">
      <c r="B206" s="250"/>
      <c r="C206" s="291" t="s">
        <v>418</v>
      </c>
      <c r="D206" s="285"/>
      <c r="E206" s="273">
        <v>47</v>
      </c>
      <c r="F206" s="273">
        <v>47</v>
      </c>
      <c r="G206" s="273">
        <v>770</v>
      </c>
      <c r="H206" s="273">
        <v>19</v>
      </c>
      <c r="I206" s="254"/>
      <c r="J206" s="273">
        <v>2690</v>
      </c>
      <c r="K206" s="257"/>
    </row>
    <row r="207" spans="2:11" s="215" customFormat="1" ht="15" hidden="1" customHeight="1" x14ac:dyDescent="0.4">
      <c r="B207" s="250"/>
      <c r="C207" s="291" t="s">
        <v>419</v>
      </c>
      <c r="D207" s="285"/>
      <c r="E207" s="273">
        <v>62</v>
      </c>
      <c r="F207" s="273">
        <v>62</v>
      </c>
      <c r="G207" s="273">
        <v>1460</v>
      </c>
      <c r="H207" s="273">
        <v>56</v>
      </c>
      <c r="I207" s="254"/>
      <c r="J207" s="273">
        <v>1400</v>
      </c>
      <c r="K207" s="257"/>
    </row>
    <row r="208" spans="2:11" s="215" customFormat="1" ht="15" hidden="1" customHeight="1" x14ac:dyDescent="0.4">
      <c r="B208" s="250"/>
      <c r="C208" s="291" t="s">
        <v>420</v>
      </c>
      <c r="D208" s="285"/>
      <c r="E208" s="273">
        <v>9</v>
      </c>
      <c r="F208" s="273">
        <v>9</v>
      </c>
      <c r="G208" s="273">
        <v>50</v>
      </c>
      <c r="H208" s="273">
        <v>2</v>
      </c>
      <c r="I208" s="254"/>
      <c r="J208" s="273">
        <v>451</v>
      </c>
      <c r="K208" s="257"/>
    </row>
    <row r="209" spans="2:11" ht="15" hidden="1" customHeight="1" x14ac:dyDescent="0.4">
      <c r="B209" s="250"/>
      <c r="C209" s="291" t="s">
        <v>421</v>
      </c>
      <c r="D209" s="285"/>
      <c r="E209" s="273">
        <v>127</v>
      </c>
      <c r="F209" s="273">
        <v>127</v>
      </c>
      <c r="G209" s="273">
        <v>3890</v>
      </c>
      <c r="H209" s="273">
        <v>77</v>
      </c>
      <c r="I209" s="254"/>
      <c r="J209" s="273">
        <v>1337</v>
      </c>
      <c r="K209" s="257"/>
    </row>
    <row r="210" spans="2:11" ht="15" hidden="1" customHeight="1" x14ac:dyDescent="0.4">
      <c r="B210" s="274"/>
      <c r="C210" s="292" t="s">
        <v>422</v>
      </c>
      <c r="D210" s="293"/>
      <c r="E210" s="277">
        <v>38</v>
      </c>
      <c r="F210" s="277">
        <v>38</v>
      </c>
      <c r="G210" s="277">
        <v>1120</v>
      </c>
      <c r="H210" s="277">
        <v>54</v>
      </c>
      <c r="I210" s="278"/>
      <c r="J210" s="277">
        <v>40</v>
      </c>
      <c r="K210" s="279"/>
    </row>
    <row r="211" spans="2:11" s="215" customFormat="1" ht="15" customHeight="1" x14ac:dyDescent="0.4">
      <c r="B211" s="232" t="s">
        <v>433</v>
      </c>
      <c r="C211" s="233"/>
      <c r="D211" s="234"/>
      <c r="E211" s="235">
        <f t="shared" ref="E211:J211" si="7">E212+E219+E223+E230</f>
        <v>3413</v>
      </c>
      <c r="F211" s="235">
        <f t="shared" si="7"/>
        <v>3410</v>
      </c>
      <c r="G211" s="235">
        <f t="shared" si="7"/>
        <v>96980</v>
      </c>
      <c r="H211" s="235">
        <f t="shared" si="7"/>
        <v>2761</v>
      </c>
      <c r="I211" s="235">
        <f t="shared" si="7"/>
        <v>670995</v>
      </c>
      <c r="J211" s="235">
        <f t="shared" si="7"/>
        <v>87155</v>
      </c>
      <c r="K211" s="294">
        <v>92.6</v>
      </c>
    </row>
    <row r="212" spans="2:11" s="215" customFormat="1" ht="15" hidden="1" customHeight="1" x14ac:dyDescent="0.4">
      <c r="B212" s="248"/>
      <c r="C212" s="308" t="s">
        <v>395</v>
      </c>
      <c r="D212" s="309"/>
      <c r="E212" s="310">
        <f>SUM(E213:E218)</f>
        <v>930</v>
      </c>
      <c r="F212" s="310">
        <f>SUM(F213:F218)</f>
        <v>930</v>
      </c>
      <c r="G212" s="310">
        <f>SUM(G213:G218)</f>
        <v>23240</v>
      </c>
      <c r="H212" s="310">
        <f>SUM(H213:H218)</f>
        <v>875</v>
      </c>
      <c r="I212" s="310">
        <v>183793</v>
      </c>
      <c r="J212" s="310">
        <f>SUM(J213:J218)</f>
        <v>22459</v>
      </c>
      <c r="K212" s="311">
        <v>99.9</v>
      </c>
    </row>
    <row r="213" spans="2:11" s="215" customFormat="1" ht="15" hidden="1" customHeight="1" x14ac:dyDescent="0.4">
      <c r="B213" s="250"/>
      <c r="C213" s="290" t="s">
        <v>396</v>
      </c>
      <c r="D213" s="285" t="s">
        <v>424</v>
      </c>
      <c r="E213" s="296">
        <v>613</v>
      </c>
      <c r="F213" s="296">
        <v>613</v>
      </c>
      <c r="G213" s="296">
        <v>14710</v>
      </c>
      <c r="H213" s="296">
        <v>602</v>
      </c>
      <c r="I213" s="269"/>
      <c r="J213" s="296">
        <v>15354</v>
      </c>
      <c r="K213" s="269"/>
    </row>
    <row r="214" spans="2:11" s="215" customFormat="1" ht="15" hidden="1" customHeight="1" x14ac:dyDescent="0.4">
      <c r="B214" s="250"/>
      <c r="C214" s="291" t="s">
        <v>398</v>
      </c>
      <c r="D214" s="286"/>
      <c r="E214" s="297">
        <v>79</v>
      </c>
      <c r="F214" s="297">
        <v>79</v>
      </c>
      <c r="G214" s="297">
        <v>3080</v>
      </c>
      <c r="H214" s="297">
        <v>71</v>
      </c>
      <c r="I214" s="254"/>
      <c r="J214" s="297">
        <v>2277</v>
      </c>
      <c r="K214" s="254"/>
    </row>
    <row r="215" spans="2:11" s="215" customFormat="1" ht="15" hidden="1" customHeight="1" x14ac:dyDescent="0.4">
      <c r="B215" s="250"/>
      <c r="C215" s="291" t="s">
        <v>399</v>
      </c>
      <c r="D215" s="286"/>
      <c r="E215" s="297">
        <v>107</v>
      </c>
      <c r="F215" s="297">
        <v>107</v>
      </c>
      <c r="G215" s="297">
        <v>2170</v>
      </c>
      <c r="H215" s="297">
        <v>72</v>
      </c>
      <c r="I215" s="254"/>
      <c r="J215" s="297">
        <v>1607</v>
      </c>
      <c r="K215" s="254"/>
    </row>
    <row r="216" spans="2:11" s="215" customFormat="1" ht="15" hidden="1" customHeight="1" x14ac:dyDescent="0.4">
      <c r="B216" s="250"/>
      <c r="C216" s="291" t="s">
        <v>400</v>
      </c>
      <c r="D216" s="286"/>
      <c r="E216" s="297">
        <v>53</v>
      </c>
      <c r="F216" s="297">
        <v>53</v>
      </c>
      <c r="G216" s="297">
        <v>1670</v>
      </c>
      <c r="H216" s="297">
        <v>53</v>
      </c>
      <c r="I216" s="254"/>
      <c r="J216" s="297">
        <v>1199</v>
      </c>
      <c r="K216" s="254"/>
    </row>
    <row r="217" spans="2:11" s="215" customFormat="1" ht="15" hidden="1" customHeight="1" x14ac:dyDescent="0.4">
      <c r="B217" s="250"/>
      <c r="C217" s="291" t="s">
        <v>401</v>
      </c>
      <c r="D217" s="286"/>
      <c r="E217" s="297">
        <v>69</v>
      </c>
      <c r="F217" s="297">
        <v>69</v>
      </c>
      <c r="G217" s="297">
        <v>1500</v>
      </c>
      <c r="H217" s="297">
        <v>68</v>
      </c>
      <c r="I217" s="254"/>
      <c r="J217" s="297">
        <v>2004</v>
      </c>
      <c r="K217" s="254"/>
    </row>
    <row r="218" spans="2:11" s="215" customFormat="1" ht="15" hidden="1" customHeight="1" x14ac:dyDescent="0.4">
      <c r="B218" s="250"/>
      <c r="C218" s="291" t="s">
        <v>402</v>
      </c>
      <c r="D218" s="312"/>
      <c r="E218" s="299">
        <v>9</v>
      </c>
      <c r="F218" s="299">
        <v>9</v>
      </c>
      <c r="G218" s="299">
        <v>110</v>
      </c>
      <c r="H218" s="299">
        <v>9</v>
      </c>
      <c r="I218" s="278"/>
      <c r="J218" s="299">
        <v>18</v>
      </c>
      <c r="K218" s="278"/>
    </row>
    <row r="219" spans="2:11" s="295" customFormat="1" ht="15" hidden="1" customHeight="1" x14ac:dyDescent="0.4">
      <c r="B219" s="248"/>
      <c r="C219" s="308" t="s">
        <v>403</v>
      </c>
      <c r="D219" s="309"/>
      <c r="E219" s="310">
        <f>SUM(E220:E222)</f>
        <v>1219</v>
      </c>
      <c r="F219" s="310">
        <f>SUM(F220:F222)</f>
        <v>1216</v>
      </c>
      <c r="G219" s="310">
        <f>SUM(G220:G222)</f>
        <v>33910</v>
      </c>
      <c r="H219" s="310">
        <f>SUM(H220:H222)</f>
        <v>841</v>
      </c>
      <c r="I219" s="310">
        <v>217588</v>
      </c>
      <c r="J219" s="310">
        <f>SUM(J220:J222)</f>
        <v>28410</v>
      </c>
      <c r="K219" s="311">
        <v>85.2</v>
      </c>
    </row>
    <row r="220" spans="2:11" s="215" customFormat="1" ht="15" hidden="1" customHeight="1" x14ac:dyDescent="0.4">
      <c r="B220" s="255"/>
      <c r="C220" s="300" t="s">
        <v>404</v>
      </c>
      <c r="D220" s="285" t="s">
        <v>425</v>
      </c>
      <c r="E220" s="267">
        <v>851</v>
      </c>
      <c r="F220" s="267">
        <v>851</v>
      </c>
      <c r="G220" s="267">
        <v>23000</v>
      </c>
      <c r="H220" s="267">
        <v>567</v>
      </c>
      <c r="I220" s="269"/>
      <c r="J220" s="267">
        <v>18534</v>
      </c>
      <c r="K220" s="270"/>
    </row>
    <row r="221" spans="2:11" s="215" customFormat="1" ht="15" hidden="1" customHeight="1" x14ac:dyDescent="0.4">
      <c r="B221" s="255"/>
      <c r="C221" s="300" t="s">
        <v>406</v>
      </c>
      <c r="D221" s="301"/>
      <c r="E221" s="297">
        <v>215</v>
      </c>
      <c r="F221" s="297">
        <v>215</v>
      </c>
      <c r="G221" s="297">
        <v>7210</v>
      </c>
      <c r="H221" s="297">
        <v>127</v>
      </c>
      <c r="I221" s="254"/>
      <c r="J221" s="297">
        <v>6124</v>
      </c>
      <c r="K221" s="257"/>
    </row>
    <row r="222" spans="2:11" s="215" customFormat="1" ht="21" hidden="1" x14ac:dyDescent="0.4">
      <c r="B222" s="255"/>
      <c r="C222" s="292" t="s">
        <v>426</v>
      </c>
      <c r="D222" s="313" t="s">
        <v>427</v>
      </c>
      <c r="E222" s="314">
        <v>153</v>
      </c>
      <c r="F222" s="314">
        <v>150</v>
      </c>
      <c r="G222" s="314">
        <v>3700</v>
      </c>
      <c r="H222" s="314">
        <v>147</v>
      </c>
      <c r="I222" s="278"/>
      <c r="J222" s="314">
        <v>3752</v>
      </c>
      <c r="K222" s="279"/>
    </row>
    <row r="223" spans="2:11" s="215" customFormat="1" ht="15" hidden="1" customHeight="1" x14ac:dyDescent="0.4">
      <c r="B223" s="248"/>
      <c r="C223" s="308" t="s">
        <v>408</v>
      </c>
      <c r="D223" s="309"/>
      <c r="E223" s="246">
        <f>SUM(E224:E229)</f>
        <v>702</v>
      </c>
      <c r="F223" s="246">
        <f>SUM(F224:F229)</f>
        <v>702</v>
      </c>
      <c r="G223" s="246">
        <f>SUM(G224:G229)</f>
        <v>26130</v>
      </c>
      <c r="H223" s="246">
        <f>SUM(H224:H229)</f>
        <v>637</v>
      </c>
      <c r="I223" s="246">
        <v>151225</v>
      </c>
      <c r="J223" s="246">
        <f>SUM(J224:J229)</f>
        <v>24553</v>
      </c>
      <c r="K223" s="247">
        <v>97.5</v>
      </c>
    </row>
    <row r="224" spans="2:11" s="215" customFormat="1" ht="15" hidden="1" customHeight="1" x14ac:dyDescent="0.4">
      <c r="B224" s="255"/>
      <c r="C224" s="303" t="s">
        <v>409</v>
      </c>
      <c r="D224" s="285" t="s">
        <v>425</v>
      </c>
      <c r="E224" s="267">
        <v>228</v>
      </c>
      <c r="F224" s="267">
        <v>228</v>
      </c>
      <c r="G224" s="267">
        <v>6340</v>
      </c>
      <c r="H224" s="267">
        <v>221</v>
      </c>
      <c r="I224" s="269"/>
      <c r="J224" s="267">
        <v>8480</v>
      </c>
      <c r="K224" s="270"/>
    </row>
    <row r="225" spans="2:11" s="215" customFormat="1" ht="15" hidden="1" customHeight="1" x14ac:dyDescent="0.4">
      <c r="B225" s="255"/>
      <c r="C225" s="304" t="s">
        <v>410</v>
      </c>
      <c r="D225" s="286"/>
      <c r="E225" s="297">
        <v>154</v>
      </c>
      <c r="F225" s="297">
        <v>154</v>
      </c>
      <c r="G225" s="297">
        <v>3390</v>
      </c>
      <c r="H225" s="297">
        <v>115</v>
      </c>
      <c r="I225" s="254"/>
      <c r="J225" s="297">
        <v>4014</v>
      </c>
      <c r="K225" s="257"/>
    </row>
    <row r="226" spans="2:11" s="215" customFormat="1" ht="15" hidden="1" customHeight="1" x14ac:dyDescent="0.4">
      <c r="B226" s="255"/>
      <c r="C226" s="304" t="s">
        <v>411</v>
      </c>
      <c r="D226" s="286"/>
      <c r="E226" s="297">
        <v>26</v>
      </c>
      <c r="F226" s="297">
        <v>26</v>
      </c>
      <c r="G226" s="297">
        <v>3020</v>
      </c>
      <c r="H226" s="297">
        <v>24</v>
      </c>
      <c r="I226" s="254"/>
      <c r="J226" s="297">
        <v>1268</v>
      </c>
      <c r="K226" s="257"/>
    </row>
    <row r="227" spans="2:11" s="215" customFormat="1" ht="15" hidden="1" customHeight="1" x14ac:dyDescent="0.4">
      <c r="B227" s="255"/>
      <c r="C227" s="304" t="s">
        <v>412</v>
      </c>
      <c r="D227" s="286"/>
      <c r="E227" s="299">
        <v>89</v>
      </c>
      <c r="F227" s="299">
        <v>89</v>
      </c>
      <c r="G227" s="299">
        <v>4540</v>
      </c>
      <c r="H227" s="299">
        <v>75</v>
      </c>
      <c r="I227" s="254"/>
      <c r="J227" s="299">
        <v>4427</v>
      </c>
      <c r="K227" s="257"/>
    </row>
    <row r="228" spans="2:11" s="295" customFormat="1" ht="15" hidden="1" customHeight="1" x14ac:dyDescent="0.4">
      <c r="B228" s="260"/>
      <c r="C228" s="304" t="s">
        <v>413</v>
      </c>
      <c r="D228" s="286"/>
      <c r="E228" s="273">
        <v>67</v>
      </c>
      <c r="F228" s="273">
        <v>67</v>
      </c>
      <c r="G228" s="273">
        <v>2530</v>
      </c>
      <c r="H228" s="273">
        <v>66</v>
      </c>
      <c r="I228" s="254"/>
      <c r="J228" s="273">
        <v>2448</v>
      </c>
      <c r="K228" s="257"/>
    </row>
    <row r="229" spans="2:11" s="215" customFormat="1" ht="15" hidden="1" customHeight="1" x14ac:dyDescent="0.4">
      <c r="B229" s="250"/>
      <c r="C229" s="315" t="s">
        <v>414</v>
      </c>
      <c r="D229" s="312"/>
      <c r="E229" s="305">
        <v>138</v>
      </c>
      <c r="F229" s="305">
        <v>138</v>
      </c>
      <c r="G229" s="305">
        <v>6310</v>
      </c>
      <c r="H229" s="305">
        <v>136</v>
      </c>
      <c r="I229" s="278"/>
      <c r="J229" s="305">
        <v>3916</v>
      </c>
      <c r="K229" s="279"/>
    </row>
    <row r="230" spans="2:11" s="215" customFormat="1" ht="15" hidden="1" customHeight="1" x14ac:dyDescent="0.4">
      <c r="B230" s="248"/>
      <c r="C230" s="308" t="s">
        <v>415</v>
      </c>
      <c r="D230" s="309"/>
      <c r="E230" s="263">
        <f>SUM(E231:E237)</f>
        <v>562</v>
      </c>
      <c r="F230" s="263">
        <f>SUM(F231:F237)</f>
        <v>562</v>
      </c>
      <c r="G230" s="263">
        <f>SUM(G231:G237)</f>
        <v>13700</v>
      </c>
      <c r="H230" s="263">
        <f>SUM(H231:H237)</f>
        <v>408</v>
      </c>
      <c r="I230" s="263">
        <v>118389</v>
      </c>
      <c r="J230" s="263">
        <f>SUM(J231:J237)</f>
        <v>11733</v>
      </c>
      <c r="K230" s="264">
        <v>87.9</v>
      </c>
    </row>
    <row r="231" spans="2:11" s="215" customFormat="1" ht="15" hidden="1" customHeight="1" x14ac:dyDescent="0.4">
      <c r="B231" s="250"/>
      <c r="C231" s="290" t="s">
        <v>416</v>
      </c>
      <c r="D231" s="285" t="s">
        <v>425</v>
      </c>
      <c r="E231" s="267">
        <v>180</v>
      </c>
      <c r="F231" s="268">
        <v>180</v>
      </c>
      <c r="G231" s="268">
        <v>5210</v>
      </c>
      <c r="H231" s="268">
        <v>108</v>
      </c>
      <c r="I231" s="269"/>
      <c r="J231" s="268">
        <v>3885</v>
      </c>
      <c r="K231" s="270"/>
    </row>
    <row r="232" spans="2:11" s="215" customFormat="1" ht="15" hidden="1" customHeight="1" x14ac:dyDescent="0.4">
      <c r="B232" s="250"/>
      <c r="C232" s="291" t="s">
        <v>417</v>
      </c>
      <c r="D232" s="285"/>
      <c r="E232" s="273">
        <v>99</v>
      </c>
      <c r="F232" s="273">
        <v>99</v>
      </c>
      <c r="G232" s="273">
        <v>1200</v>
      </c>
      <c r="H232" s="273">
        <v>82</v>
      </c>
      <c r="I232" s="254"/>
      <c r="J232" s="273">
        <v>1597</v>
      </c>
      <c r="K232" s="257"/>
    </row>
    <row r="233" spans="2:11" s="215" customFormat="1" ht="15" hidden="1" customHeight="1" x14ac:dyDescent="0.4">
      <c r="B233" s="250"/>
      <c r="C233" s="291" t="s">
        <v>418</v>
      </c>
      <c r="D233" s="285"/>
      <c r="E233" s="273">
        <v>47</v>
      </c>
      <c r="F233" s="273">
        <v>47</v>
      </c>
      <c r="G233" s="273">
        <v>770</v>
      </c>
      <c r="H233" s="273">
        <v>20</v>
      </c>
      <c r="I233" s="254"/>
      <c r="J233" s="273">
        <v>450</v>
      </c>
      <c r="K233" s="257"/>
    </row>
    <row r="234" spans="2:11" s="215" customFormat="1" ht="15" hidden="1" customHeight="1" x14ac:dyDescent="0.4">
      <c r="B234" s="250"/>
      <c r="C234" s="291" t="s">
        <v>419</v>
      </c>
      <c r="D234" s="285"/>
      <c r="E234" s="273">
        <v>62</v>
      </c>
      <c r="F234" s="273">
        <v>62</v>
      </c>
      <c r="G234" s="273">
        <v>1460</v>
      </c>
      <c r="H234" s="273">
        <v>56</v>
      </c>
      <c r="I234" s="254"/>
      <c r="J234" s="273">
        <v>1341</v>
      </c>
      <c r="K234" s="257"/>
    </row>
    <row r="235" spans="2:11" s="215" customFormat="1" ht="15" hidden="1" customHeight="1" x14ac:dyDescent="0.4">
      <c r="B235" s="250"/>
      <c r="C235" s="291" t="s">
        <v>420</v>
      </c>
      <c r="D235" s="285"/>
      <c r="E235" s="273">
        <v>9</v>
      </c>
      <c r="F235" s="273">
        <v>9</v>
      </c>
      <c r="G235" s="273">
        <v>50</v>
      </c>
      <c r="H235" s="273">
        <v>2</v>
      </c>
      <c r="I235" s="254"/>
      <c r="J235" s="273">
        <v>39</v>
      </c>
      <c r="K235" s="257"/>
    </row>
    <row r="236" spans="2:11" ht="15" hidden="1" customHeight="1" x14ac:dyDescent="0.4">
      <c r="B236" s="250"/>
      <c r="C236" s="291" t="s">
        <v>421</v>
      </c>
      <c r="D236" s="285"/>
      <c r="E236" s="273">
        <v>127</v>
      </c>
      <c r="F236" s="273">
        <v>127</v>
      </c>
      <c r="G236" s="273">
        <v>3890</v>
      </c>
      <c r="H236" s="273">
        <v>79</v>
      </c>
      <c r="I236" s="254"/>
      <c r="J236" s="273">
        <v>2869</v>
      </c>
      <c r="K236" s="257"/>
    </row>
    <row r="237" spans="2:11" ht="15" hidden="1" customHeight="1" x14ac:dyDescent="0.4">
      <c r="B237" s="274"/>
      <c r="C237" s="292" t="s">
        <v>422</v>
      </c>
      <c r="D237" s="293"/>
      <c r="E237" s="277">
        <v>38</v>
      </c>
      <c r="F237" s="277">
        <v>38</v>
      </c>
      <c r="G237" s="277">
        <v>1120</v>
      </c>
      <c r="H237" s="277">
        <v>61</v>
      </c>
      <c r="I237" s="278"/>
      <c r="J237" s="277">
        <v>1552</v>
      </c>
      <c r="K237" s="279"/>
    </row>
    <row r="238" spans="2:11" s="215" customFormat="1" ht="15" customHeight="1" x14ac:dyDescent="0.4">
      <c r="B238" s="232" t="s">
        <v>434</v>
      </c>
      <c r="C238" s="233"/>
      <c r="D238" s="234"/>
      <c r="E238" s="235">
        <f t="shared" ref="E238:J238" si="8">E239+E246+E250+E257</f>
        <v>3413</v>
      </c>
      <c r="F238" s="235">
        <f t="shared" si="8"/>
        <v>3410</v>
      </c>
      <c r="G238" s="235">
        <f t="shared" si="8"/>
        <v>96980</v>
      </c>
      <c r="H238" s="235">
        <f t="shared" si="8"/>
        <v>2819</v>
      </c>
      <c r="I238" s="235">
        <f t="shared" si="8"/>
        <v>680427</v>
      </c>
      <c r="J238" s="235">
        <f t="shared" si="8"/>
        <v>93426</v>
      </c>
      <c r="K238" s="294">
        <v>92.6</v>
      </c>
    </row>
    <row r="239" spans="2:11" s="215" customFormat="1" ht="15" hidden="1" customHeight="1" x14ac:dyDescent="0.4">
      <c r="B239" s="248"/>
      <c r="C239" s="308" t="s">
        <v>395</v>
      </c>
      <c r="D239" s="309"/>
      <c r="E239" s="310">
        <f>SUM(E240:E245)</f>
        <v>930</v>
      </c>
      <c r="F239" s="310">
        <f>SUM(F240:F245)</f>
        <v>930</v>
      </c>
      <c r="G239" s="310">
        <f>SUM(G240:G245)</f>
        <v>23240</v>
      </c>
      <c r="H239" s="310">
        <f>SUM(H240:H245)</f>
        <v>875</v>
      </c>
      <c r="I239" s="310">
        <f>+I212</f>
        <v>183793</v>
      </c>
      <c r="J239" s="310">
        <f>SUM(J240:J245)</f>
        <v>22265</v>
      </c>
      <c r="K239" s="311">
        <v>99.9</v>
      </c>
    </row>
    <row r="240" spans="2:11" s="215" customFormat="1" ht="15" hidden="1" customHeight="1" x14ac:dyDescent="0.4">
      <c r="B240" s="250"/>
      <c r="C240" s="290" t="s">
        <v>396</v>
      </c>
      <c r="D240" s="285" t="s">
        <v>424</v>
      </c>
      <c r="E240" s="296">
        <v>613</v>
      </c>
      <c r="F240" s="296">
        <v>613</v>
      </c>
      <c r="G240" s="296">
        <v>14710</v>
      </c>
      <c r="H240" s="296">
        <v>602</v>
      </c>
      <c r="I240" s="269"/>
      <c r="J240" s="296">
        <v>15228</v>
      </c>
      <c r="K240" s="269"/>
    </row>
    <row r="241" spans="2:11" s="215" customFormat="1" ht="15" hidden="1" customHeight="1" x14ac:dyDescent="0.4">
      <c r="B241" s="250"/>
      <c r="C241" s="291" t="s">
        <v>398</v>
      </c>
      <c r="D241" s="286"/>
      <c r="E241" s="297">
        <v>79</v>
      </c>
      <c r="F241" s="297">
        <v>79</v>
      </c>
      <c r="G241" s="297">
        <v>3080</v>
      </c>
      <c r="H241" s="297">
        <v>71</v>
      </c>
      <c r="I241" s="254"/>
      <c r="J241" s="297">
        <v>2270</v>
      </c>
      <c r="K241" s="254"/>
    </row>
    <row r="242" spans="2:11" s="215" customFormat="1" ht="15" hidden="1" customHeight="1" x14ac:dyDescent="0.4">
      <c r="B242" s="250"/>
      <c r="C242" s="291" t="s">
        <v>399</v>
      </c>
      <c r="D242" s="286"/>
      <c r="E242" s="297">
        <v>107</v>
      </c>
      <c r="F242" s="297">
        <v>107</v>
      </c>
      <c r="G242" s="297">
        <v>2170</v>
      </c>
      <c r="H242" s="297">
        <v>72</v>
      </c>
      <c r="I242" s="254"/>
      <c r="J242" s="297">
        <v>1590</v>
      </c>
      <c r="K242" s="254"/>
    </row>
    <row r="243" spans="2:11" s="215" customFormat="1" ht="15" hidden="1" customHeight="1" x14ac:dyDescent="0.4">
      <c r="B243" s="250"/>
      <c r="C243" s="291" t="s">
        <v>400</v>
      </c>
      <c r="D243" s="286"/>
      <c r="E243" s="297">
        <v>53</v>
      </c>
      <c r="F243" s="297">
        <v>53</v>
      </c>
      <c r="G243" s="297">
        <v>1670</v>
      </c>
      <c r="H243" s="297">
        <v>53</v>
      </c>
      <c r="I243" s="254"/>
      <c r="J243" s="297">
        <v>1173</v>
      </c>
      <c r="K243" s="254"/>
    </row>
    <row r="244" spans="2:11" s="215" customFormat="1" ht="15" hidden="1" customHeight="1" x14ac:dyDescent="0.4">
      <c r="B244" s="250"/>
      <c r="C244" s="291" t="s">
        <v>401</v>
      </c>
      <c r="D244" s="286"/>
      <c r="E244" s="297">
        <v>69</v>
      </c>
      <c r="F244" s="297">
        <v>69</v>
      </c>
      <c r="G244" s="297">
        <v>1500</v>
      </c>
      <c r="H244" s="297">
        <v>68</v>
      </c>
      <c r="I244" s="254"/>
      <c r="J244" s="297">
        <v>1986</v>
      </c>
      <c r="K244" s="254"/>
    </row>
    <row r="245" spans="2:11" s="215" customFormat="1" ht="15" hidden="1" customHeight="1" x14ac:dyDescent="0.4">
      <c r="B245" s="250"/>
      <c r="C245" s="291" t="s">
        <v>402</v>
      </c>
      <c r="D245" s="312"/>
      <c r="E245" s="299">
        <v>9</v>
      </c>
      <c r="F245" s="299">
        <v>9</v>
      </c>
      <c r="G245" s="299">
        <v>110</v>
      </c>
      <c r="H245" s="299">
        <v>9</v>
      </c>
      <c r="I245" s="278"/>
      <c r="J245" s="299">
        <v>18</v>
      </c>
      <c r="K245" s="278"/>
    </row>
    <row r="246" spans="2:11" s="295" customFormat="1" ht="15" hidden="1" customHeight="1" x14ac:dyDescent="0.4">
      <c r="B246" s="248"/>
      <c r="C246" s="308" t="s">
        <v>403</v>
      </c>
      <c r="D246" s="309"/>
      <c r="E246" s="310">
        <f>SUM(E247:E249)</f>
        <v>1219</v>
      </c>
      <c r="F246" s="310">
        <f>SUM(F247:F249)</f>
        <v>1216</v>
      </c>
      <c r="G246" s="310">
        <f>SUM(G247:G249)</f>
        <v>33910</v>
      </c>
      <c r="H246" s="310">
        <f>SUM(H247:H249)</f>
        <v>886</v>
      </c>
      <c r="I246" s="310">
        <f>+I219+5769</f>
        <v>223357</v>
      </c>
      <c r="J246" s="310">
        <f>SUM(J247:J249)</f>
        <v>32646</v>
      </c>
      <c r="K246" s="311">
        <v>86.3</v>
      </c>
    </row>
    <row r="247" spans="2:11" s="215" customFormat="1" ht="15" hidden="1" customHeight="1" x14ac:dyDescent="0.4">
      <c r="B247" s="255"/>
      <c r="C247" s="300" t="s">
        <v>404</v>
      </c>
      <c r="D247" s="285" t="s">
        <v>425</v>
      </c>
      <c r="E247" s="267">
        <v>851</v>
      </c>
      <c r="F247" s="267">
        <v>851</v>
      </c>
      <c r="G247" s="267">
        <v>23000</v>
      </c>
      <c r="H247" s="267">
        <v>609</v>
      </c>
      <c r="I247" s="269"/>
      <c r="J247" s="267">
        <v>21003</v>
      </c>
      <c r="K247" s="270"/>
    </row>
    <row r="248" spans="2:11" s="215" customFormat="1" ht="15" hidden="1" customHeight="1" x14ac:dyDescent="0.4">
      <c r="B248" s="255"/>
      <c r="C248" s="300" t="s">
        <v>406</v>
      </c>
      <c r="D248" s="301"/>
      <c r="E248" s="297">
        <v>215</v>
      </c>
      <c r="F248" s="297">
        <v>215</v>
      </c>
      <c r="G248" s="297">
        <v>7210</v>
      </c>
      <c r="H248" s="297">
        <v>130</v>
      </c>
      <c r="I248" s="254"/>
      <c r="J248" s="297">
        <v>7952</v>
      </c>
      <c r="K248" s="257"/>
    </row>
    <row r="249" spans="2:11" s="215" customFormat="1" ht="21" hidden="1" x14ac:dyDescent="0.4">
      <c r="B249" s="255"/>
      <c r="C249" s="292" t="s">
        <v>426</v>
      </c>
      <c r="D249" s="313" t="s">
        <v>427</v>
      </c>
      <c r="E249" s="314">
        <v>153</v>
      </c>
      <c r="F249" s="314">
        <v>150</v>
      </c>
      <c r="G249" s="314">
        <v>3700</v>
      </c>
      <c r="H249" s="314">
        <v>147</v>
      </c>
      <c r="I249" s="278"/>
      <c r="J249" s="314">
        <v>3691</v>
      </c>
      <c r="K249" s="279"/>
    </row>
    <row r="250" spans="2:11" s="215" customFormat="1" ht="15" hidden="1" customHeight="1" x14ac:dyDescent="0.4">
      <c r="B250" s="248"/>
      <c r="C250" s="308" t="s">
        <v>408</v>
      </c>
      <c r="D250" s="309"/>
      <c r="E250" s="246">
        <f>SUM(E251:E256)</f>
        <v>702</v>
      </c>
      <c r="F250" s="246">
        <f>SUM(F251:F256)</f>
        <v>702</v>
      </c>
      <c r="G250" s="246">
        <f>SUM(G251:G256)</f>
        <v>26130</v>
      </c>
      <c r="H250" s="246">
        <f>SUM(H251:H256)</f>
        <v>641</v>
      </c>
      <c r="I250" s="246">
        <f>+I223+1047</f>
        <v>152272</v>
      </c>
      <c r="J250" s="246">
        <f>SUM(J251:J256)</f>
        <v>25156</v>
      </c>
      <c r="K250" s="247">
        <v>98.2</v>
      </c>
    </row>
    <row r="251" spans="2:11" s="215" customFormat="1" ht="15" hidden="1" customHeight="1" x14ac:dyDescent="0.4">
      <c r="B251" s="255"/>
      <c r="C251" s="303" t="s">
        <v>409</v>
      </c>
      <c r="D251" s="285" t="s">
        <v>425</v>
      </c>
      <c r="E251" s="267">
        <v>228</v>
      </c>
      <c r="F251" s="267">
        <v>228</v>
      </c>
      <c r="G251" s="267">
        <v>6340</v>
      </c>
      <c r="H251" s="267">
        <v>223</v>
      </c>
      <c r="I251" s="269"/>
      <c r="J251" s="267">
        <v>8480</v>
      </c>
      <c r="K251" s="270"/>
    </row>
    <row r="252" spans="2:11" s="215" customFormat="1" ht="15" hidden="1" customHeight="1" x14ac:dyDescent="0.4">
      <c r="B252" s="255"/>
      <c r="C252" s="304" t="s">
        <v>410</v>
      </c>
      <c r="D252" s="286"/>
      <c r="E252" s="297">
        <v>154</v>
      </c>
      <c r="F252" s="297">
        <v>154</v>
      </c>
      <c r="G252" s="297">
        <v>3390</v>
      </c>
      <c r="H252" s="297">
        <v>116</v>
      </c>
      <c r="I252" s="254"/>
      <c r="J252" s="297">
        <v>4019</v>
      </c>
      <c r="K252" s="257"/>
    </row>
    <row r="253" spans="2:11" s="215" customFormat="1" ht="15" hidden="1" customHeight="1" x14ac:dyDescent="0.4">
      <c r="B253" s="255"/>
      <c r="C253" s="304" t="s">
        <v>411</v>
      </c>
      <c r="D253" s="286"/>
      <c r="E253" s="297">
        <v>26</v>
      </c>
      <c r="F253" s="297">
        <v>26</v>
      </c>
      <c r="G253" s="297">
        <v>3020</v>
      </c>
      <c r="H253" s="297">
        <v>24</v>
      </c>
      <c r="I253" s="254"/>
      <c r="J253" s="297">
        <v>1375</v>
      </c>
      <c r="K253" s="257"/>
    </row>
    <row r="254" spans="2:11" s="215" customFormat="1" ht="15" hidden="1" customHeight="1" x14ac:dyDescent="0.4">
      <c r="B254" s="255"/>
      <c r="C254" s="304" t="s">
        <v>412</v>
      </c>
      <c r="D254" s="286"/>
      <c r="E254" s="299">
        <v>89</v>
      </c>
      <c r="F254" s="299">
        <v>89</v>
      </c>
      <c r="G254" s="299">
        <v>4540</v>
      </c>
      <c r="H254" s="297">
        <v>76</v>
      </c>
      <c r="I254" s="254"/>
      <c r="J254" s="299">
        <v>4882</v>
      </c>
      <c r="K254" s="257"/>
    </row>
    <row r="255" spans="2:11" s="295" customFormat="1" ht="15" hidden="1" customHeight="1" x14ac:dyDescent="0.4">
      <c r="B255" s="260"/>
      <c r="C255" s="304" t="s">
        <v>413</v>
      </c>
      <c r="D255" s="286"/>
      <c r="E255" s="273">
        <v>67</v>
      </c>
      <c r="F255" s="273">
        <v>67</v>
      </c>
      <c r="G255" s="273">
        <v>2530</v>
      </c>
      <c r="H255" s="297">
        <v>66</v>
      </c>
      <c r="I255" s="254"/>
      <c r="J255" s="273">
        <v>2470</v>
      </c>
      <c r="K255" s="257"/>
    </row>
    <row r="256" spans="2:11" s="215" customFormat="1" ht="15" hidden="1" customHeight="1" x14ac:dyDescent="0.4">
      <c r="B256" s="250"/>
      <c r="C256" s="315" t="s">
        <v>414</v>
      </c>
      <c r="D256" s="312"/>
      <c r="E256" s="305">
        <v>138</v>
      </c>
      <c r="F256" s="305">
        <v>138</v>
      </c>
      <c r="G256" s="305">
        <v>6310</v>
      </c>
      <c r="H256" s="314">
        <v>136</v>
      </c>
      <c r="I256" s="278"/>
      <c r="J256" s="305">
        <v>3930</v>
      </c>
      <c r="K256" s="279"/>
    </row>
    <row r="257" spans="2:11" s="215" customFormat="1" ht="15" hidden="1" customHeight="1" x14ac:dyDescent="0.4">
      <c r="B257" s="248"/>
      <c r="C257" s="308" t="s">
        <v>415</v>
      </c>
      <c r="D257" s="309"/>
      <c r="E257" s="263">
        <f>SUM(E258:E264)</f>
        <v>562</v>
      </c>
      <c r="F257" s="263">
        <f>SUM(F258:F264)</f>
        <v>562</v>
      </c>
      <c r="G257" s="263">
        <f>SUM(G258:G264)</f>
        <v>13700</v>
      </c>
      <c r="H257" s="263">
        <f>SUM(H258:H264)</f>
        <v>417</v>
      </c>
      <c r="I257" s="263">
        <f>+I230+2616</f>
        <v>121005</v>
      </c>
      <c r="J257" s="263">
        <f>SUM(J258:J264)</f>
        <v>13359</v>
      </c>
      <c r="K257" s="264">
        <v>90.9</v>
      </c>
    </row>
    <row r="258" spans="2:11" s="215" customFormat="1" ht="15" hidden="1" customHeight="1" x14ac:dyDescent="0.4">
      <c r="B258" s="250"/>
      <c r="C258" s="290" t="s">
        <v>416</v>
      </c>
      <c r="D258" s="285" t="s">
        <v>425</v>
      </c>
      <c r="E258" s="267">
        <v>180</v>
      </c>
      <c r="F258" s="268">
        <v>180</v>
      </c>
      <c r="G258" s="268">
        <v>5210</v>
      </c>
      <c r="H258" s="268">
        <v>111</v>
      </c>
      <c r="I258" s="269"/>
      <c r="J258" s="268">
        <v>4639</v>
      </c>
      <c r="K258" s="270"/>
    </row>
    <row r="259" spans="2:11" s="215" customFormat="1" ht="15" hidden="1" customHeight="1" x14ac:dyDescent="0.4">
      <c r="B259" s="250"/>
      <c r="C259" s="291" t="s">
        <v>417</v>
      </c>
      <c r="D259" s="285"/>
      <c r="E259" s="273">
        <v>99</v>
      </c>
      <c r="F259" s="273">
        <v>99</v>
      </c>
      <c r="G259" s="273">
        <v>1200</v>
      </c>
      <c r="H259" s="273">
        <v>82</v>
      </c>
      <c r="I259" s="254"/>
      <c r="J259" s="273">
        <v>1788</v>
      </c>
      <c r="K259" s="257"/>
    </row>
    <row r="260" spans="2:11" s="215" customFormat="1" ht="15" hidden="1" customHeight="1" x14ac:dyDescent="0.4">
      <c r="B260" s="250"/>
      <c r="C260" s="291" t="s">
        <v>418</v>
      </c>
      <c r="D260" s="285"/>
      <c r="E260" s="273">
        <v>47</v>
      </c>
      <c r="F260" s="273">
        <v>47</v>
      </c>
      <c r="G260" s="273">
        <v>770</v>
      </c>
      <c r="H260" s="273">
        <v>22</v>
      </c>
      <c r="I260" s="254"/>
      <c r="J260" s="273">
        <v>452</v>
      </c>
      <c r="K260" s="257"/>
    </row>
    <row r="261" spans="2:11" s="215" customFormat="1" ht="15" hidden="1" customHeight="1" x14ac:dyDescent="0.4">
      <c r="B261" s="250"/>
      <c r="C261" s="291" t="s">
        <v>419</v>
      </c>
      <c r="D261" s="285"/>
      <c r="E261" s="273">
        <v>62</v>
      </c>
      <c r="F261" s="273">
        <v>62</v>
      </c>
      <c r="G261" s="273">
        <v>1460</v>
      </c>
      <c r="H261" s="273">
        <v>56</v>
      </c>
      <c r="I261" s="254"/>
      <c r="J261" s="273">
        <v>1344</v>
      </c>
      <c r="K261" s="257"/>
    </row>
    <row r="262" spans="2:11" s="215" customFormat="1" ht="15" hidden="1" customHeight="1" x14ac:dyDescent="0.4">
      <c r="B262" s="250"/>
      <c r="C262" s="291" t="s">
        <v>420</v>
      </c>
      <c r="D262" s="285"/>
      <c r="E262" s="273">
        <v>9</v>
      </c>
      <c r="F262" s="273">
        <v>9</v>
      </c>
      <c r="G262" s="273">
        <v>50</v>
      </c>
      <c r="H262" s="273">
        <v>2</v>
      </c>
      <c r="I262" s="254"/>
      <c r="J262" s="273">
        <v>38</v>
      </c>
      <c r="K262" s="257"/>
    </row>
    <row r="263" spans="2:11" ht="15" hidden="1" customHeight="1" x14ac:dyDescent="0.4">
      <c r="B263" s="250"/>
      <c r="C263" s="291" t="s">
        <v>421</v>
      </c>
      <c r="D263" s="285"/>
      <c r="E263" s="273">
        <v>127</v>
      </c>
      <c r="F263" s="273">
        <v>127</v>
      </c>
      <c r="G263" s="273">
        <v>3890</v>
      </c>
      <c r="H263" s="273">
        <v>80</v>
      </c>
      <c r="I263" s="254"/>
      <c r="J263" s="273">
        <v>3414</v>
      </c>
      <c r="K263" s="257"/>
    </row>
    <row r="264" spans="2:11" ht="15" hidden="1" customHeight="1" x14ac:dyDescent="0.4">
      <c r="B264" s="274"/>
      <c r="C264" s="292" t="s">
        <v>422</v>
      </c>
      <c r="D264" s="293"/>
      <c r="E264" s="277">
        <v>38</v>
      </c>
      <c r="F264" s="277">
        <v>38</v>
      </c>
      <c r="G264" s="277">
        <v>1120</v>
      </c>
      <c r="H264" s="277">
        <v>64</v>
      </c>
      <c r="I264" s="278"/>
      <c r="J264" s="277">
        <v>1684</v>
      </c>
      <c r="K264" s="279"/>
    </row>
    <row r="265" spans="2:11" ht="15" customHeight="1" x14ac:dyDescent="0.4">
      <c r="B265" s="232" t="s">
        <v>435</v>
      </c>
      <c r="C265" s="233"/>
      <c r="D265" s="234"/>
      <c r="E265" s="235">
        <f t="shared" ref="E265:J265" si="9">E266+E273+E277+E284</f>
        <v>3413</v>
      </c>
      <c r="F265" s="235">
        <f t="shared" si="9"/>
        <v>3410</v>
      </c>
      <c r="G265" s="235">
        <f t="shared" si="9"/>
        <v>96980</v>
      </c>
      <c r="H265" s="235">
        <f t="shared" si="9"/>
        <v>2865</v>
      </c>
      <c r="I265" s="235">
        <f t="shared" si="9"/>
        <v>706443</v>
      </c>
      <c r="J265" s="235">
        <f t="shared" si="9"/>
        <v>89039</v>
      </c>
      <c r="K265" s="294">
        <v>95.6</v>
      </c>
    </row>
    <row r="266" spans="2:11" ht="15" hidden="1" customHeight="1" x14ac:dyDescent="0.4">
      <c r="B266" s="248"/>
      <c r="C266" s="308" t="s">
        <v>395</v>
      </c>
      <c r="D266" s="309"/>
      <c r="E266" s="310">
        <f>SUM(E267:E272)</f>
        <v>930</v>
      </c>
      <c r="F266" s="310">
        <f>SUM(F267:F272)</f>
        <v>930</v>
      </c>
      <c r="G266" s="310">
        <f>SUM(G267:G272)</f>
        <v>23240</v>
      </c>
      <c r="H266" s="310">
        <f>SUM(H267:H272)</f>
        <v>875</v>
      </c>
      <c r="I266" s="310">
        <v>183793</v>
      </c>
      <c r="J266" s="310">
        <f>SUM(J267:J272)</f>
        <v>21913</v>
      </c>
      <c r="K266" s="311">
        <v>99.9</v>
      </c>
    </row>
    <row r="267" spans="2:11" ht="15" hidden="1" customHeight="1" x14ac:dyDescent="0.4">
      <c r="B267" s="250"/>
      <c r="C267" s="290" t="s">
        <v>396</v>
      </c>
      <c r="D267" s="285" t="s">
        <v>424</v>
      </c>
      <c r="E267" s="296">
        <v>613</v>
      </c>
      <c r="F267" s="296">
        <v>613</v>
      </c>
      <c r="G267" s="296">
        <v>14710</v>
      </c>
      <c r="H267" s="296">
        <v>602</v>
      </c>
      <c r="I267" s="269"/>
      <c r="J267" s="296">
        <v>14874</v>
      </c>
      <c r="K267" s="269"/>
    </row>
    <row r="268" spans="2:11" ht="15" hidden="1" customHeight="1" x14ac:dyDescent="0.4">
      <c r="B268" s="250"/>
      <c r="C268" s="291" t="s">
        <v>398</v>
      </c>
      <c r="D268" s="286"/>
      <c r="E268" s="297">
        <v>79</v>
      </c>
      <c r="F268" s="297">
        <v>79</v>
      </c>
      <c r="G268" s="297">
        <v>3080</v>
      </c>
      <c r="H268" s="297">
        <v>71</v>
      </c>
      <c r="I268" s="254"/>
      <c r="J268" s="297">
        <v>2260</v>
      </c>
      <c r="K268" s="254"/>
    </row>
    <row r="269" spans="2:11" ht="15" hidden="1" customHeight="1" x14ac:dyDescent="0.4">
      <c r="B269" s="250"/>
      <c r="C269" s="291" t="s">
        <v>399</v>
      </c>
      <c r="D269" s="286"/>
      <c r="E269" s="297">
        <v>107</v>
      </c>
      <c r="F269" s="297">
        <v>107</v>
      </c>
      <c r="G269" s="297">
        <v>2170</v>
      </c>
      <c r="H269" s="297">
        <v>72</v>
      </c>
      <c r="I269" s="254"/>
      <c r="J269" s="297">
        <v>1614</v>
      </c>
      <c r="K269" s="254"/>
    </row>
    <row r="270" spans="2:11" ht="15" hidden="1" customHeight="1" x14ac:dyDescent="0.4">
      <c r="B270" s="250"/>
      <c r="C270" s="291" t="s">
        <v>400</v>
      </c>
      <c r="D270" s="286"/>
      <c r="E270" s="297">
        <v>53</v>
      </c>
      <c r="F270" s="297">
        <v>53</v>
      </c>
      <c r="G270" s="297">
        <v>1670</v>
      </c>
      <c r="H270" s="297">
        <v>53</v>
      </c>
      <c r="I270" s="254"/>
      <c r="J270" s="297">
        <v>1185</v>
      </c>
      <c r="K270" s="254"/>
    </row>
    <row r="271" spans="2:11" ht="15" hidden="1" customHeight="1" x14ac:dyDescent="0.4">
      <c r="B271" s="250"/>
      <c r="C271" s="291" t="s">
        <v>401</v>
      </c>
      <c r="D271" s="286"/>
      <c r="E271" s="297">
        <v>69</v>
      </c>
      <c r="F271" s="297">
        <v>69</v>
      </c>
      <c r="G271" s="297">
        <v>1500</v>
      </c>
      <c r="H271" s="297">
        <v>68</v>
      </c>
      <c r="I271" s="254"/>
      <c r="J271" s="297">
        <v>1967</v>
      </c>
      <c r="K271" s="254"/>
    </row>
    <row r="272" spans="2:11" ht="15" hidden="1" customHeight="1" x14ac:dyDescent="0.4">
      <c r="B272" s="250"/>
      <c r="C272" s="291" t="s">
        <v>402</v>
      </c>
      <c r="D272" s="312"/>
      <c r="E272" s="299">
        <v>9</v>
      </c>
      <c r="F272" s="299">
        <v>9</v>
      </c>
      <c r="G272" s="299">
        <v>110</v>
      </c>
      <c r="H272" s="299">
        <v>9</v>
      </c>
      <c r="I272" s="278"/>
      <c r="J272" s="299">
        <v>13</v>
      </c>
      <c r="K272" s="278"/>
    </row>
    <row r="273" spans="2:11" ht="15" hidden="1" customHeight="1" x14ac:dyDescent="0.4">
      <c r="B273" s="248"/>
      <c r="C273" s="308" t="s">
        <v>403</v>
      </c>
      <c r="D273" s="309"/>
      <c r="E273" s="310">
        <f>SUM(E274:E276)</f>
        <v>1219</v>
      </c>
      <c r="F273" s="310">
        <f>SUM(F274:F276)</f>
        <v>1216</v>
      </c>
      <c r="G273" s="310">
        <f>SUM(G274:G276)</f>
        <v>33910</v>
      </c>
      <c r="H273" s="310">
        <f>SUM(H274:H276)</f>
        <v>919</v>
      </c>
      <c r="I273" s="310">
        <v>234753</v>
      </c>
      <c r="J273" s="310">
        <f>SUM(J274:J276)</f>
        <v>29782</v>
      </c>
      <c r="K273" s="311">
        <v>89.8</v>
      </c>
    </row>
    <row r="274" spans="2:11" ht="15" hidden="1" customHeight="1" x14ac:dyDescent="0.4">
      <c r="B274" s="255"/>
      <c r="C274" s="300" t="s">
        <v>404</v>
      </c>
      <c r="D274" s="285" t="s">
        <v>425</v>
      </c>
      <c r="E274" s="267">
        <v>851</v>
      </c>
      <c r="F274" s="267">
        <v>851</v>
      </c>
      <c r="G274" s="267">
        <v>23000</v>
      </c>
      <c r="H274" s="267">
        <v>630</v>
      </c>
      <c r="I274" s="269"/>
      <c r="J274" s="267">
        <v>19137</v>
      </c>
      <c r="K274" s="270"/>
    </row>
    <row r="275" spans="2:11" ht="15" hidden="1" customHeight="1" x14ac:dyDescent="0.4">
      <c r="B275" s="255"/>
      <c r="C275" s="300" t="s">
        <v>406</v>
      </c>
      <c r="D275" s="301"/>
      <c r="E275" s="297">
        <v>215</v>
      </c>
      <c r="F275" s="297">
        <v>215</v>
      </c>
      <c r="G275" s="297">
        <v>7210</v>
      </c>
      <c r="H275" s="297">
        <v>142</v>
      </c>
      <c r="I275" s="254"/>
      <c r="J275" s="297">
        <v>6969</v>
      </c>
      <c r="K275" s="257"/>
    </row>
    <row r="276" spans="2:11" ht="21" hidden="1" customHeight="1" x14ac:dyDescent="0.4">
      <c r="B276" s="255"/>
      <c r="C276" s="292" t="s">
        <v>426</v>
      </c>
      <c r="D276" s="313" t="s">
        <v>427</v>
      </c>
      <c r="E276" s="314">
        <v>153</v>
      </c>
      <c r="F276" s="314">
        <v>150</v>
      </c>
      <c r="G276" s="314">
        <v>3700</v>
      </c>
      <c r="H276" s="314">
        <v>147</v>
      </c>
      <c r="I276" s="278"/>
      <c r="J276" s="314">
        <v>3676</v>
      </c>
      <c r="K276" s="279"/>
    </row>
    <row r="277" spans="2:11" ht="15" hidden="1" customHeight="1" x14ac:dyDescent="0.4">
      <c r="B277" s="248"/>
      <c r="C277" s="308" t="s">
        <v>408</v>
      </c>
      <c r="D277" s="309"/>
      <c r="E277" s="246">
        <f>SUM(E278:E283)</f>
        <v>702</v>
      </c>
      <c r="F277" s="246">
        <f>SUM(F278:F283)</f>
        <v>702</v>
      </c>
      <c r="G277" s="246">
        <f>SUM(G278:G283)</f>
        <v>26130</v>
      </c>
      <c r="H277" s="246">
        <f>SUM(H278:H283)</f>
        <v>644</v>
      </c>
      <c r="I277" s="246">
        <v>163433</v>
      </c>
      <c r="J277" s="246">
        <f>SUM(J278:J283)</f>
        <v>24783</v>
      </c>
      <c r="K277" s="247">
        <v>98.7</v>
      </c>
    </row>
    <row r="278" spans="2:11" ht="15" hidden="1" customHeight="1" x14ac:dyDescent="0.4">
      <c r="B278" s="255"/>
      <c r="C278" s="303" t="s">
        <v>409</v>
      </c>
      <c r="D278" s="285" t="s">
        <v>425</v>
      </c>
      <c r="E278" s="267">
        <v>228</v>
      </c>
      <c r="F278" s="267">
        <v>228</v>
      </c>
      <c r="G278" s="267">
        <v>6340</v>
      </c>
      <c r="H278" s="267">
        <v>223</v>
      </c>
      <c r="I278" s="269"/>
      <c r="J278" s="267">
        <v>8440</v>
      </c>
      <c r="K278" s="270"/>
    </row>
    <row r="279" spans="2:11" ht="15" hidden="1" customHeight="1" x14ac:dyDescent="0.4">
      <c r="B279" s="255"/>
      <c r="C279" s="304" t="s">
        <v>410</v>
      </c>
      <c r="D279" s="286"/>
      <c r="E279" s="297">
        <v>154</v>
      </c>
      <c r="F279" s="297">
        <v>154</v>
      </c>
      <c r="G279" s="297">
        <v>3390</v>
      </c>
      <c r="H279" s="297">
        <v>117</v>
      </c>
      <c r="I279" s="254"/>
      <c r="J279" s="297">
        <v>3999</v>
      </c>
      <c r="K279" s="257"/>
    </row>
    <row r="280" spans="2:11" ht="15" hidden="1" customHeight="1" x14ac:dyDescent="0.4">
      <c r="B280" s="255"/>
      <c r="C280" s="304" t="s">
        <v>411</v>
      </c>
      <c r="D280" s="286"/>
      <c r="E280" s="297">
        <v>26</v>
      </c>
      <c r="F280" s="297">
        <v>26</v>
      </c>
      <c r="G280" s="297">
        <v>3020</v>
      </c>
      <c r="H280" s="297">
        <v>25</v>
      </c>
      <c r="I280" s="254"/>
      <c r="J280" s="297">
        <v>1271</v>
      </c>
      <c r="K280" s="257"/>
    </row>
    <row r="281" spans="2:11" ht="15" hidden="1" customHeight="1" x14ac:dyDescent="0.4">
      <c r="B281" s="255"/>
      <c r="C281" s="304" t="s">
        <v>412</v>
      </c>
      <c r="D281" s="286"/>
      <c r="E281" s="299">
        <v>89</v>
      </c>
      <c r="F281" s="299">
        <v>89</v>
      </c>
      <c r="G281" s="299">
        <v>4540</v>
      </c>
      <c r="H281" s="297">
        <v>77</v>
      </c>
      <c r="I281" s="254"/>
      <c r="J281" s="299">
        <v>4671</v>
      </c>
      <c r="K281" s="257"/>
    </row>
    <row r="282" spans="2:11" ht="15" hidden="1" customHeight="1" x14ac:dyDescent="0.4">
      <c r="B282" s="260"/>
      <c r="C282" s="304" t="s">
        <v>413</v>
      </c>
      <c r="D282" s="286"/>
      <c r="E282" s="273">
        <v>67</v>
      </c>
      <c r="F282" s="273">
        <v>67</v>
      </c>
      <c r="G282" s="273">
        <v>2530</v>
      </c>
      <c r="H282" s="297">
        <v>66</v>
      </c>
      <c r="I282" s="254"/>
      <c r="J282" s="273">
        <v>2448</v>
      </c>
      <c r="K282" s="257"/>
    </row>
    <row r="283" spans="2:11" ht="15" hidden="1" customHeight="1" x14ac:dyDescent="0.4">
      <c r="B283" s="250"/>
      <c r="C283" s="315" t="s">
        <v>414</v>
      </c>
      <c r="D283" s="312"/>
      <c r="E283" s="305">
        <v>138</v>
      </c>
      <c r="F283" s="305">
        <v>138</v>
      </c>
      <c r="G283" s="305">
        <v>6310</v>
      </c>
      <c r="H283" s="314">
        <v>136</v>
      </c>
      <c r="I283" s="278"/>
      <c r="J283" s="305">
        <v>3954</v>
      </c>
      <c r="K283" s="279"/>
    </row>
    <row r="284" spans="2:11" ht="15" hidden="1" customHeight="1" x14ac:dyDescent="0.4">
      <c r="B284" s="248"/>
      <c r="C284" s="308" t="s">
        <v>415</v>
      </c>
      <c r="D284" s="309"/>
      <c r="E284" s="263">
        <f>SUM(E285:E291)</f>
        <v>562</v>
      </c>
      <c r="F284" s="263">
        <f>SUM(F285:F291)</f>
        <v>562</v>
      </c>
      <c r="G284" s="263">
        <f>SUM(G285:G291)</f>
        <v>13700</v>
      </c>
      <c r="H284" s="263">
        <f>SUM(H285:H291)</f>
        <v>427</v>
      </c>
      <c r="I284" s="263">
        <v>124464</v>
      </c>
      <c r="J284" s="263">
        <f>SUM(J285:J291)</f>
        <v>12561</v>
      </c>
      <c r="K284" s="264">
        <v>94.3</v>
      </c>
    </row>
    <row r="285" spans="2:11" ht="15" hidden="1" customHeight="1" x14ac:dyDescent="0.4">
      <c r="B285" s="250"/>
      <c r="C285" s="290" t="s">
        <v>416</v>
      </c>
      <c r="D285" s="285" t="s">
        <v>425</v>
      </c>
      <c r="E285" s="267">
        <v>180</v>
      </c>
      <c r="F285" s="268">
        <v>180</v>
      </c>
      <c r="G285" s="268">
        <v>5210</v>
      </c>
      <c r="H285" s="268">
        <v>118</v>
      </c>
      <c r="I285" s="269"/>
      <c r="J285" s="268">
        <v>4405</v>
      </c>
      <c r="K285" s="270"/>
    </row>
    <row r="286" spans="2:11" ht="15" hidden="1" customHeight="1" x14ac:dyDescent="0.4">
      <c r="B286" s="250"/>
      <c r="C286" s="291" t="s">
        <v>417</v>
      </c>
      <c r="D286" s="285"/>
      <c r="E286" s="273">
        <v>99</v>
      </c>
      <c r="F286" s="273">
        <v>99</v>
      </c>
      <c r="G286" s="273">
        <v>1200</v>
      </c>
      <c r="H286" s="273">
        <v>82</v>
      </c>
      <c r="I286" s="254"/>
      <c r="J286" s="273">
        <v>1724</v>
      </c>
      <c r="K286" s="257"/>
    </row>
    <row r="287" spans="2:11" ht="15" hidden="1" customHeight="1" x14ac:dyDescent="0.4">
      <c r="B287" s="250"/>
      <c r="C287" s="291" t="s">
        <v>418</v>
      </c>
      <c r="D287" s="285"/>
      <c r="E287" s="273">
        <v>47</v>
      </c>
      <c r="F287" s="273">
        <v>47</v>
      </c>
      <c r="G287" s="273">
        <v>770</v>
      </c>
      <c r="H287" s="273">
        <v>23</v>
      </c>
      <c r="I287" s="254"/>
      <c r="J287" s="273">
        <v>443</v>
      </c>
      <c r="K287" s="257"/>
    </row>
    <row r="288" spans="2:11" ht="15" hidden="1" customHeight="1" x14ac:dyDescent="0.4">
      <c r="B288" s="250"/>
      <c r="C288" s="291" t="s">
        <v>419</v>
      </c>
      <c r="D288" s="285"/>
      <c r="E288" s="273">
        <v>62</v>
      </c>
      <c r="F288" s="273">
        <v>62</v>
      </c>
      <c r="G288" s="273">
        <v>1460</v>
      </c>
      <c r="H288" s="273">
        <v>56</v>
      </c>
      <c r="I288" s="254"/>
      <c r="J288" s="273">
        <v>1309</v>
      </c>
      <c r="K288" s="257"/>
    </row>
    <row r="289" spans="2:11" ht="15" hidden="1" customHeight="1" x14ac:dyDescent="0.4">
      <c r="B289" s="250"/>
      <c r="C289" s="291" t="s">
        <v>420</v>
      </c>
      <c r="D289" s="285"/>
      <c r="E289" s="273">
        <v>9</v>
      </c>
      <c r="F289" s="273">
        <v>9</v>
      </c>
      <c r="G289" s="273">
        <v>50</v>
      </c>
      <c r="H289" s="273">
        <v>2</v>
      </c>
      <c r="I289" s="254"/>
      <c r="J289" s="273">
        <v>38</v>
      </c>
      <c r="K289" s="257"/>
    </row>
    <row r="290" spans="2:11" ht="15" hidden="1" customHeight="1" x14ac:dyDescent="0.4">
      <c r="B290" s="250"/>
      <c r="C290" s="291" t="s">
        <v>421</v>
      </c>
      <c r="D290" s="285"/>
      <c r="E290" s="273">
        <v>127</v>
      </c>
      <c r="F290" s="273">
        <v>127</v>
      </c>
      <c r="G290" s="273">
        <v>3890</v>
      </c>
      <c r="H290" s="273">
        <v>81</v>
      </c>
      <c r="I290" s="254"/>
      <c r="J290" s="273">
        <v>3023</v>
      </c>
      <c r="K290" s="257"/>
    </row>
    <row r="291" spans="2:11" ht="15" hidden="1" customHeight="1" x14ac:dyDescent="0.4">
      <c r="B291" s="274"/>
      <c r="C291" s="292" t="s">
        <v>422</v>
      </c>
      <c r="D291" s="293"/>
      <c r="E291" s="277">
        <v>38</v>
      </c>
      <c r="F291" s="277">
        <v>38</v>
      </c>
      <c r="G291" s="277">
        <v>1120</v>
      </c>
      <c r="H291" s="277">
        <v>65</v>
      </c>
      <c r="I291" s="278"/>
      <c r="J291" s="277">
        <v>1619</v>
      </c>
      <c r="K291" s="279"/>
    </row>
    <row r="292" spans="2:11" ht="15" customHeight="1" x14ac:dyDescent="0.4">
      <c r="B292" s="232" t="s">
        <v>436</v>
      </c>
      <c r="C292" s="233"/>
      <c r="D292" s="234"/>
      <c r="E292" s="235">
        <f t="shared" ref="E292:J292" si="10">E293+E300+E304+E311</f>
        <v>3413</v>
      </c>
      <c r="F292" s="235">
        <f t="shared" si="10"/>
        <v>3410</v>
      </c>
      <c r="G292" s="235">
        <f t="shared" si="10"/>
        <v>96980</v>
      </c>
      <c r="H292" s="235">
        <f>H293+H300+H304+H311</f>
        <v>2920</v>
      </c>
      <c r="I292" s="235">
        <f>I293+I300+I304+I311</f>
        <v>722291</v>
      </c>
      <c r="J292" s="235">
        <f t="shared" si="10"/>
        <v>88901</v>
      </c>
      <c r="K292" s="294">
        <v>95.8</v>
      </c>
    </row>
    <row r="293" spans="2:11" ht="15" hidden="1" customHeight="1" x14ac:dyDescent="0.4">
      <c r="B293" s="248"/>
      <c r="C293" s="308" t="s">
        <v>395</v>
      </c>
      <c r="D293" s="309"/>
      <c r="E293" s="310">
        <f>SUM(E294:E299)</f>
        <v>930</v>
      </c>
      <c r="F293" s="310">
        <f>SUM(F294:F299)</f>
        <v>930</v>
      </c>
      <c r="G293" s="310">
        <f>SUM(G294:G299)</f>
        <v>23240</v>
      </c>
      <c r="H293" s="310">
        <f>SUM(H294:H299)</f>
        <v>878</v>
      </c>
      <c r="I293" s="310">
        <v>184400</v>
      </c>
      <c r="J293" s="310">
        <f>SUM(J294:J299)</f>
        <v>21844</v>
      </c>
      <c r="K293" s="311">
        <v>99.9</v>
      </c>
    </row>
    <row r="294" spans="2:11" ht="15" hidden="1" customHeight="1" x14ac:dyDescent="0.4">
      <c r="B294" s="250"/>
      <c r="C294" s="290" t="s">
        <v>396</v>
      </c>
      <c r="D294" s="285" t="s">
        <v>424</v>
      </c>
      <c r="E294" s="296">
        <v>613</v>
      </c>
      <c r="F294" s="296">
        <v>613</v>
      </c>
      <c r="G294" s="296">
        <v>14710</v>
      </c>
      <c r="H294" s="296">
        <f>602+2+1</f>
        <v>605</v>
      </c>
      <c r="I294" s="269"/>
      <c r="J294" s="296">
        <v>14864</v>
      </c>
      <c r="K294" s="269"/>
    </row>
    <row r="295" spans="2:11" ht="15" hidden="1" customHeight="1" x14ac:dyDescent="0.4">
      <c r="B295" s="250"/>
      <c r="C295" s="291" t="s">
        <v>398</v>
      </c>
      <c r="D295" s="286"/>
      <c r="E295" s="297">
        <v>79</v>
      </c>
      <c r="F295" s="297">
        <v>79</v>
      </c>
      <c r="G295" s="297">
        <v>3080</v>
      </c>
      <c r="H295" s="297">
        <v>71</v>
      </c>
      <c r="I295" s="254"/>
      <c r="J295" s="297">
        <v>2234</v>
      </c>
      <c r="K295" s="254"/>
    </row>
    <row r="296" spans="2:11" ht="15" hidden="1" customHeight="1" x14ac:dyDescent="0.4">
      <c r="B296" s="250"/>
      <c r="C296" s="291" t="s">
        <v>399</v>
      </c>
      <c r="D296" s="286"/>
      <c r="E296" s="297">
        <v>107</v>
      </c>
      <c r="F296" s="297">
        <v>107</v>
      </c>
      <c r="G296" s="297">
        <v>2170</v>
      </c>
      <c r="H296" s="297">
        <v>72</v>
      </c>
      <c r="I296" s="254"/>
      <c r="J296" s="297">
        <v>1618</v>
      </c>
      <c r="K296" s="254"/>
    </row>
    <row r="297" spans="2:11" ht="15" hidden="1" customHeight="1" x14ac:dyDescent="0.4">
      <c r="B297" s="250"/>
      <c r="C297" s="291" t="s">
        <v>400</v>
      </c>
      <c r="D297" s="286"/>
      <c r="E297" s="297">
        <v>53</v>
      </c>
      <c r="F297" s="297">
        <v>53</v>
      </c>
      <c r="G297" s="297">
        <v>1670</v>
      </c>
      <c r="H297" s="297">
        <v>53</v>
      </c>
      <c r="I297" s="254"/>
      <c r="J297" s="297">
        <v>1173</v>
      </c>
      <c r="K297" s="254"/>
    </row>
    <row r="298" spans="2:11" ht="15" hidden="1" customHeight="1" x14ac:dyDescent="0.4">
      <c r="B298" s="250"/>
      <c r="C298" s="291" t="s">
        <v>401</v>
      </c>
      <c r="D298" s="286"/>
      <c r="E298" s="297">
        <v>69</v>
      </c>
      <c r="F298" s="297">
        <v>69</v>
      </c>
      <c r="G298" s="297">
        <v>1500</v>
      </c>
      <c r="H298" s="297">
        <v>68</v>
      </c>
      <c r="I298" s="254"/>
      <c r="J298" s="297">
        <v>1945</v>
      </c>
      <c r="K298" s="254"/>
    </row>
    <row r="299" spans="2:11" ht="15" hidden="1" customHeight="1" x14ac:dyDescent="0.4">
      <c r="B299" s="250"/>
      <c r="C299" s="291" t="s">
        <v>402</v>
      </c>
      <c r="D299" s="312"/>
      <c r="E299" s="299">
        <v>9</v>
      </c>
      <c r="F299" s="299">
        <v>9</v>
      </c>
      <c r="G299" s="299">
        <v>110</v>
      </c>
      <c r="H299" s="299">
        <v>9</v>
      </c>
      <c r="I299" s="278"/>
      <c r="J299" s="299">
        <v>10</v>
      </c>
      <c r="K299" s="278"/>
    </row>
    <row r="300" spans="2:11" ht="15" hidden="1" customHeight="1" x14ac:dyDescent="0.4">
      <c r="B300" s="248"/>
      <c r="C300" s="308" t="s">
        <v>403</v>
      </c>
      <c r="D300" s="309"/>
      <c r="E300" s="310">
        <f>SUM(E301:E303)</f>
        <v>1219</v>
      </c>
      <c r="F300" s="310">
        <f>SUM(F301:F303)</f>
        <v>1216</v>
      </c>
      <c r="G300" s="310">
        <f>SUM(G301:G303)</f>
        <v>33910</v>
      </c>
      <c r="H300" s="310">
        <f>SUM(H301:H303)</f>
        <v>950</v>
      </c>
      <c r="I300" s="310">
        <v>244801</v>
      </c>
      <c r="J300" s="310">
        <f>SUM(J301:J303)</f>
        <v>29571</v>
      </c>
      <c r="K300" s="311">
        <v>91.2</v>
      </c>
    </row>
    <row r="301" spans="2:11" ht="15" hidden="1" customHeight="1" x14ac:dyDescent="0.4">
      <c r="B301" s="255"/>
      <c r="C301" s="300" t="s">
        <v>404</v>
      </c>
      <c r="D301" s="285" t="s">
        <v>425</v>
      </c>
      <c r="E301" s="267">
        <v>851</v>
      </c>
      <c r="F301" s="267">
        <v>851</v>
      </c>
      <c r="G301" s="267">
        <v>23000</v>
      </c>
      <c r="H301" s="267">
        <f>630+25</f>
        <v>655</v>
      </c>
      <c r="I301" s="269"/>
      <c r="J301" s="267">
        <v>19016</v>
      </c>
      <c r="K301" s="270"/>
    </row>
    <row r="302" spans="2:11" ht="15" hidden="1" customHeight="1" x14ac:dyDescent="0.4">
      <c r="B302" s="255"/>
      <c r="C302" s="300" t="s">
        <v>406</v>
      </c>
      <c r="D302" s="301"/>
      <c r="E302" s="297">
        <v>215</v>
      </c>
      <c r="F302" s="297">
        <v>215</v>
      </c>
      <c r="G302" s="297">
        <v>7210</v>
      </c>
      <c r="H302" s="297">
        <f>142+6</f>
        <v>148</v>
      </c>
      <c r="I302" s="254"/>
      <c r="J302" s="297">
        <v>6933</v>
      </c>
      <c r="K302" s="257"/>
    </row>
    <row r="303" spans="2:11" ht="15" hidden="1" customHeight="1" x14ac:dyDescent="0.4">
      <c r="B303" s="255"/>
      <c r="C303" s="292" t="s">
        <v>426</v>
      </c>
      <c r="D303" s="313" t="s">
        <v>427</v>
      </c>
      <c r="E303" s="314">
        <v>153</v>
      </c>
      <c r="F303" s="314">
        <v>150</v>
      </c>
      <c r="G303" s="314">
        <v>3700</v>
      </c>
      <c r="H303" s="314">
        <v>147</v>
      </c>
      <c r="I303" s="278"/>
      <c r="J303" s="314">
        <v>3622</v>
      </c>
      <c r="K303" s="279"/>
    </row>
    <row r="304" spans="2:11" ht="15" hidden="1" customHeight="1" x14ac:dyDescent="0.4">
      <c r="B304" s="248"/>
      <c r="C304" s="308" t="s">
        <v>408</v>
      </c>
      <c r="D304" s="309"/>
      <c r="E304" s="246">
        <f>SUM(E305:E310)</f>
        <v>702</v>
      </c>
      <c r="F304" s="246">
        <f>SUM(F305:F310)</f>
        <v>702</v>
      </c>
      <c r="G304" s="246">
        <f>SUM(G305:G310)</f>
        <v>26130</v>
      </c>
      <c r="H304" s="246">
        <f>SUM(H305:H310)</f>
        <v>654</v>
      </c>
      <c r="I304" s="246">
        <v>165219</v>
      </c>
      <c r="J304" s="246">
        <f>SUM(J305:J310)</f>
        <v>24900</v>
      </c>
      <c r="K304" s="247">
        <v>98.8</v>
      </c>
    </row>
    <row r="305" spans="2:11" ht="15" hidden="1" customHeight="1" x14ac:dyDescent="0.4">
      <c r="B305" s="255"/>
      <c r="C305" s="303" t="s">
        <v>409</v>
      </c>
      <c r="D305" s="285" t="s">
        <v>425</v>
      </c>
      <c r="E305" s="267">
        <v>228</v>
      </c>
      <c r="F305" s="267">
        <v>228</v>
      </c>
      <c r="G305" s="267">
        <v>6340</v>
      </c>
      <c r="H305" s="267">
        <f>223+2</f>
        <v>225</v>
      </c>
      <c r="I305" s="269"/>
      <c r="J305" s="267">
        <v>8510</v>
      </c>
      <c r="K305" s="270"/>
    </row>
    <row r="306" spans="2:11" ht="15" hidden="1" customHeight="1" x14ac:dyDescent="0.4">
      <c r="B306" s="255"/>
      <c r="C306" s="304" t="s">
        <v>410</v>
      </c>
      <c r="D306" s="286"/>
      <c r="E306" s="297">
        <v>154</v>
      </c>
      <c r="F306" s="297">
        <v>154</v>
      </c>
      <c r="G306" s="297">
        <v>3390</v>
      </c>
      <c r="H306" s="297">
        <f>117+1</f>
        <v>118</v>
      </c>
      <c r="I306" s="254"/>
      <c r="J306" s="297">
        <v>4044</v>
      </c>
      <c r="K306" s="257"/>
    </row>
    <row r="307" spans="2:11" ht="15" hidden="1" customHeight="1" x14ac:dyDescent="0.4">
      <c r="B307" s="255"/>
      <c r="C307" s="304" t="s">
        <v>411</v>
      </c>
      <c r="D307" s="286"/>
      <c r="E307" s="297">
        <v>26</v>
      </c>
      <c r="F307" s="297">
        <v>26</v>
      </c>
      <c r="G307" s="297">
        <v>3020</v>
      </c>
      <c r="H307" s="297">
        <f>25+1+6</f>
        <v>32</v>
      </c>
      <c r="I307" s="254"/>
      <c r="J307" s="297">
        <v>1288</v>
      </c>
      <c r="K307" s="257"/>
    </row>
    <row r="308" spans="2:11" ht="15" hidden="1" customHeight="1" x14ac:dyDescent="0.4">
      <c r="B308" s="255"/>
      <c r="C308" s="304" t="s">
        <v>412</v>
      </c>
      <c r="D308" s="286"/>
      <c r="E308" s="299">
        <v>89</v>
      </c>
      <c r="F308" s="299">
        <v>89</v>
      </c>
      <c r="G308" s="299">
        <v>4540</v>
      </c>
      <c r="H308" s="297">
        <v>77</v>
      </c>
      <c r="I308" s="254"/>
      <c r="J308" s="299">
        <v>4667</v>
      </c>
      <c r="K308" s="257"/>
    </row>
    <row r="309" spans="2:11" ht="15" hidden="1" customHeight="1" x14ac:dyDescent="0.4">
      <c r="B309" s="260"/>
      <c r="C309" s="304" t="s">
        <v>413</v>
      </c>
      <c r="D309" s="286"/>
      <c r="E309" s="273">
        <v>67</v>
      </c>
      <c r="F309" s="273">
        <v>67</v>
      </c>
      <c r="G309" s="273">
        <v>2530</v>
      </c>
      <c r="H309" s="297">
        <v>66</v>
      </c>
      <c r="I309" s="254"/>
      <c r="J309" s="273">
        <v>2459</v>
      </c>
      <c r="K309" s="257"/>
    </row>
    <row r="310" spans="2:11" ht="15" hidden="1" customHeight="1" x14ac:dyDescent="0.4">
      <c r="B310" s="250"/>
      <c r="C310" s="315" t="s">
        <v>414</v>
      </c>
      <c r="D310" s="312"/>
      <c r="E310" s="305">
        <v>138</v>
      </c>
      <c r="F310" s="305">
        <v>138</v>
      </c>
      <c r="G310" s="305">
        <v>6310</v>
      </c>
      <c r="H310" s="314">
        <v>136</v>
      </c>
      <c r="I310" s="278"/>
      <c r="J310" s="305">
        <v>3932</v>
      </c>
      <c r="K310" s="279"/>
    </row>
    <row r="311" spans="2:11" ht="15" hidden="1" customHeight="1" x14ac:dyDescent="0.4">
      <c r="B311" s="248"/>
      <c r="C311" s="308" t="s">
        <v>415</v>
      </c>
      <c r="D311" s="309"/>
      <c r="E311" s="263">
        <f>SUM(E312:E318)</f>
        <v>562</v>
      </c>
      <c r="F311" s="263">
        <f>SUM(F312:F318)</f>
        <v>562</v>
      </c>
      <c r="G311" s="263">
        <f>SUM(G312:G318)</f>
        <v>13700</v>
      </c>
      <c r="H311" s="263">
        <f>SUM(H312:H318)</f>
        <v>438</v>
      </c>
      <c r="I311" s="263">
        <v>127871</v>
      </c>
      <c r="J311" s="263">
        <f>SUM(J312:J318)</f>
        <v>12586</v>
      </c>
      <c r="K311" s="264">
        <v>94.8</v>
      </c>
    </row>
    <row r="312" spans="2:11" ht="15" hidden="1" customHeight="1" x14ac:dyDescent="0.4">
      <c r="B312" s="250"/>
      <c r="C312" s="290" t="s">
        <v>416</v>
      </c>
      <c r="D312" s="285" t="s">
        <v>425</v>
      </c>
      <c r="E312" s="267">
        <v>180</v>
      </c>
      <c r="F312" s="268">
        <v>180</v>
      </c>
      <c r="G312" s="268">
        <v>5210</v>
      </c>
      <c r="H312" s="268">
        <f>118+6</f>
        <v>124</v>
      </c>
      <c r="I312" s="269"/>
      <c r="J312" s="268">
        <v>4445</v>
      </c>
      <c r="K312" s="270"/>
    </row>
    <row r="313" spans="2:11" ht="15" hidden="1" customHeight="1" x14ac:dyDescent="0.4">
      <c r="B313" s="250"/>
      <c r="C313" s="291" t="s">
        <v>417</v>
      </c>
      <c r="D313" s="285"/>
      <c r="E313" s="273">
        <v>99</v>
      </c>
      <c r="F313" s="273">
        <v>99</v>
      </c>
      <c r="G313" s="273">
        <v>1200</v>
      </c>
      <c r="H313" s="273">
        <f>82+1</f>
        <v>83</v>
      </c>
      <c r="I313" s="254"/>
      <c r="J313" s="273">
        <v>1728</v>
      </c>
      <c r="K313" s="257"/>
    </row>
    <row r="314" spans="2:11" ht="15" hidden="1" customHeight="1" x14ac:dyDescent="0.4">
      <c r="B314" s="250"/>
      <c r="C314" s="291" t="s">
        <v>418</v>
      </c>
      <c r="D314" s="285"/>
      <c r="E314" s="273">
        <v>47</v>
      </c>
      <c r="F314" s="273">
        <v>47</v>
      </c>
      <c r="G314" s="273">
        <v>770</v>
      </c>
      <c r="H314" s="273">
        <f>23+1</f>
        <v>24</v>
      </c>
      <c r="I314" s="254"/>
      <c r="J314" s="273">
        <v>435</v>
      </c>
      <c r="K314" s="257"/>
    </row>
    <row r="315" spans="2:11" ht="15" hidden="1" customHeight="1" x14ac:dyDescent="0.4">
      <c r="B315" s="250"/>
      <c r="C315" s="291" t="s">
        <v>419</v>
      </c>
      <c r="D315" s="285"/>
      <c r="E315" s="273">
        <v>62</v>
      </c>
      <c r="F315" s="273">
        <v>62</v>
      </c>
      <c r="G315" s="273">
        <v>1460</v>
      </c>
      <c r="H315" s="273">
        <v>56</v>
      </c>
      <c r="I315" s="254"/>
      <c r="J315" s="273">
        <v>1300</v>
      </c>
      <c r="K315" s="257"/>
    </row>
    <row r="316" spans="2:11" ht="15" hidden="1" customHeight="1" x14ac:dyDescent="0.4">
      <c r="B316" s="250"/>
      <c r="C316" s="291" t="s">
        <v>420</v>
      </c>
      <c r="D316" s="285"/>
      <c r="E316" s="273">
        <v>9</v>
      </c>
      <c r="F316" s="273">
        <v>9</v>
      </c>
      <c r="G316" s="273">
        <v>50</v>
      </c>
      <c r="H316" s="273">
        <v>2</v>
      </c>
      <c r="I316" s="254"/>
      <c r="J316" s="273">
        <v>41</v>
      </c>
      <c r="K316" s="257"/>
    </row>
    <row r="317" spans="2:11" ht="15" hidden="1" customHeight="1" x14ac:dyDescent="0.4">
      <c r="B317" s="250"/>
      <c r="C317" s="291" t="s">
        <v>421</v>
      </c>
      <c r="D317" s="285"/>
      <c r="E317" s="273">
        <v>127</v>
      </c>
      <c r="F317" s="273">
        <v>127</v>
      </c>
      <c r="G317" s="273">
        <v>3890</v>
      </c>
      <c r="H317" s="273">
        <f>81+3</f>
        <v>84</v>
      </c>
      <c r="I317" s="254"/>
      <c r="J317" s="273">
        <v>3022</v>
      </c>
      <c r="K317" s="257"/>
    </row>
    <row r="318" spans="2:11" ht="15" hidden="1" customHeight="1" x14ac:dyDescent="0.4">
      <c r="B318" s="274"/>
      <c r="C318" s="292" t="s">
        <v>422</v>
      </c>
      <c r="D318" s="293"/>
      <c r="E318" s="277">
        <v>38</v>
      </c>
      <c r="F318" s="277">
        <v>38</v>
      </c>
      <c r="G318" s="277">
        <v>1120</v>
      </c>
      <c r="H318" s="277">
        <v>65</v>
      </c>
      <c r="I318" s="278"/>
      <c r="J318" s="277">
        <v>1615</v>
      </c>
      <c r="K318" s="279"/>
    </row>
    <row r="319" spans="2:11" ht="15" customHeight="1" x14ac:dyDescent="0.4">
      <c r="B319" s="232" t="s">
        <v>437</v>
      </c>
      <c r="C319" s="233"/>
      <c r="D319" s="234"/>
      <c r="E319" s="235">
        <f t="shared" ref="E319:J319" si="11">E320+E327+E331+E338</f>
        <v>3432</v>
      </c>
      <c r="F319" s="235">
        <f t="shared" si="11"/>
        <v>3412</v>
      </c>
      <c r="G319" s="235">
        <f t="shared" si="11"/>
        <v>92029</v>
      </c>
      <c r="H319" s="235">
        <f t="shared" si="11"/>
        <v>2937</v>
      </c>
      <c r="I319" s="235">
        <f t="shared" si="11"/>
        <v>726797</v>
      </c>
      <c r="J319" s="235">
        <f t="shared" si="11"/>
        <v>90399</v>
      </c>
      <c r="K319" s="294">
        <v>97.9</v>
      </c>
    </row>
    <row r="320" spans="2:11" ht="15" hidden="1" customHeight="1" x14ac:dyDescent="0.4">
      <c r="B320" s="248"/>
      <c r="C320" s="308" t="s">
        <v>395</v>
      </c>
      <c r="D320" s="309"/>
      <c r="E320" s="310">
        <f>SUM(E321:E326)</f>
        <v>932</v>
      </c>
      <c r="F320" s="310">
        <f>SUM(F321:F326)</f>
        <v>932</v>
      </c>
      <c r="G320" s="310">
        <f>SUM(G321:G326)</f>
        <v>21668</v>
      </c>
      <c r="H320" s="310">
        <f>SUM(H321:H326)</f>
        <v>878</v>
      </c>
      <c r="I320" s="310">
        <v>184646</v>
      </c>
      <c r="J320" s="310">
        <f>SUM(J321:J326)</f>
        <v>21652</v>
      </c>
      <c r="K320" s="311">
        <v>99.8</v>
      </c>
    </row>
    <row r="321" spans="2:11" ht="15" hidden="1" customHeight="1" x14ac:dyDescent="0.4">
      <c r="B321" s="250"/>
      <c r="C321" s="290" t="s">
        <v>396</v>
      </c>
      <c r="D321" s="285" t="s">
        <v>424</v>
      </c>
      <c r="E321" s="296">
        <v>613</v>
      </c>
      <c r="F321" s="296">
        <v>613</v>
      </c>
      <c r="G321" s="296">
        <f>14734+17</f>
        <v>14751</v>
      </c>
      <c r="H321" s="296">
        <f>602+2+1</f>
        <v>605</v>
      </c>
      <c r="I321" s="269"/>
      <c r="J321" s="296">
        <v>14735</v>
      </c>
      <c r="K321" s="269"/>
    </row>
    <row r="322" spans="2:11" ht="15" hidden="1" customHeight="1" x14ac:dyDescent="0.4">
      <c r="B322" s="250"/>
      <c r="C322" s="291" t="s">
        <v>398</v>
      </c>
      <c r="D322" s="286"/>
      <c r="E322" s="297">
        <v>79</v>
      </c>
      <c r="F322" s="297">
        <v>79</v>
      </c>
      <c r="G322" s="297">
        <v>2188</v>
      </c>
      <c r="H322" s="297">
        <v>71</v>
      </c>
      <c r="I322" s="254"/>
      <c r="J322" s="297">
        <v>2188</v>
      </c>
      <c r="K322" s="254"/>
    </row>
    <row r="323" spans="2:11" ht="15" hidden="1" customHeight="1" x14ac:dyDescent="0.4">
      <c r="B323" s="250"/>
      <c r="C323" s="291" t="s">
        <v>399</v>
      </c>
      <c r="D323" s="286"/>
      <c r="E323" s="297">
        <v>109</v>
      </c>
      <c r="F323" s="297">
        <v>109</v>
      </c>
      <c r="G323" s="297">
        <v>1608</v>
      </c>
      <c r="H323" s="297">
        <v>72</v>
      </c>
      <c r="I323" s="254"/>
      <c r="J323" s="297">
        <v>1608</v>
      </c>
      <c r="K323" s="254"/>
    </row>
    <row r="324" spans="2:11" ht="15" hidden="1" customHeight="1" x14ac:dyDescent="0.4">
      <c r="B324" s="250"/>
      <c r="C324" s="291" t="s">
        <v>400</v>
      </c>
      <c r="D324" s="286"/>
      <c r="E324" s="297">
        <v>53</v>
      </c>
      <c r="F324" s="297">
        <v>53</v>
      </c>
      <c r="G324" s="297">
        <v>1156</v>
      </c>
      <c r="H324" s="297">
        <v>53</v>
      </c>
      <c r="I324" s="254"/>
      <c r="J324" s="297">
        <v>1156</v>
      </c>
      <c r="K324" s="254"/>
    </row>
    <row r="325" spans="2:11" ht="15" hidden="1" customHeight="1" x14ac:dyDescent="0.4">
      <c r="B325" s="250"/>
      <c r="C325" s="291" t="s">
        <v>401</v>
      </c>
      <c r="D325" s="286"/>
      <c r="E325" s="297">
        <v>69</v>
      </c>
      <c r="F325" s="297">
        <v>69</v>
      </c>
      <c r="G325" s="297">
        <v>1957</v>
      </c>
      <c r="H325" s="297">
        <v>68</v>
      </c>
      <c r="I325" s="254"/>
      <c r="J325" s="297">
        <v>1957</v>
      </c>
      <c r="K325" s="254"/>
    </row>
    <row r="326" spans="2:11" ht="15" hidden="1" customHeight="1" x14ac:dyDescent="0.4">
      <c r="B326" s="250"/>
      <c r="C326" s="291" t="s">
        <v>402</v>
      </c>
      <c r="D326" s="312"/>
      <c r="E326" s="299">
        <v>9</v>
      </c>
      <c r="F326" s="299">
        <v>9</v>
      </c>
      <c r="G326" s="299">
        <v>8</v>
      </c>
      <c r="H326" s="299">
        <v>9</v>
      </c>
      <c r="I326" s="278"/>
      <c r="J326" s="299">
        <v>8</v>
      </c>
      <c r="K326" s="278"/>
    </row>
    <row r="327" spans="2:11" ht="15" hidden="1" customHeight="1" x14ac:dyDescent="0.4">
      <c r="B327" s="248"/>
      <c r="C327" s="308" t="s">
        <v>403</v>
      </c>
      <c r="D327" s="309"/>
      <c r="E327" s="310">
        <f>SUM(E328:E330)</f>
        <v>1216</v>
      </c>
      <c r="F327" s="310">
        <f>SUM(F328:F330)</f>
        <v>1216</v>
      </c>
      <c r="G327" s="310">
        <f>SUM(G328:G330)</f>
        <v>31922</v>
      </c>
      <c r="H327" s="310">
        <f>SUM(H328:H330)</f>
        <v>967</v>
      </c>
      <c r="I327" s="310">
        <v>248765</v>
      </c>
      <c r="J327" s="310">
        <f>SUM(J328:J330)</f>
        <v>30732</v>
      </c>
      <c r="K327" s="311">
        <v>94.7</v>
      </c>
    </row>
    <row r="328" spans="2:11" ht="15" hidden="1" customHeight="1" x14ac:dyDescent="0.4">
      <c r="B328" s="255"/>
      <c r="C328" s="300" t="s">
        <v>404</v>
      </c>
      <c r="D328" s="285" t="s">
        <v>425</v>
      </c>
      <c r="E328" s="267">
        <v>851</v>
      </c>
      <c r="F328" s="267">
        <v>851</v>
      </c>
      <c r="G328" s="267">
        <v>20512</v>
      </c>
      <c r="H328" s="267">
        <v>670</v>
      </c>
      <c r="I328" s="269"/>
      <c r="J328" s="267">
        <v>20204</v>
      </c>
      <c r="K328" s="270"/>
    </row>
    <row r="329" spans="2:11" ht="15" hidden="1" customHeight="1" x14ac:dyDescent="0.4">
      <c r="B329" s="255"/>
      <c r="C329" s="300" t="s">
        <v>406</v>
      </c>
      <c r="D329" s="301"/>
      <c r="E329" s="297">
        <v>215</v>
      </c>
      <c r="F329" s="297">
        <v>215</v>
      </c>
      <c r="G329" s="297">
        <v>7832</v>
      </c>
      <c r="H329" s="297">
        <v>150</v>
      </c>
      <c r="I329" s="254"/>
      <c r="J329" s="297">
        <v>6950</v>
      </c>
      <c r="K329" s="257"/>
    </row>
    <row r="330" spans="2:11" ht="15" hidden="1" customHeight="1" x14ac:dyDescent="0.4">
      <c r="B330" s="255"/>
      <c r="C330" s="292" t="s">
        <v>426</v>
      </c>
      <c r="D330" s="316" t="s">
        <v>438</v>
      </c>
      <c r="E330" s="314">
        <v>150</v>
      </c>
      <c r="F330" s="314">
        <v>150</v>
      </c>
      <c r="G330" s="314">
        <v>3578</v>
      </c>
      <c r="H330" s="314">
        <v>147</v>
      </c>
      <c r="I330" s="278"/>
      <c r="J330" s="314">
        <v>3578</v>
      </c>
      <c r="K330" s="279"/>
    </row>
    <row r="331" spans="2:11" ht="15" hidden="1" customHeight="1" x14ac:dyDescent="0.4">
      <c r="B331" s="248"/>
      <c r="C331" s="308" t="s">
        <v>408</v>
      </c>
      <c r="D331" s="309"/>
      <c r="E331" s="246">
        <f>SUM(E332:E337)</f>
        <v>722</v>
      </c>
      <c r="F331" s="246">
        <f>SUM(F332:F337)</f>
        <v>702</v>
      </c>
      <c r="G331" s="246">
        <f>SUM(G332:G337)</f>
        <v>25250</v>
      </c>
      <c r="H331" s="246">
        <f>SUM(H332:H337)</f>
        <v>654</v>
      </c>
      <c r="I331" s="246">
        <v>165379</v>
      </c>
      <c r="J331" s="246">
        <f>SUM(J332:J337)</f>
        <v>25084</v>
      </c>
      <c r="K331" s="247">
        <v>99.3</v>
      </c>
    </row>
    <row r="332" spans="2:11" ht="15" hidden="1" customHeight="1" x14ac:dyDescent="0.4">
      <c r="B332" s="255"/>
      <c r="C332" s="303" t="s">
        <v>409</v>
      </c>
      <c r="D332" s="285" t="s">
        <v>425</v>
      </c>
      <c r="E332" s="267">
        <v>235</v>
      </c>
      <c r="F332" s="267">
        <v>228</v>
      </c>
      <c r="G332" s="267">
        <v>8514</v>
      </c>
      <c r="H332" s="267">
        <f>223+2</f>
        <v>225</v>
      </c>
      <c r="I332" s="269"/>
      <c r="J332" s="267">
        <v>8514</v>
      </c>
      <c r="K332" s="270"/>
    </row>
    <row r="333" spans="2:11" ht="15" hidden="1" customHeight="1" x14ac:dyDescent="0.4">
      <c r="B333" s="255"/>
      <c r="C333" s="304" t="s">
        <v>410</v>
      </c>
      <c r="D333" s="286"/>
      <c r="E333" s="297">
        <v>154</v>
      </c>
      <c r="F333" s="297">
        <v>154</v>
      </c>
      <c r="G333" s="297">
        <v>4126</v>
      </c>
      <c r="H333" s="297">
        <f>117+1</f>
        <v>118</v>
      </c>
      <c r="I333" s="254"/>
      <c r="J333" s="297">
        <v>4126</v>
      </c>
      <c r="K333" s="257"/>
    </row>
    <row r="334" spans="2:11" ht="15" hidden="1" customHeight="1" x14ac:dyDescent="0.4">
      <c r="B334" s="255"/>
      <c r="C334" s="304" t="s">
        <v>411</v>
      </c>
      <c r="D334" s="286"/>
      <c r="E334" s="297">
        <v>29</v>
      </c>
      <c r="F334" s="297">
        <v>26</v>
      </c>
      <c r="G334" s="297">
        <v>1331</v>
      </c>
      <c r="H334" s="297">
        <f>25+1+6</f>
        <v>32</v>
      </c>
      <c r="I334" s="254"/>
      <c r="J334" s="297">
        <v>1291</v>
      </c>
      <c r="K334" s="257"/>
    </row>
    <row r="335" spans="2:11" ht="15" hidden="1" customHeight="1" x14ac:dyDescent="0.4">
      <c r="B335" s="255"/>
      <c r="C335" s="304" t="s">
        <v>412</v>
      </c>
      <c r="D335" s="286"/>
      <c r="E335" s="299">
        <v>89</v>
      </c>
      <c r="F335" s="299">
        <v>89</v>
      </c>
      <c r="G335" s="299">
        <v>4833</v>
      </c>
      <c r="H335" s="297">
        <v>77</v>
      </c>
      <c r="I335" s="254"/>
      <c r="J335" s="299">
        <v>4724</v>
      </c>
      <c r="K335" s="257"/>
    </row>
    <row r="336" spans="2:11" ht="15" hidden="1" customHeight="1" x14ac:dyDescent="0.4">
      <c r="B336" s="260"/>
      <c r="C336" s="304" t="s">
        <v>413</v>
      </c>
      <c r="D336" s="286"/>
      <c r="E336" s="273">
        <v>77</v>
      </c>
      <c r="F336" s="273">
        <v>67</v>
      </c>
      <c r="G336" s="273">
        <v>2467</v>
      </c>
      <c r="H336" s="297">
        <v>66</v>
      </c>
      <c r="I336" s="254"/>
      <c r="J336" s="273">
        <v>2467</v>
      </c>
      <c r="K336" s="257"/>
    </row>
    <row r="337" spans="2:11" ht="15" hidden="1" customHeight="1" x14ac:dyDescent="0.4">
      <c r="B337" s="250"/>
      <c r="C337" s="315" t="s">
        <v>414</v>
      </c>
      <c r="D337" s="312"/>
      <c r="E337" s="305">
        <v>138</v>
      </c>
      <c r="F337" s="305">
        <v>138</v>
      </c>
      <c r="G337" s="305">
        <v>3979</v>
      </c>
      <c r="H337" s="314">
        <v>136</v>
      </c>
      <c r="I337" s="278"/>
      <c r="J337" s="305">
        <v>3962</v>
      </c>
      <c r="K337" s="279"/>
    </row>
    <row r="338" spans="2:11" ht="15" hidden="1" customHeight="1" x14ac:dyDescent="0.4">
      <c r="B338" s="248"/>
      <c r="C338" s="308" t="s">
        <v>415</v>
      </c>
      <c r="D338" s="309"/>
      <c r="E338" s="263">
        <f>SUM(E339:E345)</f>
        <v>562</v>
      </c>
      <c r="F338" s="263">
        <f>SUM(F339:F345)</f>
        <v>562</v>
      </c>
      <c r="G338" s="263">
        <f>SUM(G339:G345)</f>
        <v>13189</v>
      </c>
      <c r="H338" s="263">
        <f>SUM(H339:H345)</f>
        <v>438</v>
      </c>
      <c r="I338" s="263">
        <v>128007</v>
      </c>
      <c r="J338" s="263">
        <f>SUM(J339:J345)</f>
        <v>12931</v>
      </c>
      <c r="K338" s="264">
        <v>98</v>
      </c>
    </row>
    <row r="339" spans="2:11" ht="15" hidden="1" customHeight="1" x14ac:dyDescent="0.4">
      <c r="B339" s="250"/>
      <c r="C339" s="290" t="s">
        <v>416</v>
      </c>
      <c r="D339" s="285" t="s">
        <v>425</v>
      </c>
      <c r="E339" s="267">
        <v>180</v>
      </c>
      <c r="F339" s="268">
        <v>180</v>
      </c>
      <c r="G339" s="268">
        <v>4633</v>
      </c>
      <c r="H339" s="268">
        <f>118+6</f>
        <v>124</v>
      </c>
      <c r="I339" s="269"/>
      <c r="J339" s="268">
        <v>4599</v>
      </c>
      <c r="K339" s="270"/>
    </row>
    <row r="340" spans="2:11" ht="15" hidden="1" customHeight="1" x14ac:dyDescent="0.4">
      <c r="B340" s="250"/>
      <c r="C340" s="291" t="s">
        <v>417</v>
      </c>
      <c r="D340" s="285"/>
      <c r="E340" s="273">
        <v>99</v>
      </c>
      <c r="F340" s="273">
        <v>99</v>
      </c>
      <c r="G340" s="273">
        <v>1831</v>
      </c>
      <c r="H340" s="273">
        <f>82+1</f>
        <v>83</v>
      </c>
      <c r="I340" s="254"/>
      <c r="J340" s="273">
        <v>1740</v>
      </c>
      <c r="K340" s="257"/>
    </row>
    <row r="341" spans="2:11" ht="15" hidden="1" customHeight="1" x14ac:dyDescent="0.4">
      <c r="B341" s="250"/>
      <c r="C341" s="291" t="s">
        <v>418</v>
      </c>
      <c r="D341" s="285"/>
      <c r="E341" s="273">
        <v>47</v>
      </c>
      <c r="F341" s="273">
        <v>47</v>
      </c>
      <c r="G341" s="273">
        <v>428</v>
      </c>
      <c r="H341" s="273">
        <f>23+1</f>
        <v>24</v>
      </c>
      <c r="I341" s="254"/>
      <c r="J341" s="273">
        <v>423</v>
      </c>
      <c r="K341" s="257"/>
    </row>
    <row r="342" spans="2:11" ht="15" hidden="1" customHeight="1" x14ac:dyDescent="0.4">
      <c r="B342" s="250"/>
      <c r="C342" s="291" t="s">
        <v>419</v>
      </c>
      <c r="D342" s="285"/>
      <c r="E342" s="273">
        <v>62</v>
      </c>
      <c r="F342" s="273">
        <v>62</v>
      </c>
      <c r="G342" s="273">
        <v>1289</v>
      </c>
      <c r="H342" s="273">
        <v>56</v>
      </c>
      <c r="I342" s="254"/>
      <c r="J342" s="273">
        <v>1289</v>
      </c>
      <c r="K342" s="257"/>
    </row>
    <row r="343" spans="2:11" ht="15" hidden="1" customHeight="1" x14ac:dyDescent="0.4">
      <c r="B343" s="250"/>
      <c r="C343" s="291" t="s">
        <v>420</v>
      </c>
      <c r="D343" s="285"/>
      <c r="E343" s="273">
        <v>9</v>
      </c>
      <c r="F343" s="273">
        <v>9</v>
      </c>
      <c r="G343" s="273">
        <v>40</v>
      </c>
      <c r="H343" s="273">
        <v>2</v>
      </c>
      <c r="I343" s="254"/>
      <c r="J343" s="273">
        <v>40</v>
      </c>
      <c r="K343" s="257"/>
    </row>
    <row r="344" spans="2:11" ht="15" hidden="1" customHeight="1" x14ac:dyDescent="0.4">
      <c r="B344" s="250"/>
      <c r="C344" s="291" t="s">
        <v>421</v>
      </c>
      <c r="D344" s="285"/>
      <c r="E344" s="273">
        <v>127</v>
      </c>
      <c r="F344" s="273">
        <v>127</v>
      </c>
      <c r="G344" s="273">
        <v>3370</v>
      </c>
      <c r="H344" s="273">
        <f>81+3</f>
        <v>84</v>
      </c>
      <c r="I344" s="254"/>
      <c r="J344" s="273">
        <v>3242</v>
      </c>
      <c r="K344" s="257"/>
    </row>
    <row r="345" spans="2:11" ht="15" hidden="1" customHeight="1" x14ac:dyDescent="0.4">
      <c r="B345" s="274"/>
      <c r="C345" s="292" t="s">
        <v>422</v>
      </c>
      <c r="D345" s="293"/>
      <c r="E345" s="277">
        <v>38</v>
      </c>
      <c r="F345" s="277">
        <v>38</v>
      </c>
      <c r="G345" s="277">
        <v>1598</v>
      </c>
      <c r="H345" s="277">
        <v>65</v>
      </c>
      <c r="I345" s="278"/>
      <c r="J345" s="277">
        <v>1598</v>
      </c>
      <c r="K345" s="279"/>
    </row>
    <row r="346" spans="2:11" ht="15" customHeight="1" x14ac:dyDescent="0.4">
      <c r="B346" s="232" t="s">
        <v>439</v>
      </c>
      <c r="C346" s="233"/>
      <c r="D346" s="234"/>
      <c r="E346" s="235">
        <f t="shared" ref="E346:J346" si="12">E347+E354+E358+E365</f>
        <v>3432</v>
      </c>
      <c r="F346" s="235">
        <f t="shared" si="12"/>
        <v>3412</v>
      </c>
      <c r="G346" s="235">
        <f t="shared" si="12"/>
        <v>91774</v>
      </c>
      <c r="H346" s="235">
        <f t="shared" si="12"/>
        <v>2942.71</v>
      </c>
      <c r="I346" s="235">
        <f t="shared" si="12"/>
        <v>732075</v>
      </c>
      <c r="J346" s="235">
        <f t="shared" si="12"/>
        <v>90413</v>
      </c>
      <c r="K346" s="294">
        <v>98.2</v>
      </c>
    </row>
    <row r="347" spans="2:11" ht="15" hidden="1" customHeight="1" x14ac:dyDescent="0.4">
      <c r="B347" s="248"/>
      <c r="C347" s="308" t="s">
        <v>395</v>
      </c>
      <c r="D347" s="309"/>
      <c r="E347" s="310">
        <f>SUM(E348:E353)</f>
        <v>932</v>
      </c>
      <c r="F347" s="310">
        <f>SUM(F348:F353)</f>
        <v>932</v>
      </c>
      <c r="G347" s="310">
        <f>SUM(G348:G353)</f>
        <v>21500</v>
      </c>
      <c r="H347" s="310">
        <f>SUM(H348:H353)</f>
        <v>878.32</v>
      </c>
      <c r="I347" s="310">
        <v>187774</v>
      </c>
      <c r="J347" s="310">
        <f>SUM(J348:J353)</f>
        <v>21532</v>
      </c>
      <c r="K347" s="311">
        <v>99.9</v>
      </c>
    </row>
    <row r="348" spans="2:11" ht="15" hidden="1" customHeight="1" x14ac:dyDescent="0.4">
      <c r="B348" s="250"/>
      <c r="C348" s="290" t="s">
        <v>396</v>
      </c>
      <c r="D348" s="285" t="s">
        <v>424</v>
      </c>
      <c r="E348" s="296">
        <v>613</v>
      </c>
      <c r="F348" s="296">
        <v>613</v>
      </c>
      <c r="G348" s="296">
        <f>14645+18</f>
        <v>14663</v>
      </c>
      <c r="H348" s="296">
        <f>605+0.32</f>
        <v>605.32000000000005</v>
      </c>
      <c r="I348" s="269"/>
      <c r="J348" s="296">
        <f>14645+6</f>
        <v>14651</v>
      </c>
      <c r="K348" s="269"/>
    </row>
    <row r="349" spans="2:11" ht="15" hidden="1" customHeight="1" x14ac:dyDescent="0.4">
      <c r="B349" s="250"/>
      <c r="C349" s="291" t="s">
        <v>398</v>
      </c>
      <c r="D349" s="286"/>
      <c r="E349" s="297">
        <v>79</v>
      </c>
      <c r="F349" s="297">
        <v>79</v>
      </c>
      <c r="G349" s="297">
        <v>2195</v>
      </c>
      <c r="H349" s="297">
        <v>71</v>
      </c>
      <c r="I349" s="254"/>
      <c r="J349" s="297">
        <v>2195</v>
      </c>
      <c r="K349" s="254"/>
    </row>
    <row r="350" spans="2:11" ht="15" hidden="1" customHeight="1" x14ac:dyDescent="0.4">
      <c r="B350" s="250"/>
      <c r="C350" s="291" t="s">
        <v>399</v>
      </c>
      <c r="D350" s="286"/>
      <c r="E350" s="297">
        <v>109</v>
      </c>
      <c r="F350" s="297">
        <v>109</v>
      </c>
      <c r="G350" s="297">
        <v>1544</v>
      </c>
      <c r="H350" s="297">
        <v>72</v>
      </c>
      <c r="I350" s="254"/>
      <c r="J350" s="297">
        <v>1588</v>
      </c>
      <c r="K350" s="254"/>
    </row>
    <row r="351" spans="2:11" ht="15" hidden="1" customHeight="1" x14ac:dyDescent="0.4">
      <c r="B351" s="250"/>
      <c r="C351" s="291" t="s">
        <v>400</v>
      </c>
      <c r="D351" s="286"/>
      <c r="E351" s="297">
        <v>53</v>
      </c>
      <c r="F351" s="297">
        <v>53</v>
      </c>
      <c r="G351" s="297">
        <v>1158</v>
      </c>
      <c r="H351" s="297">
        <v>53</v>
      </c>
      <c r="I351" s="254"/>
      <c r="J351" s="297">
        <v>1158</v>
      </c>
      <c r="K351" s="254"/>
    </row>
    <row r="352" spans="2:11" ht="15" hidden="1" customHeight="1" x14ac:dyDescent="0.4">
      <c r="B352" s="250"/>
      <c r="C352" s="291" t="s">
        <v>401</v>
      </c>
      <c r="D352" s="286"/>
      <c r="E352" s="297">
        <v>69</v>
      </c>
      <c r="F352" s="297">
        <v>69</v>
      </c>
      <c r="G352" s="297">
        <v>1932</v>
      </c>
      <c r="H352" s="297">
        <v>68</v>
      </c>
      <c r="I352" s="254"/>
      <c r="J352" s="297">
        <v>1932</v>
      </c>
      <c r="K352" s="254"/>
    </row>
    <row r="353" spans="2:11" ht="15" hidden="1" customHeight="1" x14ac:dyDescent="0.4">
      <c r="B353" s="250"/>
      <c r="C353" s="291" t="s">
        <v>402</v>
      </c>
      <c r="D353" s="312"/>
      <c r="E353" s="299">
        <v>9</v>
      </c>
      <c r="F353" s="299">
        <v>9</v>
      </c>
      <c r="G353" s="299">
        <v>8</v>
      </c>
      <c r="H353" s="299">
        <v>9</v>
      </c>
      <c r="I353" s="278"/>
      <c r="J353" s="299">
        <v>8</v>
      </c>
      <c r="K353" s="278"/>
    </row>
    <row r="354" spans="2:11" ht="15" hidden="1" customHeight="1" x14ac:dyDescent="0.4">
      <c r="B354" s="248"/>
      <c r="C354" s="308" t="s">
        <v>403</v>
      </c>
      <c r="D354" s="309"/>
      <c r="E354" s="310">
        <f>SUM(E355:E357)</f>
        <v>1216</v>
      </c>
      <c r="F354" s="310">
        <f>SUM(F355:F357)</f>
        <v>1216</v>
      </c>
      <c r="G354" s="310">
        <f>SUM(G355:G357)</f>
        <v>31729</v>
      </c>
      <c r="H354" s="310">
        <f>SUM(H355:H357)</f>
        <v>971.52</v>
      </c>
      <c r="I354" s="310">
        <f>214826+35494</f>
        <v>250320</v>
      </c>
      <c r="J354" s="310">
        <f>SUM(J355:J357)</f>
        <v>30699</v>
      </c>
      <c r="K354" s="311">
        <v>96.7</v>
      </c>
    </row>
    <row r="355" spans="2:11" ht="15" hidden="1" customHeight="1" x14ac:dyDescent="0.4">
      <c r="B355" s="255"/>
      <c r="C355" s="300" t="s">
        <v>404</v>
      </c>
      <c r="D355" s="285" t="s">
        <v>425</v>
      </c>
      <c r="E355" s="267">
        <v>851</v>
      </c>
      <c r="F355" s="267">
        <v>851</v>
      </c>
      <c r="G355" s="267">
        <v>20361</v>
      </c>
      <c r="H355" s="267">
        <f>670+4.52</f>
        <v>674.52</v>
      </c>
      <c r="I355" s="269"/>
      <c r="J355" s="267">
        <v>20111</v>
      </c>
      <c r="K355" s="270"/>
    </row>
    <row r="356" spans="2:11" ht="15" hidden="1" customHeight="1" x14ac:dyDescent="0.4">
      <c r="B356" s="255"/>
      <c r="C356" s="300" t="s">
        <v>406</v>
      </c>
      <c r="D356" s="301"/>
      <c r="E356" s="297">
        <v>215</v>
      </c>
      <c r="F356" s="297">
        <v>215</v>
      </c>
      <c r="G356" s="297">
        <v>7803</v>
      </c>
      <c r="H356" s="297">
        <v>150</v>
      </c>
      <c r="I356" s="254"/>
      <c r="J356" s="297">
        <v>7023</v>
      </c>
      <c r="K356" s="257"/>
    </row>
    <row r="357" spans="2:11" ht="15" hidden="1" customHeight="1" x14ac:dyDescent="0.4">
      <c r="B357" s="255"/>
      <c r="C357" s="292" t="s">
        <v>426</v>
      </c>
      <c r="D357" s="316" t="s">
        <v>438</v>
      </c>
      <c r="E357" s="314">
        <v>150</v>
      </c>
      <c r="F357" s="314">
        <v>150</v>
      </c>
      <c r="G357" s="314">
        <v>3565</v>
      </c>
      <c r="H357" s="314">
        <v>147</v>
      </c>
      <c r="I357" s="278"/>
      <c r="J357" s="314">
        <v>3565</v>
      </c>
      <c r="K357" s="279"/>
    </row>
    <row r="358" spans="2:11" ht="15" hidden="1" customHeight="1" x14ac:dyDescent="0.4">
      <c r="B358" s="248"/>
      <c r="C358" s="308" t="s">
        <v>408</v>
      </c>
      <c r="D358" s="309"/>
      <c r="E358" s="246">
        <f>SUM(E359:E364)</f>
        <v>722</v>
      </c>
      <c r="F358" s="246">
        <f>SUM(F359:F364)</f>
        <v>702</v>
      </c>
      <c r="G358" s="246">
        <f>SUM(G359:G364)</f>
        <v>25407</v>
      </c>
      <c r="H358" s="246">
        <f>SUM(H359:H364)</f>
        <v>654</v>
      </c>
      <c r="I358" s="246">
        <v>165658</v>
      </c>
      <c r="J358" s="246">
        <f>SUM(J359:J364)</f>
        <v>25276</v>
      </c>
      <c r="K358" s="247">
        <v>99.5</v>
      </c>
    </row>
    <row r="359" spans="2:11" ht="15" hidden="1" customHeight="1" x14ac:dyDescent="0.4">
      <c r="B359" s="255"/>
      <c r="C359" s="303" t="s">
        <v>409</v>
      </c>
      <c r="D359" s="285" t="s">
        <v>425</v>
      </c>
      <c r="E359" s="267">
        <v>235</v>
      </c>
      <c r="F359" s="267">
        <v>228</v>
      </c>
      <c r="G359" s="267">
        <v>8581</v>
      </c>
      <c r="H359" s="267">
        <f>223+2</f>
        <v>225</v>
      </c>
      <c r="I359" s="269"/>
      <c r="J359" s="267">
        <v>8581</v>
      </c>
      <c r="K359" s="270"/>
    </row>
    <row r="360" spans="2:11" ht="15" hidden="1" customHeight="1" x14ac:dyDescent="0.4">
      <c r="B360" s="255"/>
      <c r="C360" s="304" t="s">
        <v>410</v>
      </c>
      <c r="D360" s="286"/>
      <c r="E360" s="297">
        <v>154</v>
      </c>
      <c r="F360" s="297">
        <v>154</v>
      </c>
      <c r="G360" s="297">
        <v>4238</v>
      </c>
      <c r="H360" s="297">
        <f>117+1</f>
        <v>118</v>
      </c>
      <c r="I360" s="254"/>
      <c r="J360" s="297">
        <v>4238</v>
      </c>
      <c r="K360" s="257"/>
    </row>
    <row r="361" spans="2:11" ht="15" hidden="1" customHeight="1" x14ac:dyDescent="0.4">
      <c r="B361" s="255"/>
      <c r="C361" s="304" t="s">
        <v>411</v>
      </c>
      <c r="D361" s="286"/>
      <c r="E361" s="297">
        <v>29</v>
      </c>
      <c r="F361" s="297">
        <v>26</v>
      </c>
      <c r="G361" s="297">
        <v>1357</v>
      </c>
      <c r="H361" s="297">
        <f>25+1+6</f>
        <v>32</v>
      </c>
      <c r="I361" s="254"/>
      <c r="J361" s="297">
        <v>1320</v>
      </c>
      <c r="K361" s="257"/>
    </row>
    <row r="362" spans="2:11" ht="15" hidden="1" customHeight="1" x14ac:dyDescent="0.4">
      <c r="B362" s="255"/>
      <c r="C362" s="304" t="s">
        <v>412</v>
      </c>
      <c r="D362" s="286"/>
      <c r="E362" s="299">
        <v>89</v>
      </c>
      <c r="F362" s="299">
        <v>89</v>
      </c>
      <c r="G362" s="299">
        <v>4773</v>
      </c>
      <c r="H362" s="297">
        <v>77</v>
      </c>
      <c r="I362" s="254"/>
      <c r="J362" s="299">
        <v>4693</v>
      </c>
      <c r="K362" s="257"/>
    </row>
    <row r="363" spans="2:11" ht="15" hidden="1" customHeight="1" x14ac:dyDescent="0.4">
      <c r="B363" s="260"/>
      <c r="C363" s="304" t="s">
        <v>413</v>
      </c>
      <c r="D363" s="286"/>
      <c r="E363" s="273">
        <v>77</v>
      </c>
      <c r="F363" s="273">
        <v>67</v>
      </c>
      <c r="G363" s="273">
        <v>2471</v>
      </c>
      <c r="H363" s="297">
        <v>66</v>
      </c>
      <c r="I363" s="254"/>
      <c r="J363" s="273">
        <v>2471</v>
      </c>
      <c r="K363" s="257"/>
    </row>
    <row r="364" spans="2:11" ht="15" hidden="1" customHeight="1" x14ac:dyDescent="0.4">
      <c r="B364" s="250"/>
      <c r="C364" s="315" t="s">
        <v>414</v>
      </c>
      <c r="D364" s="312"/>
      <c r="E364" s="305">
        <v>138</v>
      </c>
      <c r="F364" s="305">
        <v>138</v>
      </c>
      <c r="G364" s="305">
        <v>3987</v>
      </c>
      <c r="H364" s="314">
        <v>136</v>
      </c>
      <c r="I364" s="278"/>
      <c r="J364" s="305">
        <v>3973</v>
      </c>
      <c r="K364" s="279"/>
    </row>
    <row r="365" spans="2:11" ht="15" hidden="1" customHeight="1" x14ac:dyDescent="0.4">
      <c r="B365" s="248"/>
      <c r="C365" s="308" t="s">
        <v>415</v>
      </c>
      <c r="D365" s="309"/>
      <c r="E365" s="263">
        <f>SUM(E366:E372)</f>
        <v>562</v>
      </c>
      <c r="F365" s="263">
        <f>SUM(F366:F372)</f>
        <v>562</v>
      </c>
      <c r="G365" s="263">
        <f>SUM(G366:G372)</f>
        <v>13138</v>
      </c>
      <c r="H365" s="263">
        <f>SUM(H366:H372)</f>
        <v>438.87</v>
      </c>
      <c r="I365" s="263">
        <v>128323</v>
      </c>
      <c r="J365" s="263">
        <f>SUM(J366:J372)</f>
        <v>12906</v>
      </c>
      <c r="K365" s="264">
        <v>98.6</v>
      </c>
    </row>
    <row r="366" spans="2:11" ht="15" hidden="1" customHeight="1" x14ac:dyDescent="0.4">
      <c r="B366" s="250"/>
      <c r="C366" s="290" t="s">
        <v>416</v>
      </c>
      <c r="D366" s="285" t="s">
        <v>425</v>
      </c>
      <c r="E366" s="267">
        <v>180</v>
      </c>
      <c r="F366" s="268">
        <v>180</v>
      </c>
      <c r="G366" s="268">
        <v>4581</v>
      </c>
      <c r="H366" s="268">
        <f>118+6</f>
        <v>124</v>
      </c>
      <c r="I366" s="269"/>
      <c r="J366" s="268">
        <v>4549</v>
      </c>
      <c r="K366" s="270"/>
    </row>
    <row r="367" spans="2:11" ht="15" hidden="1" customHeight="1" x14ac:dyDescent="0.4">
      <c r="B367" s="250"/>
      <c r="C367" s="291" t="s">
        <v>417</v>
      </c>
      <c r="D367" s="285"/>
      <c r="E367" s="273">
        <v>99</v>
      </c>
      <c r="F367" s="273">
        <v>99</v>
      </c>
      <c r="G367" s="273">
        <v>1814</v>
      </c>
      <c r="H367" s="273">
        <f>83+0.17</f>
        <v>83.17</v>
      </c>
      <c r="I367" s="254"/>
      <c r="J367" s="273">
        <v>1726</v>
      </c>
      <c r="K367" s="257"/>
    </row>
    <row r="368" spans="2:11" ht="15" hidden="1" customHeight="1" x14ac:dyDescent="0.4">
      <c r="B368" s="250"/>
      <c r="C368" s="291" t="s">
        <v>418</v>
      </c>
      <c r="D368" s="285"/>
      <c r="E368" s="273">
        <v>47</v>
      </c>
      <c r="F368" s="273">
        <v>47</v>
      </c>
      <c r="G368" s="273">
        <v>435</v>
      </c>
      <c r="H368" s="273">
        <f>23+1</f>
        <v>24</v>
      </c>
      <c r="I368" s="254"/>
      <c r="J368" s="273">
        <v>429</v>
      </c>
      <c r="K368" s="257"/>
    </row>
    <row r="369" spans="2:11" ht="15" hidden="1" customHeight="1" x14ac:dyDescent="0.4">
      <c r="B369" s="250"/>
      <c r="C369" s="291" t="s">
        <v>419</v>
      </c>
      <c r="D369" s="285"/>
      <c r="E369" s="273">
        <v>62</v>
      </c>
      <c r="F369" s="273">
        <v>62</v>
      </c>
      <c r="G369" s="273">
        <v>1292</v>
      </c>
      <c r="H369" s="273">
        <v>56</v>
      </c>
      <c r="I369" s="254"/>
      <c r="J369" s="273">
        <v>1292</v>
      </c>
      <c r="K369" s="257"/>
    </row>
    <row r="370" spans="2:11" ht="15" hidden="1" customHeight="1" x14ac:dyDescent="0.4">
      <c r="B370" s="250"/>
      <c r="C370" s="291" t="s">
        <v>420</v>
      </c>
      <c r="D370" s="285"/>
      <c r="E370" s="273">
        <v>9</v>
      </c>
      <c r="F370" s="273">
        <v>9</v>
      </c>
      <c r="G370" s="273">
        <v>44</v>
      </c>
      <c r="H370" s="273">
        <v>2</v>
      </c>
      <c r="I370" s="254"/>
      <c r="J370" s="273">
        <v>44</v>
      </c>
      <c r="K370" s="257"/>
    </row>
    <row r="371" spans="2:11" ht="15" hidden="1" customHeight="1" x14ac:dyDescent="0.4">
      <c r="B371" s="250"/>
      <c r="C371" s="291" t="s">
        <v>421</v>
      </c>
      <c r="D371" s="285"/>
      <c r="E371" s="273">
        <v>127</v>
      </c>
      <c r="F371" s="273">
        <v>127</v>
      </c>
      <c r="G371" s="273">
        <v>3350</v>
      </c>
      <c r="H371" s="273">
        <f>84+0.7</f>
        <v>84.7</v>
      </c>
      <c r="I371" s="254"/>
      <c r="J371" s="273">
        <v>3288</v>
      </c>
      <c r="K371" s="257"/>
    </row>
    <row r="372" spans="2:11" ht="15" hidden="1" customHeight="1" x14ac:dyDescent="0.4">
      <c r="B372" s="274"/>
      <c r="C372" s="292" t="s">
        <v>422</v>
      </c>
      <c r="D372" s="293"/>
      <c r="E372" s="277">
        <v>38</v>
      </c>
      <c r="F372" s="277">
        <v>38</v>
      </c>
      <c r="G372" s="277">
        <v>1622</v>
      </c>
      <c r="H372" s="277">
        <v>65</v>
      </c>
      <c r="I372" s="278"/>
      <c r="J372" s="277">
        <v>1578</v>
      </c>
      <c r="K372" s="279"/>
    </row>
    <row r="373" spans="2:11" ht="15" customHeight="1" x14ac:dyDescent="0.4">
      <c r="B373" s="232" t="s">
        <v>440</v>
      </c>
      <c r="C373" s="233"/>
      <c r="D373" s="234"/>
      <c r="E373" s="235">
        <f t="shared" ref="E373:J373" si="13">E374+E381+E385+E392</f>
        <v>3432</v>
      </c>
      <c r="F373" s="235">
        <f t="shared" si="13"/>
        <v>3412</v>
      </c>
      <c r="G373" s="235">
        <f t="shared" si="13"/>
        <v>91288</v>
      </c>
      <c r="H373" s="235">
        <f t="shared" si="13"/>
        <v>2960.5</v>
      </c>
      <c r="I373" s="235">
        <f t="shared" si="13"/>
        <v>734124</v>
      </c>
      <c r="J373" s="235">
        <f t="shared" si="13"/>
        <v>89956</v>
      </c>
      <c r="K373" s="294">
        <v>98.2</v>
      </c>
    </row>
    <row r="374" spans="2:11" ht="15" hidden="1" customHeight="1" x14ac:dyDescent="0.4">
      <c r="B374" s="248"/>
      <c r="C374" s="308" t="s">
        <v>395</v>
      </c>
      <c r="D374" s="309"/>
      <c r="E374" s="310">
        <f>SUM(E375:E380)</f>
        <v>932</v>
      </c>
      <c r="F374" s="310">
        <f>SUM(F375:F380)</f>
        <v>932</v>
      </c>
      <c r="G374" s="310">
        <f>SUM(G375:G380)</f>
        <v>21228</v>
      </c>
      <c r="H374" s="310">
        <f>SUM(H375:H380)</f>
        <v>878</v>
      </c>
      <c r="I374" s="310">
        <v>187774</v>
      </c>
      <c r="J374" s="310">
        <f>SUM(J375:J380)</f>
        <v>21228</v>
      </c>
      <c r="K374" s="311">
        <v>100</v>
      </c>
    </row>
    <row r="375" spans="2:11" ht="15" hidden="1" customHeight="1" x14ac:dyDescent="0.4">
      <c r="B375" s="250"/>
      <c r="C375" s="290" t="s">
        <v>396</v>
      </c>
      <c r="D375" s="285" t="s">
        <v>424</v>
      </c>
      <c r="E375" s="296">
        <v>613</v>
      </c>
      <c r="F375" s="296">
        <v>613</v>
      </c>
      <c r="G375" s="296">
        <v>14489</v>
      </c>
      <c r="H375" s="296">
        <v>605</v>
      </c>
      <c r="I375" s="269"/>
      <c r="J375" s="296">
        <v>14489</v>
      </c>
      <c r="K375" s="269"/>
    </row>
    <row r="376" spans="2:11" ht="15" hidden="1" customHeight="1" x14ac:dyDescent="0.4">
      <c r="B376" s="250"/>
      <c r="C376" s="291" t="s">
        <v>398</v>
      </c>
      <c r="D376" s="286"/>
      <c r="E376" s="297">
        <v>79</v>
      </c>
      <c r="F376" s="297">
        <v>79</v>
      </c>
      <c r="G376" s="297">
        <v>2156</v>
      </c>
      <c r="H376" s="297">
        <v>71</v>
      </c>
      <c r="I376" s="254"/>
      <c r="J376" s="297">
        <v>2156</v>
      </c>
      <c r="K376" s="254"/>
    </row>
    <row r="377" spans="2:11" ht="15" hidden="1" customHeight="1" x14ac:dyDescent="0.4">
      <c r="B377" s="250"/>
      <c r="C377" s="291" t="s">
        <v>399</v>
      </c>
      <c r="D377" s="286"/>
      <c r="E377" s="297">
        <v>109</v>
      </c>
      <c r="F377" s="297">
        <v>109</v>
      </c>
      <c r="G377" s="297">
        <v>1505</v>
      </c>
      <c r="H377" s="297">
        <v>72</v>
      </c>
      <c r="I377" s="254"/>
      <c r="J377" s="297">
        <v>1505</v>
      </c>
      <c r="K377" s="254"/>
    </row>
    <row r="378" spans="2:11" ht="15" hidden="1" customHeight="1" x14ac:dyDescent="0.4">
      <c r="B378" s="250"/>
      <c r="C378" s="291" t="s">
        <v>400</v>
      </c>
      <c r="D378" s="286"/>
      <c r="E378" s="297">
        <v>53</v>
      </c>
      <c r="F378" s="297">
        <v>53</v>
      </c>
      <c r="G378" s="297">
        <v>1162</v>
      </c>
      <c r="H378" s="297">
        <v>53</v>
      </c>
      <c r="I378" s="254"/>
      <c r="J378" s="297">
        <v>1162</v>
      </c>
      <c r="K378" s="254"/>
    </row>
    <row r="379" spans="2:11" ht="15" hidden="1" customHeight="1" x14ac:dyDescent="0.4">
      <c r="B379" s="250"/>
      <c r="C379" s="291" t="s">
        <v>401</v>
      </c>
      <c r="D379" s="286"/>
      <c r="E379" s="297">
        <v>69</v>
      </c>
      <c r="F379" s="297">
        <v>69</v>
      </c>
      <c r="G379" s="297">
        <v>1909</v>
      </c>
      <c r="H379" s="297">
        <v>68</v>
      </c>
      <c r="I379" s="254"/>
      <c r="J379" s="297">
        <v>1909</v>
      </c>
      <c r="K379" s="254"/>
    </row>
    <row r="380" spans="2:11" ht="15" hidden="1" customHeight="1" x14ac:dyDescent="0.4">
      <c r="B380" s="250"/>
      <c r="C380" s="291" t="s">
        <v>402</v>
      </c>
      <c r="D380" s="312"/>
      <c r="E380" s="299">
        <v>9</v>
      </c>
      <c r="F380" s="299">
        <v>9</v>
      </c>
      <c r="G380" s="299">
        <v>7</v>
      </c>
      <c r="H380" s="299">
        <v>9</v>
      </c>
      <c r="I380" s="278"/>
      <c r="J380" s="299">
        <v>7</v>
      </c>
      <c r="K380" s="278"/>
    </row>
    <row r="381" spans="2:11" ht="15" hidden="1" customHeight="1" x14ac:dyDescent="0.4">
      <c r="B381" s="248"/>
      <c r="C381" s="308" t="s">
        <v>403</v>
      </c>
      <c r="D381" s="309"/>
      <c r="E381" s="310">
        <f>SUM(E382:E384)</f>
        <v>1216</v>
      </c>
      <c r="F381" s="310">
        <f>SUM(F382:F384)</f>
        <v>1216</v>
      </c>
      <c r="G381" s="310">
        <f>SUM(G382:G384)</f>
        <v>31501</v>
      </c>
      <c r="H381" s="310">
        <f>SUM(H382:H384)</f>
        <v>986</v>
      </c>
      <c r="I381" s="310">
        <v>251683</v>
      </c>
      <c r="J381" s="310">
        <f>SUM(J382:J384)</f>
        <v>30481</v>
      </c>
      <c r="K381" s="311">
        <v>95.8</v>
      </c>
    </row>
    <row r="382" spans="2:11" ht="15" hidden="1" customHeight="1" x14ac:dyDescent="0.4">
      <c r="B382" s="255"/>
      <c r="C382" s="300" t="s">
        <v>404</v>
      </c>
      <c r="D382" s="285" t="s">
        <v>425</v>
      </c>
      <c r="E382" s="267">
        <v>851</v>
      </c>
      <c r="F382" s="267">
        <v>851</v>
      </c>
      <c r="G382" s="267">
        <v>20206</v>
      </c>
      <c r="H382" s="267">
        <f>675+4</f>
        <v>679</v>
      </c>
      <c r="I382" s="269"/>
      <c r="J382" s="267">
        <v>19959</v>
      </c>
      <c r="K382" s="270"/>
    </row>
    <row r="383" spans="2:11" ht="15" hidden="1" customHeight="1" x14ac:dyDescent="0.4">
      <c r="B383" s="255"/>
      <c r="C383" s="300" t="s">
        <v>406</v>
      </c>
      <c r="D383" s="301"/>
      <c r="E383" s="297">
        <v>215</v>
      </c>
      <c r="F383" s="297">
        <v>215</v>
      </c>
      <c r="G383" s="297">
        <v>7781</v>
      </c>
      <c r="H383" s="297">
        <f>150+1</f>
        <v>151</v>
      </c>
      <c r="I383" s="254"/>
      <c r="J383" s="297">
        <v>7008</v>
      </c>
      <c r="K383" s="257"/>
    </row>
    <row r="384" spans="2:11" ht="15" hidden="1" customHeight="1" x14ac:dyDescent="0.4">
      <c r="B384" s="255"/>
      <c r="C384" s="292" t="s">
        <v>426</v>
      </c>
      <c r="D384" s="316" t="s">
        <v>438</v>
      </c>
      <c r="E384" s="314">
        <v>150</v>
      </c>
      <c r="F384" s="314">
        <v>150</v>
      </c>
      <c r="G384" s="314">
        <v>3514</v>
      </c>
      <c r="H384" s="314">
        <v>156</v>
      </c>
      <c r="I384" s="278"/>
      <c r="J384" s="314">
        <v>3514</v>
      </c>
      <c r="K384" s="279"/>
    </row>
    <row r="385" spans="2:11" ht="15" hidden="1" customHeight="1" x14ac:dyDescent="0.4">
      <c r="B385" s="248"/>
      <c r="C385" s="308" t="s">
        <v>408</v>
      </c>
      <c r="D385" s="309"/>
      <c r="E385" s="246">
        <f>SUM(E386:E391)</f>
        <v>722</v>
      </c>
      <c r="F385" s="246">
        <f>SUM(F386:F391)</f>
        <v>702</v>
      </c>
      <c r="G385" s="246">
        <f>SUM(G386:G391)</f>
        <v>25536</v>
      </c>
      <c r="H385" s="246">
        <f>SUM(H386:H391)</f>
        <v>654</v>
      </c>
      <c r="I385" s="246">
        <v>165658</v>
      </c>
      <c r="J385" s="246">
        <f>SUM(J386:J391)</f>
        <v>25395</v>
      </c>
      <c r="K385" s="247">
        <v>99.4</v>
      </c>
    </row>
    <row r="386" spans="2:11" ht="15" hidden="1" customHeight="1" x14ac:dyDescent="0.4">
      <c r="B386" s="255"/>
      <c r="C386" s="303" t="s">
        <v>409</v>
      </c>
      <c r="D386" s="285" t="s">
        <v>425</v>
      </c>
      <c r="E386" s="267">
        <v>235</v>
      </c>
      <c r="F386" s="267">
        <v>228</v>
      </c>
      <c r="G386" s="267">
        <v>8320</v>
      </c>
      <c r="H386" s="267">
        <v>225</v>
      </c>
      <c r="I386" s="269"/>
      <c r="J386" s="267">
        <v>8320</v>
      </c>
      <c r="K386" s="270"/>
    </row>
    <row r="387" spans="2:11" ht="15" hidden="1" customHeight="1" x14ac:dyDescent="0.4">
      <c r="B387" s="255"/>
      <c r="C387" s="304" t="s">
        <v>410</v>
      </c>
      <c r="D387" s="286"/>
      <c r="E387" s="297">
        <v>154</v>
      </c>
      <c r="F387" s="297">
        <v>154</v>
      </c>
      <c r="G387" s="297">
        <v>4358</v>
      </c>
      <c r="H387" s="297">
        <v>118</v>
      </c>
      <c r="I387" s="254"/>
      <c r="J387" s="297">
        <v>4358</v>
      </c>
      <c r="K387" s="257"/>
    </row>
    <row r="388" spans="2:11" ht="15" hidden="1" customHeight="1" x14ac:dyDescent="0.4">
      <c r="B388" s="255"/>
      <c r="C388" s="304" t="s">
        <v>411</v>
      </c>
      <c r="D388" s="286"/>
      <c r="E388" s="297">
        <v>29</v>
      </c>
      <c r="F388" s="297">
        <v>26</v>
      </c>
      <c r="G388" s="297">
        <v>1359</v>
      </c>
      <c r="H388" s="297">
        <v>32</v>
      </c>
      <c r="I388" s="254"/>
      <c r="J388" s="297">
        <v>1330</v>
      </c>
      <c r="K388" s="257"/>
    </row>
    <row r="389" spans="2:11" ht="15" hidden="1" customHeight="1" x14ac:dyDescent="0.4">
      <c r="B389" s="255"/>
      <c r="C389" s="304" t="s">
        <v>412</v>
      </c>
      <c r="D389" s="286"/>
      <c r="E389" s="299">
        <v>89</v>
      </c>
      <c r="F389" s="299">
        <v>89</v>
      </c>
      <c r="G389" s="299">
        <v>4800</v>
      </c>
      <c r="H389" s="297">
        <v>77</v>
      </c>
      <c r="I389" s="254"/>
      <c r="J389" s="299">
        <v>4725</v>
      </c>
      <c r="K389" s="257"/>
    </row>
    <row r="390" spans="2:11" ht="15" hidden="1" customHeight="1" x14ac:dyDescent="0.4">
      <c r="B390" s="260"/>
      <c r="C390" s="304" t="s">
        <v>413</v>
      </c>
      <c r="D390" s="286"/>
      <c r="E390" s="273">
        <v>77</v>
      </c>
      <c r="F390" s="273">
        <v>67</v>
      </c>
      <c r="G390" s="273">
        <v>2453</v>
      </c>
      <c r="H390" s="297">
        <v>66</v>
      </c>
      <c r="I390" s="254"/>
      <c r="J390" s="273">
        <v>2453</v>
      </c>
      <c r="K390" s="257"/>
    </row>
    <row r="391" spans="2:11" ht="15" hidden="1" customHeight="1" x14ac:dyDescent="0.4">
      <c r="B391" s="250"/>
      <c r="C391" s="315" t="s">
        <v>414</v>
      </c>
      <c r="D391" s="312"/>
      <c r="E391" s="305">
        <v>138</v>
      </c>
      <c r="F391" s="305">
        <v>138</v>
      </c>
      <c r="G391" s="305">
        <v>4246</v>
      </c>
      <c r="H391" s="314">
        <v>136</v>
      </c>
      <c r="I391" s="278"/>
      <c r="J391" s="305">
        <v>4209</v>
      </c>
      <c r="K391" s="279"/>
    </row>
    <row r="392" spans="2:11" ht="15" hidden="1" customHeight="1" x14ac:dyDescent="0.4">
      <c r="B392" s="248"/>
      <c r="C392" s="308" t="s">
        <v>415</v>
      </c>
      <c r="D392" s="309"/>
      <c r="E392" s="263">
        <f>SUM(E393:E399)</f>
        <v>562</v>
      </c>
      <c r="F392" s="263">
        <f>SUM(F393:F399)</f>
        <v>562</v>
      </c>
      <c r="G392" s="263">
        <f>SUM(G393:G399)</f>
        <v>13023</v>
      </c>
      <c r="H392" s="263">
        <f>SUM(H393:H399)</f>
        <v>442.5</v>
      </c>
      <c r="I392" s="263">
        <v>129009</v>
      </c>
      <c r="J392" s="263">
        <f>SUM(J393:J399)</f>
        <v>12852</v>
      </c>
      <c r="K392" s="264">
        <v>98.7</v>
      </c>
    </row>
    <row r="393" spans="2:11" ht="15" hidden="1" customHeight="1" x14ac:dyDescent="0.4">
      <c r="B393" s="250"/>
      <c r="C393" s="290" t="s">
        <v>416</v>
      </c>
      <c r="D393" s="285" t="s">
        <v>425</v>
      </c>
      <c r="E393" s="267">
        <v>180</v>
      </c>
      <c r="F393" s="268">
        <v>180</v>
      </c>
      <c r="G393" s="268">
        <v>4543</v>
      </c>
      <c r="H393" s="268">
        <f>126</f>
        <v>126</v>
      </c>
      <c r="I393" s="269"/>
      <c r="J393" s="268">
        <v>4512</v>
      </c>
      <c r="K393" s="270"/>
    </row>
    <row r="394" spans="2:11" ht="15" hidden="1" customHeight="1" x14ac:dyDescent="0.4">
      <c r="B394" s="250"/>
      <c r="C394" s="291" t="s">
        <v>417</v>
      </c>
      <c r="D394" s="285"/>
      <c r="E394" s="273">
        <v>99</v>
      </c>
      <c r="F394" s="273">
        <v>99</v>
      </c>
      <c r="G394" s="273">
        <v>1807</v>
      </c>
      <c r="H394" s="273">
        <f>84</f>
        <v>84</v>
      </c>
      <c r="I394" s="254"/>
      <c r="J394" s="273">
        <v>1722</v>
      </c>
      <c r="K394" s="257"/>
    </row>
    <row r="395" spans="2:11" ht="15" hidden="1" customHeight="1" x14ac:dyDescent="0.4">
      <c r="B395" s="250"/>
      <c r="C395" s="291" t="s">
        <v>418</v>
      </c>
      <c r="D395" s="285"/>
      <c r="E395" s="273">
        <v>47</v>
      </c>
      <c r="F395" s="273">
        <v>47</v>
      </c>
      <c r="G395" s="273">
        <v>432</v>
      </c>
      <c r="H395" s="273">
        <v>24</v>
      </c>
      <c r="I395" s="254"/>
      <c r="J395" s="273">
        <v>426</v>
      </c>
      <c r="K395" s="257"/>
    </row>
    <row r="396" spans="2:11" ht="15" hidden="1" customHeight="1" x14ac:dyDescent="0.4">
      <c r="B396" s="250"/>
      <c r="C396" s="291" t="s">
        <v>419</v>
      </c>
      <c r="D396" s="285"/>
      <c r="E396" s="273">
        <v>62</v>
      </c>
      <c r="F396" s="273">
        <v>62</v>
      </c>
      <c r="G396" s="273">
        <v>3324</v>
      </c>
      <c r="H396" s="273">
        <v>56</v>
      </c>
      <c r="I396" s="254"/>
      <c r="J396" s="273">
        <v>3275</v>
      </c>
      <c r="K396" s="257"/>
    </row>
    <row r="397" spans="2:11" ht="15" hidden="1" customHeight="1" x14ac:dyDescent="0.4">
      <c r="B397" s="250"/>
      <c r="C397" s="291" t="s">
        <v>420</v>
      </c>
      <c r="D397" s="285"/>
      <c r="E397" s="273">
        <v>9</v>
      </c>
      <c r="F397" s="273">
        <v>9</v>
      </c>
      <c r="G397" s="273">
        <v>1275</v>
      </c>
      <c r="H397" s="273">
        <v>2</v>
      </c>
      <c r="I397" s="254"/>
      <c r="J397" s="273">
        <v>1275</v>
      </c>
      <c r="K397" s="257"/>
    </row>
    <row r="398" spans="2:11" ht="15" hidden="1" customHeight="1" x14ac:dyDescent="0.4">
      <c r="B398" s="250"/>
      <c r="C398" s="291" t="s">
        <v>421</v>
      </c>
      <c r="D398" s="285"/>
      <c r="E398" s="273">
        <v>127</v>
      </c>
      <c r="F398" s="273">
        <v>127</v>
      </c>
      <c r="G398" s="273">
        <v>44</v>
      </c>
      <c r="H398" s="273">
        <f>84.7+0.8</f>
        <v>85.5</v>
      </c>
      <c r="I398" s="254"/>
      <c r="J398" s="273">
        <v>44</v>
      </c>
      <c r="K398" s="257"/>
    </row>
    <row r="399" spans="2:11" ht="15" hidden="1" customHeight="1" x14ac:dyDescent="0.4">
      <c r="B399" s="274"/>
      <c r="C399" s="292" t="s">
        <v>422</v>
      </c>
      <c r="D399" s="293"/>
      <c r="E399" s="277">
        <v>38</v>
      </c>
      <c r="F399" s="277">
        <v>38</v>
      </c>
      <c r="G399" s="277">
        <v>1598</v>
      </c>
      <c r="H399" s="277">
        <v>65</v>
      </c>
      <c r="I399" s="278"/>
      <c r="J399" s="277">
        <v>1598</v>
      </c>
      <c r="K399" s="279"/>
    </row>
    <row r="400" spans="2:11" ht="15" customHeight="1" x14ac:dyDescent="0.4">
      <c r="B400" s="232" t="s">
        <v>441</v>
      </c>
      <c r="C400" s="233"/>
      <c r="D400" s="234"/>
      <c r="E400" s="235">
        <f t="shared" ref="E400:J400" si="14">E401+E408+E412+E419</f>
        <v>3442</v>
      </c>
      <c r="F400" s="235">
        <f t="shared" si="14"/>
        <v>3439</v>
      </c>
      <c r="G400" s="235">
        <f>G401+G408+G412+G419</f>
        <v>88480</v>
      </c>
      <c r="H400" s="235">
        <f t="shared" si="14"/>
        <v>2963.5</v>
      </c>
      <c r="I400" s="235">
        <f t="shared" si="14"/>
        <v>734907</v>
      </c>
      <c r="J400" s="235">
        <f t="shared" si="14"/>
        <v>89869</v>
      </c>
      <c r="K400" s="294">
        <v>98.9</v>
      </c>
    </row>
    <row r="401" spans="2:11" ht="15" customHeight="1" x14ac:dyDescent="0.4">
      <c r="B401" s="248"/>
      <c r="C401" s="308" t="s">
        <v>395</v>
      </c>
      <c r="D401" s="309"/>
      <c r="E401" s="310">
        <f>SUM(E402:E407)</f>
        <v>932</v>
      </c>
      <c r="F401" s="310">
        <f>SUM(F402:F407)</f>
        <v>932</v>
      </c>
      <c r="G401" s="310">
        <f>SUM(G402:G407)</f>
        <v>21770</v>
      </c>
      <c r="H401" s="310">
        <f>SUM(H402:H407)</f>
        <v>878</v>
      </c>
      <c r="I401" s="310">
        <v>187774</v>
      </c>
      <c r="J401" s="310">
        <f>SUM(J402:J407)</f>
        <v>20929</v>
      </c>
      <c r="K401" s="311">
        <v>100</v>
      </c>
    </row>
    <row r="402" spans="2:11" ht="15" customHeight="1" x14ac:dyDescent="0.4">
      <c r="B402" s="250"/>
      <c r="C402" s="290" t="s">
        <v>396</v>
      </c>
      <c r="D402" s="285" t="s">
        <v>424</v>
      </c>
      <c r="E402" s="296">
        <v>613</v>
      </c>
      <c r="F402" s="296">
        <v>613</v>
      </c>
      <c r="G402" s="296">
        <v>13810</v>
      </c>
      <c r="H402" s="296">
        <v>605</v>
      </c>
      <c r="I402" s="269"/>
      <c r="J402" s="296">
        <v>14246</v>
      </c>
      <c r="K402" s="269"/>
    </row>
    <row r="403" spans="2:11" ht="15" customHeight="1" x14ac:dyDescent="0.4">
      <c r="B403" s="250"/>
      <c r="C403" s="291" t="s">
        <v>398</v>
      </c>
      <c r="D403" s="286"/>
      <c r="E403" s="297">
        <v>79</v>
      </c>
      <c r="F403" s="297">
        <v>79</v>
      </c>
      <c r="G403" s="297">
        <v>2890</v>
      </c>
      <c r="H403" s="297">
        <v>71</v>
      </c>
      <c r="I403" s="254"/>
      <c r="J403" s="297">
        <v>2145</v>
      </c>
      <c r="K403" s="254"/>
    </row>
    <row r="404" spans="2:11" ht="15" customHeight="1" x14ac:dyDescent="0.4">
      <c r="B404" s="250"/>
      <c r="C404" s="291" t="s">
        <v>399</v>
      </c>
      <c r="D404" s="286"/>
      <c r="E404" s="297">
        <v>109</v>
      </c>
      <c r="F404" s="297">
        <v>109</v>
      </c>
      <c r="G404" s="297">
        <v>1990</v>
      </c>
      <c r="H404" s="297">
        <v>72</v>
      </c>
      <c r="I404" s="254"/>
      <c r="J404" s="297">
        <v>1525</v>
      </c>
      <c r="K404" s="254"/>
    </row>
    <row r="405" spans="2:11" ht="15" customHeight="1" x14ac:dyDescent="0.4">
      <c r="B405" s="250"/>
      <c r="C405" s="291" t="s">
        <v>400</v>
      </c>
      <c r="D405" s="286"/>
      <c r="E405" s="297">
        <v>53</v>
      </c>
      <c r="F405" s="297">
        <v>53</v>
      </c>
      <c r="G405" s="297">
        <v>1570</v>
      </c>
      <c r="H405" s="297">
        <v>53</v>
      </c>
      <c r="I405" s="254"/>
      <c r="J405" s="297">
        <v>1146</v>
      </c>
      <c r="K405" s="254"/>
    </row>
    <row r="406" spans="2:11" ht="15" customHeight="1" x14ac:dyDescent="0.4">
      <c r="B406" s="250"/>
      <c r="C406" s="291" t="s">
        <v>401</v>
      </c>
      <c r="D406" s="286"/>
      <c r="E406" s="297">
        <v>69</v>
      </c>
      <c r="F406" s="297">
        <v>69</v>
      </c>
      <c r="G406" s="297">
        <v>1410</v>
      </c>
      <c r="H406" s="297">
        <v>68</v>
      </c>
      <c r="I406" s="254"/>
      <c r="J406" s="297">
        <v>1861</v>
      </c>
      <c r="K406" s="254"/>
    </row>
    <row r="407" spans="2:11" ht="15" customHeight="1" x14ac:dyDescent="0.4">
      <c r="B407" s="250"/>
      <c r="C407" s="291" t="s">
        <v>402</v>
      </c>
      <c r="D407" s="312"/>
      <c r="E407" s="299">
        <v>9</v>
      </c>
      <c r="F407" s="299">
        <v>9</v>
      </c>
      <c r="G407" s="299">
        <v>100</v>
      </c>
      <c r="H407" s="299">
        <v>9</v>
      </c>
      <c r="I407" s="278"/>
      <c r="J407" s="299">
        <v>6</v>
      </c>
      <c r="K407" s="278"/>
    </row>
    <row r="408" spans="2:11" ht="15" customHeight="1" x14ac:dyDescent="0.4">
      <c r="B408" s="248"/>
      <c r="C408" s="308" t="s">
        <v>403</v>
      </c>
      <c r="D408" s="309"/>
      <c r="E408" s="310">
        <f>SUM(E409:E411)</f>
        <v>1227</v>
      </c>
      <c r="F408" s="310">
        <f>SUM(F409:F411)</f>
        <v>1224</v>
      </c>
      <c r="G408" s="310">
        <f>SUM(G409:G411)</f>
        <v>31020</v>
      </c>
      <c r="H408" s="310">
        <f>SUM(H409:H411)</f>
        <v>988</v>
      </c>
      <c r="I408" s="310">
        <f>251683+562+122</f>
        <v>252367</v>
      </c>
      <c r="J408" s="310">
        <f>SUM(J409:J411)</f>
        <v>30525</v>
      </c>
      <c r="K408" s="311">
        <v>97.3</v>
      </c>
    </row>
    <row r="409" spans="2:11" ht="15" customHeight="1" x14ac:dyDescent="0.4">
      <c r="B409" s="255"/>
      <c r="C409" s="300" t="s">
        <v>404</v>
      </c>
      <c r="D409" s="285" t="s">
        <v>425</v>
      </c>
      <c r="E409" s="267">
        <v>851</v>
      </c>
      <c r="F409" s="267">
        <v>851</v>
      </c>
      <c r="G409" s="267">
        <v>20870</v>
      </c>
      <c r="H409" s="267">
        <f>679+1</f>
        <v>680</v>
      </c>
      <c r="I409" s="269"/>
      <c r="J409" s="267">
        <v>20098</v>
      </c>
      <c r="K409" s="270"/>
    </row>
    <row r="410" spans="2:11" ht="15" customHeight="1" x14ac:dyDescent="0.4">
      <c r="B410" s="255"/>
      <c r="C410" s="300" t="s">
        <v>406</v>
      </c>
      <c r="D410" s="301"/>
      <c r="E410" s="297">
        <v>215</v>
      </c>
      <c r="F410" s="297">
        <v>215</v>
      </c>
      <c r="G410" s="297">
        <v>6550</v>
      </c>
      <c r="H410" s="297">
        <f>151+1</f>
        <v>152</v>
      </c>
      <c r="I410" s="254"/>
      <c r="J410" s="297">
        <v>6948</v>
      </c>
      <c r="K410" s="257"/>
    </row>
    <row r="411" spans="2:11" ht="15" customHeight="1" x14ac:dyDescent="0.4">
      <c r="B411" s="255"/>
      <c r="C411" s="292" t="s">
        <v>426</v>
      </c>
      <c r="D411" s="316" t="s">
        <v>438</v>
      </c>
      <c r="E411" s="314">
        <v>161</v>
      </c>
      <c r="F411" s="314">
        <v>158</v>
      </c>
      <c r="G411" s="314">
        <v>3600</v>
      </c>
      <c r="H411" s="314">
        <v>156</v>
      </c>
      <c r="I411" s="278"/>
      <c r="J411" s="314">
        <v>3479</v>
      </c>
      <c r="K411" s="279"/>
    </row>
    <row r="412" spans="2:11" ht="15" customHeight="1" x14ac:dyDescent="0.4">
      <c r="B412" s="248"/>
      <c r="C412" s="308" t="s">
        <v>408</v>
      </c>
      <c r="D412" s="309"/>
      <c r="E412" s="246">
        <f>SUM(E413:E418)</f>
        <v>722</v>
      </c>
      <c r="F412" s="246">
        <f>SUM(F413:F418)</f>
        <v>722</v>
      </c>
      <c r="G412" s="246">
        <f>SUM(G413:G418)</f>
        <v>23850</v>
      </c>
      <c r="H412" s="246">
        <f>SUM(H413:H418)</f>
        <v>654</v>
      </c>
      <c r="I412" s="246">
        <f>165658+31</f>
        <v>165689</v>
      </c>
      <c r="J412" s="246">
        <f>SUM(J413:J418)</f>
        <v>25468</v>
      </c>
      <c r="K412" s="247">
        <v>99.4</v>
      </c>
    </row>
    <row r="413" spans="2:11" ht="15" customHeight="1" x14ac:dyDescent="0.4">
      <c r="B413" s="255"/>
      <c r="C413" s="303" t="s">
        <v>409</v>
      </c>
      <c r="D413" s="285" t="s">
        <v>425</v>
      </c>
      <c r="E413" s="267">
        <v>235</v>
      </c>
      <c r="F413" s="267">
        <v>235</v>
      </c>
      <c r="G413" s="267">
        <v>5790</v>
      </c>
      <c r="H413" s="267">
        <v>225</v>
      </c>
      <c r="I413" s="269"/>
      <c r="J413" s="267">
        <v>8370</v>
      </c>
      <c r="K413" s="270"/>
    </row>
    <row r="414" spans="2:11" ht="15" customHeight="1" x14ac:dyDescent="0.4">
      <c r="B414" s="255"/>
      <c r="C414" s="304" t="s">
        <v>410</v>
      </c>
      <c r="D414" s="286"/>
      <c r="E414" s="297">
        <v>154</v>
      </c>
      <c r="F414" s="297">
        <v>154</v>
      </c>
      <c r="G414" s="297">
        <v>3090</v>
      </c>
      <c r="H414" s="297">
        <v>118</v>
      </c>
      <c r="I414" s="254"/>
      <c r="J414" s="297">
        <v>4406</v>
      </c>
      <c r="K414" s="257"/>
    </row>
    <row r="415" spans="2:11" ht="15" customHeight="1" x14ac:dyDescent="0.4">
      <c r="B415" s="255"/>
      <c r="C415" s="304" t="s">
        <v>411</v>
      </c>
      <c r="D415" s="286"/>
      <c r="E415" s="297">
        <v>29</v>
      </c>
      <c r="F415" s="297">
        <v>29</v>
      </c>
      <c r="G415" s="297">
        <v>2760</v>
      </c>
      <c r="H415" s="297">
        <v>32</v>
      </c>
      <c r="I415" s="254"/>
      <c r="J415" s="297">
        <v>1340</v>
      </c>
      <c r="K415" s="257"/>
    </row>
    <row r="416" spans="2:11" ht="15" customHeight="1" x14ac:dyDescent="0.4">
      <c r="B416" s="255"/>
      <c r="C416" s="304" t="s">
        <v>412</v>
      </c>
      <c r="D416" s="286"/>
      <c r="E416" s="299">
        <v>89</v>
      </c>
      <c r="F416" s="299">
        <v>89</v>
      </c>
      <c r="G416" s="299">
        <v>4140</v>
      </c>
      <c r="H416" s="297">
        <v>77</v>
      </c>
      <c r="I416" s="254"/>
      <c r="J416" s="299">
        <v>4685</v>
      </c>
      <c r="K416" s="257"/>
    </row>
    <row r="417" spans="2:11" ht="15" customHeight="1" x14ac:dyDescent="0.4">
      <c r="B417" s="260"/>
      <c r="C417" s="304" t="s">
        <v>413</v>
      </c>
      <c r="D417" s="286"/>
      <c r="E417" s="273">
        <v>77</v>
      </c>
      <c r="F417" s="273">
        <v>77</v>
      </c>
      <c r="G417" s="273">
        <v>2310</v>
      </c>
      <c r="H417" s="297">
        <v>66</v>
      </c>
      <c r="I417" s="254"/>
      <c r="J417" s="273">
        <v>2449</v>
      </c>
      <c r="K417" s="257"/>
    </row>
    <row r="418" spans="2:11" ht="15" customHeight="1" x14ac:dyDescent="0.4">
      <c r="B418" s="250"/>
      <c r="C418" s="315" t="s">
        <v>414</v>
      </c>
      <c r="D418" s="312"/>
      <c r="E418" s="305">
        <v>138</v>
      </c>
      <c r="F418" s="305">
        <v>138</v>
      </c>
      <c r="G418" s="305">
        <v>5760</v>
      </c>
      <c r="H418" s="314">
        <v>136</v>
      </c>
      <c r="I418" s="278"/>
      <c r="J418" s="305">
        <v>4218</v>
      </c>
      <c r="K418" s="279"/>
    </row>
    <row r="419" spans="2:11" ht="15" customHeight="1" x14ac:dyDescent="0.4">
      <c r="B419" s="248"/>
      <c r="C419" s="308" t="s">
        <v>415</v>
      </c>
      <c r="D419" s="309"/>
      <c r="E419" s="263">
        <f>SUM(E420:E426)</f>
        <v>561</v>
      </c>
      <c r="F419" s="263">
        <f>SUM(F420:F426)</f>
        <v>561</v>
      </c>
      <c r="G419" s="263">
        <f>SUM(G420:G426)</f>
        <v>11840</v>
      </c>
      <c r="H419" s="263">
        <f>SUM(H420:H426)</f>
        <v>443.5</v>
      </c>
      <c r="I419" s="263">
        <f>129009+68</f>
        <v>129077</v>
      </c>
      <c r="J419" s="263">
        <f>SUM(J420:J426)</f>
        <v>12947</v>
      </c>
      <c r="K419" s="264">
        <v>99.9</v>
      </c>
    </row>
    <row r="420" spans="2:11" ht="15" customHeight="1" x14ac:dyDescent="0.4">
      <c r="B420" s="250"/>
      <c r="C420" s="290" t="s">
        <v>416</v>
      </c>
      <c r="D420" s="285" t="s">
        <v>425</v>
      </c>
      <c r="E420" s="267">
        <v>180</v>
      </c>
      <c r="F420" s="268">
        <v>180</v>
      </c>
      <c r="G420" s="268">
        <v>4500</v>
      </c>
      <c r="H420" s="268">
        <f>126</f>
        <v>126</v>
      </c>
      <c r="I420" s="269"/>
      <c r="J420" s="268">
        <v>4506</v>
      </c>
      <c r="K420" s="270"/>
    </row>
    <row r="421" spans="2:11" ht="15" customHeight="1" x14ac:dyDescent="0.4">
      <c r="B421" s="250"/>
      <c r="C421" s="291" t="s">
        <v>417</v>
      </c>
      <c r="D421" s="285"/>
      <c r="E421" s="273">
        <v>99</v>
      </c>
      <c r="F421" s="273">
        <v>99</v>
      </c>
      <c r="G421" s="273">
        <v>1040</v>
      </c>
      <c r="H421" s="273">
        <f>84</f>
        <v>84</v>
      </c>
      <c r="I421" s="254"/>
      <c r="J421" s="273">
        <v>1803</v>
      </c>
      <c r="K421" s="257"/>
    </row>
    <row r="422" spans="2:11" ht="15" customHeight="1" x14ac:dyDescent="0.4">
      <c r="B422" s="250"/>
      <c r="C422" s="291" t="s">
        <v>418</v>
      </c>
      <c r="D422" s="285"/>
      <c r="E422" s="273">
        <v>47</v>
      </c>
      <c r="F422" s="273">
        <v>47</v>
      </c>
      <c r="G422" s="273">
        <v>670</v>
      </c>
      <c r="H422" s="273">
        <v>25</v>
      </c>
      <c r="I422" s="254"/>
      <c r="J422" s="273">
        <v>437</v>
      </c>
      <c r="K422" s="257"/>
    </row>
    <row r="423" spans="2:11" ht="15" customHeight="1" x14ac:dyDescent="0.4">
      <c r="B423" s="250"/>
      <c r="C423" s="291" t="s">
        <v>419</v>
      </c>
      <c r="D423" s="285"/>
      <c r="E423" s="273">
        <v>62</v>
      </c>
      <c r="F423" s="273">
        <v>62</v>
      </c>
      <c r="G423" s="273">
        <v>1260</v>
      </c>
      <c r="H423" s="273">
        <v>56</v>
      </c>
      <c r="I423" s="254"/>
      <c r="J423" s="273">
        <v>3333</v>
      </c>
      <c r="K423" s="257"/>
    </row>
    <row r="424" spans="2:11" ht="15" customHeight="1" x14ac:dyDescent="0.4">
      <c r="B424" s="250"/>
      <c r="C424" s="291" t="s">
        <v>420</v>
      </c>
      <c r="D424" s="285"/>
      <c r="E424" s="273">
        <v>9</v>
      </c>
      <c r="F424" s="273">
        <v>9</v>
      </c>
      <c r="G424" s="273">
        <v>40</v>
      </c>
      <c r="H424" s="273">
        <v>2</v>
      </c>
      <c r="I424" s="254"/>
      <c r="J424" s="273">
        <v>1255</v>
      </c>
      <c r="K424" s="257"/>
    </row>
    <row r="425" spans="2:11" ht="15" customHeight="1" x14ac:dyDescent="0.4">
      <c r="B425" s="250"/>
      <c r="C425" s="291" t="s">
        <v>421</v>
      </c>
      <c r="D425" s="285"/>
      <c r="E425" s="273">
        <v>126</v>
      </c>
      <c r="F425" s="273">
        <v>126</v>
      </c>
      <c r="G425" s="273">
        <v>3360</v>
      </c>
      <c r="H425" s="273">
        <f>84.7+0.8</f>
        <v>85.5</v>
      </c>
      <c r="I425" s="254"/>
      <c r="J425" s="273">
        <v>43</v>
      </c>
      <c r="K425" s="257"/>
    </row>
    <row r="426" spans="2:11" ht="15" customHeight="1" x14ac:dyDescent="0.4">
      <c r="B426" s="274"/>
      <c r="C426" s="292" t="s">
        <v>422</v>
      </c>
      <c r="D426" s="293"/>
      <c r="E426" s="277">
        <v>38</v>
      </c>
      <c r="F426" s="277">
        <v>38</v>
      </c>
      <c r="G426" s="277">
        <v>970</v>
      </c>
      <c r="H426" s="277">
        <v>65</v>
      </c>
      <c r="I426" s="278"/>
      <c r="J426" s="277">
        <v>1570</v>
      </c>
      <c r="K426" s="279"/>
    </row>
    <row r="427" spans="2:11" ht="15" customHeight="1" x14ac:dyDescent="0.4">
      <c r="B427" s="215" t="s">
        <v>442</v>
      </c>
      <c r="C427" s="215"/>
      <c r="H427" s="317"/>
      <c r="K427" s="318"/>
    </row>
    <row r="428" spans="2:11" ht="15" customHeight="1" x14ac:dyDescent="0.4">
      <c r="B428" s="211" t="s">
        <v>443</v>
      </c>
    </row>
  </sheetData>
  <mergeCells count="274">
    <mergeCell ref="C419:D419"/>
    <mergeCell ref="D420:D426"/>
    <mergeCell ref="I420:I426"/>
    <mergeCell ref="K420:K426"/>
    <mergeCell ref="D409:D410"/>
    <mergeCell ref="I409:I411"/>
    <mergeCell ref="K409:K411"/>
    <mergeCell ref="C412:D412"/>
    <mergeCell ref="D413:D418"/>
    <mergeCell ref="I413:I418"/>
    <mergeCell ref="K413:K418"/>
    <mergeCell ref="B400:D400"/>
    <mergeCell ref="C401:D401"/>
    <mergeCell ref="D402:D407"/>
    <mergeCell ref="I402:I407"/>
    <mergeCell ref="K402:K407"/>
    <mergeCell ref="C408:D408"/>
    <mergeCell ref="C385:D385"/>
    <mergeCell ref="D386:D391"/>
    <mergeCell ref="I386:I391"/>
    <mergeCell ref="K386:K391"/>
    <mergeCell ref="C392:D392"/>
    <mergeCell ref="D393:D399"/>
    <mergeCell ref="I393:I399"/>
    <mergeCell ref="K393:K399"/>
    <mergeCell ref="D375:D380"/>
    <mergeCell ref="I375:I380"/>
    <mergeCell ref="K375:K380"/>
    <mergeCell ref="C381:D381"/>
    <mergeCell ref="D382:D383"/>
    <mergeCell ref="I382:I384"/>
    <mergeCell ref="K382:K384"/>
    <mergeCell ref="C365:D365"/>
    <mergeCell ref="D366:D372"/>
    <mergeCell ref="I366:I372"/>
    <mergeCell ref="K366:K372"/>
    <mergeCell ref="B373:D373"/>
    <mergeCell ref="C374:D374"/>
    <mergeCell ref="D355:D356"/>
    <mergeCell ref="I355:I357"/>
    <mergeCell ref="K355:K357"/>
    <mergeCell ref="C358:D358"/>
    <mergeCell ref="D359:D364"/>
    <mergeCell ref="I359:I364"/>
    <mergeCell ref="K359:K364"/>
    <mergeCell ref="B346:D346"/>
    <mergeCell ref="C347:D347"/>
    <mergeCell ref="D348:D353"/>
    <mergeCell ref="I348:I353"/>
    <mergeCell ref="K348:K353"/>
    <mergeCell ref="C354:D354"/>
    <mergeCell ref="C331:D331"/>
    <mergeCell ref="D332:D337"/>
    <mergeCell ref="I332:I337"/>
    <mergeCell ref="K332:K337"/>
    <mergeCell ref="C338:D338"/>
    <mergeCell ref="D339:D345"/>
    <mergeCell ref="I339:I345"/>
    <mergeCell ref="K339:K345"/>
    <mergeCell ref="D321:D326"/>
    <mergeCell ref="I321:I326"/>
    <mergeCell ref="K321:K326"/>
    <mergeCell ref="C327:D327"/>
    <mergeCell ref="D328:D329"/>
    <mergeCell ref="I328:I330"/>
    <mergeCell ref="K328:K330"/>
    <mergeCell ref="C311:D311"/>
    <mergeCell ref="D312:D318"/>
    <mergeCell ref="I312:I318"/>
    <mergeCell ref="K312:K318"/>
    <mergeCell ref="B319:D319"/>
    <mergeCell ref="C320:D320"/>
    <mergeCell ref="D301:D302"/>
    <mergeCell ref="I301:I303"/>
    <mergeCell ref="K301:K303"/>
    <mergeCell ref="C304:D304"/>
    <mergeCell ref="D305:D310"/>
    <mergeCell ref="I305:I310"/>
    <mergeCell ref="K305:K310"/>
    <mergeCell ref="B292:D292"/>
    <mergeCell ref="C293:D293"/>
    <mergeCell ref="D294:D299"/>
    <mergeCell ref="I294:I299"/>
    <mergeCell ref="K294:K299"/>
    <mergeCell ref="C300:D300"/>
    <mergeCell ref="C277:D277"/>
    <mergeCell ref="D278:D283"/>
    <mergeCell ref="I278:I283"/>
    <mergeCell ref="K278:K283"/>
    <mergeCell ref="C284:D284"/>
    <mergeCell ref="D285:D291"/>
    <mergeCell ref="I285:I291"/>
    <mergeCell ref="K285:K291"/>
    <mergeCell ref="D267:D272"/>
    <mergeCell ref="I267:I272"/>
    <mergeCell ref="K267:K272"/>
    <mergeCell ref="C273:D273"/>
    <mergeCell ref="D274:D275"/>
    <mergeCell ref="I274:I276"/>
    <mergeCell ref="K274:K276"/>
    <mergeCell ref="C257:D257"/>
    <mergeCell ref="D258:D264"/>
    <mergeCell ref="I258:I264"/>
    <mergeCell ref="K258:K264"/>
    <mergeCell ref="B265:D265"/>
    <mergeCell ref="C266:D266"/>
    <mergeCell ref="D247:D248"/>
    <mergeCell ref="I247:I249"/>
    <mergeCell ref="K247:K249"/>
    <mergeCell ref="C250:D250"/>
    <mergeCell ref="D251:D256"/>
    <mergeCell ref="I251:I256"/>
    <mergeCell ref="K251:K256"/>
    <mergeCell ref="B238:D238"/>
    <mergeCell ref="C239:D239"/>
    <mergeCell ref="D240:D245"/>
    <mergeCell ref="I240:I245"/>
    <mergeCell ref="K240:K245"/>
    <mergeCell ref="C246:D246"/>
    <mergeCell ref="C223:D223"/>
    <mergeCell ref="D224:D229"/>
    <mergeCell ref="I224:I229"/>
    <mergeCell ref="K224:K229"/>
    <mergeCell ref="C230:D230"/>
    <mergeCell ref="D231:D237"/>
    <mergeCell ref="I231:I237"/>
    <mergeCell ref="K231:K237"/>
    <mergeCell ref="D213:D218"/>
    <mergeCell ref="I213:I218"/>
    <mergeCell ref="K213:K218"/>
    <mergeCell ref="C219:D219"/>
    <mergeCell ref="D220:D221"/>
    <mergeCell ref="I220:I222"/>
    <mergeCell ref="K220:K222"/>
    <mergeCell ref="C203:D203"/>
    <mergeCell ref="D204:D210"/>
    <mergeCell ref="I204:I210"/>
    <mergeCell ref="K204:K210"/>
    <mergeCell ref="B211:D211"/>
    <mergeCell ref="C212:D212"/>
    <mergeCell ref="D193:D194"/>
    <mergeCell ref="I193:I195"/>
    <mergeCell ref="K193:K195"/>
    <mergeCell ref="C196:D196"/>
    <mergeCell ref="D197:D202"/>
    <mergeCell ref="I197:I202"/>
    <mergeCell ref="K197:K202"/>
    <mergeCell ref="B184:D184"/>
    <mergeCell ref="C185:D185"/>
    <mergeCell ref="D186:D191"/>
    <mergeCell ref="I186:I191"/>
    <mergeCell ref="K186:K191"/>
    <mergeCell ref="C192:D192"/>
    <mergeCell ref="C169:D169"/>
    <mergeCell ref="D170:D175"/>
    <mergeCell ref="I170:I175"/>
    <mergeCell ref="K170:K175"/>
    <mergeCell ref="C176:D176"/>
    <mergeCell ref="D177:D183"/>
    <mergeCell ref="I177:I183"/>
    <mergeCell ref="K177:K183"/>
    <mergeCell ref="D159:D164"/>
    <mergeCell ref="I159:I164"/>
    <mergeCell ref="K159:K164"/>
    <mergeCell ref="C165:D165"/>
    <mergeCell ref="D166:D167"/>
    <mergeCell ref="I166:I168"/>
    <mergeCell ref="K166:K168"/>
    <mergeCell ref="C149:D149"/>
    <mergeCell ref="D150:D156"/>
    <mergeCell ref="I150:I156"/>
    <mergeCell ref="K150:K156"/>
    <mergeCell ref="B157:D157"/>
    <mergeCell ref="C158:D158"/>
    <mergeCell ref="D139:D140"/>
    <mergeCell ref="I139:I141"/>
    <mergeCell ref="K139:K141"/>
    <mergeCell ref="C142:D142"/>
    <mergeCell ref="D143:D148"/>
    <mergeCell ref="I143:I148"/>
    <mergeCell ref="K143:K148"/>
    <mergeCell ref="B130:D130"/>
    <mergeCell ref="C131:D131"/>
    <mergeCell ref="D132:D137"/>
    <mergeCell ref="I132:I137"/>
    <mergeCell ref="K132:K137"/>
    <mergeCell ref="C138:D138"/>
    <mergeCell ref="C115:D115"/>
    <mergeCell ref="D116:D121"/>
    <mergeCell ref="I116:I121"/>
    <mergeCell ref="K116:K121"/>
    <mergeCell ref="C122:D122"/>
    <mergeCell ref="D123:D129"/>
    <mergeCell ref="I123:I129"/>
    <mergeCell ref="K123:K129"/>
    <mergeCell ref="D105:D110"/>
    <mergeCell ref="I105:I110"/>
    <mergeCell ref="K105:K110"/>
    <mergeCell ref="C111:D111"/>
    <mergeCell ref="D112:D113"/>
    <mergeCell ref="I112:I114"/>
    <mergeCell ref="K112:K114"/>
    <mergeCell ref="C95:D95"/>
    <mergeCell ref="D96:D102"/>
    <mergeCell ref="I96:I102"/>
    <mergeCell ref="K96:K102"/>
    <mergeCell ref="B103:D103"/>
    <mergeCell ref="C104:D104"/>
    <mergeCell ref="D85:D86"/>
    <mergeCell ref="I85:I87"/>
    <mergeCell ref="K85:K87"/>
    <mergeCell ref="C88:D88"/>
    <mergeCell ref="D89:D94"/>
    <mergeCell ref="I89:I94"/>
    <mergeCell ref="K89:K94"/>
    <mergeCell ref="B76:D76"/>
    <mergeCell ref="C77:D77"/>
    <mergeCell ref="D78:D83"/>
    <mergeCell ref="I78:I83"/>
    <mergeCell ref="K78:K83"/>
    <mergeCell ref="C84:D84"/>
    <mergeCell ref="C61:D61"/>
    <mergeCell ref="D62:D67"/>
    <mergeCell ref="I62:I67"/>
    <mergeCell ref="K62:K67"/>
    <mergeCell ref="C68:D68"/>
    <mergeCell ref="D69:D75"/>
    <mergeCell ref="I69:I75"/>
    <mergeCell ref="K69:K75"/>
    <mergeCell ref="C50:D50"/>
    <mergeCell ref="D51:D56"/>
    <mergeCell ref="I51:I56"/>
    <mergeCell ref="K51:K56"/>
    <mergeCell ref="C57:D57"/>
    <mergeCell ref="D58:D59"/>
    <mergeCell ref="I58:I60"/>
    <mergeCell ref="K58:K60"/>
    <mergeCell ref="D35:D40"/>
    <mergeCell ref="I35:I40"/>
    <mergeCell ref="K35:K40"/>
    <mergeCell ref="C41:D41"/>
    <mergeCell ref="D42:D48"/>
    <mergeCell ref="I42:I48"/>
    <mergeCell ref="K42:K48"/>
    <mergeCell ref="K24:K29"/>
    <mergeCell ref="C30:D30"/>
    <mergeCell ref="D31:D32"/>
    <mergeCell ref="I31:I33"/>
    <mergeCell ref="K31:K33"/>
    <mergeCell ref="C34:D34"/>
    <mergeCell ref="C20:D20"/>
    <mergeCell ref="C21:D21"/>
    <mergeCell ref="B22:D22"/>
    <mergeCell ref="C23:D23"/>
    <mergeCell ref="D24:D29"/>
    <mergeCell ref="I24:I29"/>
    <mergeCell ref="C14:D14"/>
    <mergeCell ref="C15:D15"/>
    <mergeCell ref="C16:D16"/>
    <mergeCell ref="B17:D17"/>
    <mergeCell ref="C18:D18"/>
    <mergeCell ref="C19:D19"/>
    <mergeCell ref="C8:D8"/>
    <mergeCell ref="C9:D9"/>
    <mergeCell ref="C10:D10"/>
    <mergeCell ref="C11:D11"/>
    <mergeCell ref="B12:D12"/>
    <mergeCell ref="C13:D13"/>
    <mergeCell ref="B4:C6"/>
    <mergeCell ref="D4:D6"/>
    <mergeCell ref="E4:G4"/>
    <mergeCell ref="H4:J4"/>
    <mergeCell ref="K4:K5"/>
    <mergeCell ref="B7:D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showGridLines="0" topLeftCell="A110" zoomScaleNormal="100" workbookViewId="0">
      <selection activeCell="L115" sqref="L115"/>
    </sheetView>
  </sheetViews>
  <sheetFormatPr defaultRowHeight="11.25" outlineLevelRow="1" x14ac:dyDescent="0.4"/>
  <cols>
    <col min="1" max="1" width="1.625" style="67" customWidth="1"/>
    <col min="2" max="2" width="3.625" style="67" customWidth="1"/>
    <col min="3" max="3" width="12.625" style="67" customWidth="1"/>
    <col min="4" max="4" width="10.5" style="67" customWidth="1"/>
    <col min="5" max="10" width="10.625" style="67" customWidth="1"/>
    <col min="11" max="256" width="9" style="67"/>
    <col min="257" max="257" width="1.625" style="67" customWidth="1"/>
    <col min="258" max="258" width="3.625" style="67" customWidth="1"/>
    <col min="259" max="259" width="12.625" style="67" customWidth="1"/>
    <col min="260" max="260" width="10.5" style="67" customWidth="1"/>
    <col min="261" max="266" width="10.625" style="67" customWidth="1"/>
    <col min="267" max="512" width="9" style="67"/>
    <col min="513" max="513" width="1.625" style="67" customWidth="1"/>
    <col min="514" max="514" width="3.625" style="67" customWidth="1"/>
    <col min="515" max="515" width="12.625" style="67" customWidth="1"/>
    <col min="516" max="516" width="10.5" style="67" customWidth="1"/>
    <col min="517" max="522" width="10.625" style="67" customWidth="1"/>
    <col min="523" max="768" width="9" style="67"/>
    <col min="769" max="769" width="1.625" style="67" customWidth="1"/>
    <col min="770" max="770" width="3.625" style="67" customWidth="1"/>
    <col min="771" max="771" width="12.625" style="67" customWidth="1"/>
    <col min="772" max="772" width="10.5" style="67" customWidth="1"/>
    <col min="773" max="778" width="10.625" style="67" customWidth="1"/>
    <col min="779" max="1024" width="9" style="67"/>
    <col min="1025" max="1025" width="1.625" style="67" customWidth="1"/>
    <col min="1026" max="1026" width="3.625" style="67" customWidth="1"/>
    <col min="1027" max="1027" width="12.625" style="67" customWidth="1"/>
    <col min="1028" max="1028" width="10.5" style="67" customWidth="1"/>
    <col min="1029" max="1034" width="10.625" style="67" customWidth="1"/>
    <col min="1035" max="1280" width="9" style="67"/>
    <col min="1281" max="1281" width="1.625" style="67" customWidth="1"/>
    <col min="1282" max="1282" width="3.625" style="67" customWidth="1"/>
    <col min="1283" max="1283" width="12.625" style="67" customWidth="1"/>
    <col min="1284" max="1284" width="10.5" style="67" customWidth="1"/>
    <col min="1285" max="1290" width="10.625" style="67" customWidth="1"/>
    <col min="1291" max="1536" width="9" style="67"/>
    <col min="1537" max="1537" width="1.625" style="67" customWidth="1"/>
    <col min="1538" max="1538" width="3.625" style="67" customWidth="1"/>
    <col min="1539" max="1539" width="12.625" style="67" customWidth="1"/>
    <col min="1540" max="1540" width="10.5" style="67" customWidth="1"/>
    <col min="1541" max="1546" width="10.625" style="67" customWidth="1"/>
    <col min="1547" max="1792" width="9" style="67"/>
    <col min="1793" max="1793" width="1.625" style="67" customWidth="1"/>
    <col min="1794" max="1794" width="3.625" style="67" customWidth="1"/>
    <col min="1795" max="1795" width="12.625" style="67" customWidth="1"/>
    <col min="1796" max="1796" width="10.5" style="67" customWidth="1"/>
    <col min="1797" max="1802" width="10.625" style="67" customWidth="1"/>
    <col min="1803" max="2048" width="9" style="67"/>
    <col min="2049" max="2049" width="1.625" style="67" customWidth="1"/>
    <col min="2050" max="2050" width="3.625" style="67" customWidth="1"/>
    <col min="2051" max="2051" width="12.625" style="67" customWidth="1"/>
    <col min="2052" max="2052" width="10.5" style="67" customWidth="1"/>
    <col min="2053" max="2058" width="10.625" style="67" customWidth="1"/>
    <col min="2059" max="2304" width="9" style="67"/>
    <col min="2305" max="2305" width="1.625" style="67" customWidth="1"/>
    <col min="2306" max="2306" width="3.625" style="67" customWidth="1"/>
    <col min="2307" max="2307" width="12.625" style="67" customWidth="1"/>
    <col min="2308" max="2308" width="10.5" style="67" customWidth="1"/>
    <col min="2309" max="2314" width="10.625" style="67" customWidth="1"/>
    <col min="2315" max="2560" width="9" style="67"/>
    <col min="2561" max="2561" width="1.625" style="67" customWidth="1"/>
    <col min="2562" max="2562" width="3.625" style="67" customWidth="1"/>
    <col min="2563" max="2563" width="12.625" style="67" customWidth="1"/>
    <col min="2564" max="2564" width="10.5" style="67" customWidth="1"/>
    <col min="2565" max="2570" width="10.625" style="67" customWidth="1"/>
    <col min="2571" max="2816" width="9" style="67"/>
    <col min="2817" max="2817" width="1.625" style="67" customWidth="1"/>
    <col min="2818" max="2818" width="3.625" style="67" customWidth="1"/>
    <col min="2819" max="2819" width="12.625" style="67" customWidth="1"/>
    <col min="2820" max="2820" width="10.5" style="67" customWidth="1"/>
    <col min="2821" max="2826" width="10.625" style="67" customWidth="1"/>
    <col min="2827" max="3072" width="9" style="67"/>
    <col min="3073" max="3073" width="1.625" style="67" customWidth="1"/>
    <col min="3074" max="3074" width="3.625" style="67" customWidth="1"/>
    <col min="3075" max="3075" width="12.625" style="67" customWidth="1"/>
    <col min="3076" max="3076" width="10.5" style="67" customWidth="1"/>
    <col min="3077" max="3082" width="10.625" style="67" customWidth="1"/>
    <col min="3083" max="3328" width="9" style="67"/>
    <col min="3329" max="3329" width="1.625" style="67" customWidth="1"/>
    <col min="3330" max="3330" width="3.625" style="67" customWidth="1"/>
    <col min="3331" max="3331" width="12.625" style="67" customWidth="1"/>
    <col min="3332" max="3332" width="10.5" style="67" customWidth="1"/>
    <col min="3333" max="3338" width="10.625" style="67" customWidth="1"/>
    <col min="3339" max="3584" width="9" style="67"/>
    <col min="3585" max="3585" width="1.625" style="67" customWidth="1"/>
    <col min="3586" max="3586" width="3.625" style="67" customWidth="1"/>
    <col min="3587" max="3587" width="12.625" style="67" customWidth="1"/>
    <col min="3588" max="3588" width="10.5" style="67" customWidth="1"/>
    <col min="3589" max="3594" width="10.625" style="67" customWidth="1"/>
    <col min="3595" max="3840" width="9" style="67"/>
    <col min="3841" max="3841" width="1.625" style="67" customWidth="1"/>
    <col min="3842" max="3842" width="3.625" style="67" customWidth="1"/>
    <col min="3843" max="3843" width="12.625" style="67" customWidth="1"/>
    <col min="3844" max="3844" width="10.5" style="67" customWidth="1"/>
    <col min="3845" max="3850" width="10.625" style="67" customWidth="1"/>
    <col min="3851" max="4096" width="9" style="67"/>
    <col min="4097" max="4097" width="1.625" style="67" customWidth="1"/>
    <col min="4098" max="4098" width="3.625" style="67" customWidth="1"/>
    <col min="4099" max="4099" width="12.625" style="67" customWidth="1"/>
    <col min="4100" max="4100" width="10.5" style="67" customWidth="1"/>
    <col min="4101" max="4106" width="10.625" style="67" customWidth="1"/>
    <col min="4107" max="4352" width="9" style="67"/>
    <col min="4353" max="4353" width="1.625" style="67" customWidth="1"/>
    <col min="4354" max="4354" width="3.625" style="67" customWidth="1"/>
    <col min="4355" max="4355" width="12.625" style="67" customWidth="1"/>
    <col min="4356" max="4356" width="10.5" style="67" customWidth="1"/>
    <col min="4357" max="4362" width="10.625" style="67" customWidth="1"/>
    <col min="4363" max="4608" width="9" style="67"/>
    <col min="4609" max="4609" width="1.625" style="67" customWidth="1"/>
    <col min="4610" max="4610" width="3.625" style="67" customWidth="1"/>
    <col min="4611" max="4611" width="12.625" style="67" customWidth="1"/>
    <col min="4612" max="4612" width="10.5" style="67" customWidth="1"/>
    <col min="4613" max="4618" width="10.625" style="67" customWidth="1"/>
    <col min="4619" max="4864" width="9" style="67"/>
    <col min="4865" max="4865" width="1.625" style="67" customWidth="1"/>
    <col min="4866" max="4866" width="3.625" style="67" customWidth="1"/>
    <col min="4867" max="4867" width="12.625" style="67" customWidth="1"/>
    <col min="4868" max="4868" width="10.5" style="67" customWidth="1"/>
    <col min="4869" max="4874" width="10.625" style="67" customWidth="1"/>
    <col min="4875" max="5120" width="9" style="67"/>
    <col min="5121" max="5121" width="1.625" style="67" customWidth="1"/>
    <col min="5122" max="5122" width="3.625" style="67" customWidth="1"/>
    <col min="5123" max="5123" width="12.625" style="67" customWidth="1"/>
    <col min="5124" max="5124" width="10.5" style="67" customWidth="1"/>
    <col min="5125" max="5130" width="10.625" style="67" customWidth="1"/>
    <col min="5131" max="5376" width="9" style="67"/>
    <col min="5377" max="5377" width="1.625" style="67" customWidth="1"/>
    <col min="5378" max="5378" width="3.625" style="67" customWidth="1"/>
    <col min="5379" max="5379" width="12.625" style="67" customWidth="1"/>
    <col min="5380" max="5380" width="10.5" style="67" customWidth="1"/>
    <col min="5381" max="5386" width="10.625" style="67" customWidth="1"/>
    <col min="5387" max="5632" width="9" style="67"/>
    <col min="5633" max="5633" width="1.625" style="67" customWidth="1"/>
    <col min="5634" max="5634" width="3.625" style="67" customWidth="1"/>
    <col min="5635" max="5635" width="12.625" style="67" customWidth="1"/>
    <col min="5636" max="5636" width="10.5" style="67" customWidth="1"/>
    <col min="5637" max="5642" width="10.625" style="67" customWidth="1"/>
    <col min="5643" max="5888" width="9" style="67"/>
    <col min="5889" max="5889" width="1.625" style="67" customWidth="1"/>
    <col min="5890" max="5890" width="3.625" style="67" customWidth="1"/>
    <col min="5891" max="5891" width="12.625" style="67" customWidth="1"/>
    <col min="5892" max="5892" width="10.5" style="67" customWidth="1"/>
    <col min="5893" max="5898" width="10.625" style="67" customWidth="1"/>
    <col min="5899" max="6144" width="9" style="67"/>
    <col min="6145" max="6145" width="1.625" style="67" customWidth="1"/>
    <col min="6146" max="6146" width="3.625" style="67" customWidth="1"/>
    <col min="6147" max="6147" width="12.625" style="67" customWidth="1"/>
    <col min="6148" max="6148" width="10.5" style="67" customWidth="1"/>
    <col min="6149" max="6154" width="10.625" style="67" customWidth="1"/>
    <col min="6155" max="6400" width="9" style="67"/>
    <col min="6401" max="6401" width="1.625" style="67" customWidth="1"/>
    <col min="6402" max="6402" width="3.625" style="67" customWidth="1"/>
    <col min="6403" max="6403" width="12.625" style="67" customWidth="1"/>
    <col min="6404" max="6404" width="10.5" style="67" customWidth="1"/>
    <col min="6405" max="6410" width="10.625" style="67" customWidth="1"/>
    <col min="6411" max="6656" width="9" style="67"/>
    <col min="6657" max="6657" width="1.625" style="67" customWidth="1"/>
    <col min="6658" max="6658" width="3.625" style="67" customWidth="1"/>
    <col min="6659" max="6659" width="12.625" style="67" customWidth="1"/>
    <col min="6660" max="6660" width="10.5" style="67" customWidth="1"/>
    <col min="6661" max="6666" width="10.625" style="67" customWidth="1"/>
    <col min="6667" max="6912" width="9" style="67"/>
    <col min="6913" max="6913" width="1.625" style="67" customWidth="1"/>
    <col min="6914" max="6914" width="3.625" style="67" customWidth="1"/>
    <col min="6915" max="6915" width="12.625" style="67" customWidth="1"/>
    <col min="6916" max="6916" width="10.5" style="67" customWidth="1"/>
    <col min="6917" max="6922" width="10.625" style="67" customWidth="1"/>
    <col min="6923" max="7168" width="9" style="67"/>
    <col min="7169" max="7169" width="1.625" style="67" customWidth="1"/>
    <col min="7170" max="7170" width="3.625" style="67" customWidth="1"/>
    <col min="7171" max="7171" width="12.625" style="67" customWidth="1"/>
    <col min="7172" max="7172" width="10.5" style="67" customWidth="1"/>
    <col min="7173" max="7178" width="10.625" style="67" customWidth="1"/>
    <col min="7179" max="7424" width="9" style="67"/>
    <col min="7425" max="7425" width="1.625" style="67" customWidth="1"/>
    <col min="7426" max="7426" width="3.625" style="67" customWidth="1"/>
    <col min="7427" max="7427" width="12.625" style="67" customWidth="1"/>
    <col min="7428" max="7428" width="10.5" style="67" customWidth="1"/>
    <col min="7429" max="7434" width="10.625" style="67" customWidth="1"/>
    <col min="7435" max="7680" width="9" style="67"/>
    <col min="7681" max="7681" width="1.625" style="67" customWidth="1"/>
    <col min="7682" max="7682" width="3.625" style="67" customWidth="1"/>
    <col min="7683" max="7683" width="12.625" style="67" customWidth="1"/>
    <col min="7684" max="7684" width="10.5" style="67" customWidth="1"/>
    <col min="7685" max="7690" width="10.625" style="67" customWidth="1"/>
    <col min="7691" max="7936" width="9" style="67"/>
    <col min="7937" max="7937" width="1.625" style="67" customWidth="1"/>
    <col min="7938" max="7938" width="3.625" style="67" customWidth="1"/>
    <col min="7939" max="7939" width="12.625" style="67" customWidth="1"/>
    <col min="7940" max="7940" width="10.5" style="67" customWidth="1"/>
    <col min="7941" max="7946" width="10.625" style="67" customWidth="1"/>
    <col min="7947" max="8192" width="9" style="67"/>
    <col min="8193" max="8193" width="1.625" style="67" customWidth="1"/>
    <col min="8194" max="8194" width="3.625" style="67" customWidth="1"/>
    <col min="8195" max="8195" width="12.625" style="67" customWidth="1"/>
    <col min="8196" max="8196" width="10.5" style="67" customWidth="1"/>
    <col min="8197" max="8202" width="10.625" style="67" customWidth="1"/>
    <col min="8203" max="8448" width="9" style="67"/>
    <col min="8449" max="8449" width="1.625" style="67" customWidth="1"/>
    <col min="8450" max="8450" width="3.625" style="67" customWidth="1"/>
    <col min="8451" max="8451" width="12.625" style="67" customWidth="1"/>
    <col min="8452" max="8452" width="10.5" style="67" customWidth="1"/>
    <col min="8453" max="8458" width="10.625" style="67" customWidth="1"/>
    <col min="8459" max="8704" width="9" style="67"/>
    <col min="8705" max="8705" width="1.625" style="67" customWidth="1"/>
    <col min="8706" max="8706" width="3.625" style="67" customWidth="1"/>
    <col min="8707" max="8707" width="12.625" style="67" customWidth="1"/>
    <col min="8708" max="8708" width="10.5" style="67" customWidth="1"/>
    <col min="8709" max="8714" width="10.625" style="67" customWidth="1"/>
    <col min="8715" max="8960" width="9" style="67"/>
    <col min="8961" max="8961" width="1.625" style="67" customWidth="1"/>
    <col min="8962" max="8962" width="3.625" style="67" customWidth="1"/>
    <col min="8963" max="8963" width="12.625" style="67" customWidth="1"/>
    <col min="8964" max="8964" width="10.5" style="67" customWidth="1"/>
    <col min="8965" max="8970" width="10.625" style="67" customWidth="1"/>
    <col min="8971" max="9216" width="9" style="67"/>
    <col min="9217" max="9217" width="1.625" style="67" customWidth="1"/>
    <col min="9218" max="9218" width="3.625" style="67" customWidth="1"/>
    <col min="9219" max="9219" width="12.625" style="67" customWidth="1"/>
    <col min="9220" max="9220" width="10.5" style="67" customWidth="1"/>
    <col min="9221" max="9226" width="10.625" style="67" customWidth="1"/>
    <col min="9227" max="9472" width="9" style="67"/>
    <col min="9473" max="9473" width="1.625" style="67" customWidth="1"/>
    <col min="9474" max="9474" width="3.625" style="67" customWidth="1"/>
    <col min="9475" max="9475" width="12.625" style="67" customWidth="1"/>
    <col min="9476" max="9476" width="10.5" style="67" customWidth="1"/>
    <col min="9477" max="9482" width="10.625" style="67" customWidth="1"/>
    <col min="9483" max="9728" width="9" style="67"/>
    <col min="9729" max="9729" width="1.625" style="67" customWidth="1"/>
    <col min="9730" max="9730" width="3.625" style="67" customWidth="1"/>
    <col min="9731" max="9731" width="12.625" style="67" customWidth="1"/>
    <col min="9732" max="9732" width="10.5" style="67" customWidth="1"/>
    <col min="9733" max="9738" width="10.625" style="67" customWidth="1"/>
    <col min="9739" max="9984" width="9" style="67"/>
    <col min="9985" max="9985" width="1.625" style="67" customWidth="1"/>
    <col min="9986" max="9986" width="3.625" style="67" customWidth="1"/>
    <col min="9987" max="9987" width="12.625" style="67" customWidth="1"/>
    <col min="9988" max="9988" width="10.5" style="67" customWidth="1"/>
    <col min="9989" max="9994" width="10.625" style="67" customWidth="1"/>
    <col min="9995" max="10240" width="9" style="67"/>
    <col min="10241" max="10241" width="1.625" style="67" customWidth="1"/>
    <col min="10242" max="10242" width="3.625" style="67" customWidth="1"/>
    <col min="10243" max="10243" width="12.625" style="67" customWidth="1"/>
    <col min="10244" max="10244" width="10.5" style="67" customWidth="1"/>
    <col min="10245" max="10250" width="10.625" style="67" customWidth="1"/>
    <col min="10251" max="10496" width="9" style="67"/>
    <col min="10497" max="10497" width="1.625" style="67" customWidth="1"/>
    <col min="10498" max="10498" width="3.625" style="67" customWidth="1"/>
    <col min="10499" max="10499" width="12.625" style="67" customWidth="1"/>
    <col min="10500" max="10500" width="10.5" style="67" customWidth="1"/>
    <col min="10501" max="10506" width="10.625" style="67" customWidth="1"/>
    <col min="10507" max="10752" width="9" style="67"/>
    <col min="10753" max="10753" width="1.625" style="67" customWidth="1"/>
    <col min="10754" max="10754" width="3.625" style="67" customWidth="1"/>
    <col min="10755" max="10755" width="12.625" style="67" customWidth="1"/>
    <col min="10756" max="10756" width="10.5" style="67" customWidth="1"/>
    <col min="10757" max="10762" width="10.625" style="67" customWidth="1"/>
    <col min="10763" max="11008" width="9" style="67"/>
    <col min="11009" max="11009" width="1.625" style="67" customWidth="1"/>
    <col min="11010" max="11010" width="3.625" style="67" customWidth="1"/>
    <col min="11011" max="11011" width="12.625" style="67" customWidth="1"/>
    <col min="11012" max="11012" width="10.5" style="67" customWidth="1"/>
    <col min="11013" max="11018" width="10.625" style="67" customWidth="1"/>
    <col min="11019" max="11264" width="9" style="67"/>
    <col min="11265" max="11265" width="1.625" style="67" customWidth="1"/>
    <col min="11266" max="11266" width="3.625" style="67" customWidth="1"/>
    <col min="11267" max="11267" width="12.625" style="67" customWidth="1"/>
    <col min="11268" max="11268" width="10.5" style="67" customWidth="1"/>
    <col min="11269" max="11274" width="10.625" style="67" customWidth="1"/>
    <col min="11275" max="11520" width="9" style="67"/>
    <col min="11521" max="11521" width="1.625" style="67" customWidth="1"/>
    <col min="11522" max="11522" width="3.625" style="67" customWidth="1"/>
    <col min="11523" max="11523" width="12.625" style="67" customWidth="1"/>
    <col min="11524" max="11524" width="10.5" style="67" customWidth="1"/>
    <col min="11525" max="11530" width="10.625" style="67" customWidth="1"/>
    <col min="11531" max="11776" width="9" style="67"/>
    <col min="11777" max="11777" width="1.625" style="67" customWidth="1"/>
    <col min="11778" max="11778" width="3.625" style="67" customWidth="1"/>
    <col min="11779" max="11779" width="12.625" style="67" customWidth="1"/>
    <col min="11780" max="11780" width="10.5" style="67" customWidth="1"/>
    <col min="11781" max="11786" width="10.625" style="67" customWidth="1"/>
    <col min="11787" max="12032" width="9" style="67"/>
    <col min="12033" max="12033" width="1.625" style="67" customWidth="1"/>
    <col min="12034" max="12034" width="3.625" style="67" customWidth="1"/>
    <col min="12035" max="12035" width="12.625" style="67" customWidth="1"/>
    <col min="12036" max="12036" width="10.5" style="67" customWidth="1"/>
    <col min="12037" max="12042" width="10.625" style="67" customWidth="1"/>
    <col min="12043" max="12288" width="9" style="67"/>
    <col min="12289" max="12289" width="1.625" style="67" customWidth="1"/>
    <col min="12290" max="12290" width="3.625" style="67" customWidth="1"/>
    <col min="12291" max="12291" width="12.625" style="67" customWidth="1"/>
    <col min="12292" max="12292" width="10.5" style="67" customWidth="1"/>
    <col min="12293" max="12298" width="10.625" style="67" customWidth="1"/>
    <col min="12299" max="12544" width="9" style="67"/>
    <col min="12545" max="12545" width="1.625" style="67" customWidth="1"/>
    <col min="12546" max="12546" width="3.625" style="67" customWidth="1"/>
    <col min="12547" max="12547" width="12.625" style="67" customWidth="1"/>
    <col min="12548" max="12548" width="10.5" style="67" customWidth="1"/>
    <col min="12549" max="12554" width="10.625" style="67" customWidth="1"/>
    <col min="12555" max="12800" width="9" style="67"/>
    <col min="12801" max="12801" width="1.625" style="67" customWidth="1"/>
    <col min="12802" max="12802" width="3.625" style="67" customWidth="1"/>
    <col min="12803" max="12803" width="12.625" style="67" customWidth="1"/>
    <col min="12804" max="12804" width="10.5" style="67" customWidth="1"/>
    <col min="12805" max="12810" width="10.625" style="67" customWidth="1"/>
    <col min="12811" max="13056" width="9" style="67"/>
    <col min="13057" max="13057" width="1.625" style="67" customWidth="1"/>
    <col min="13058" max="13058" width="3.625" style="67" customWidth="1"/>
    <col min="13059" max="13059" width="12.625" style="67" customWidth="1"/>
    <col min="13060" max="13060" width="10.5" style="67" customWidth="1"/>
    <col min="13061" max="13066" width="10.625" style="67" customWidth="1"/>
    <col min="13067" max="13312" width="9" style="67"/>
    <col min="13313" max="13313" width="1.625" style="67" customWidth="1"/>
    <col min="13314" max="13314" width="3.625" style="67" customWidth="1"/>
    <col min="13315" max="13315" width="12.625" style="67" customWidth="1"/>
    <col min="13316" max="13316" width="10.5" style="67" customWidth="1"/>
    <col min="13317" max="13322" width="10.625" style="67" customWidth="1"/>
    <col min="13323" max="13568" width="9" style="67"/>
    <col min="13569" max="13569" width="1.625" style="67" customWidth="1"/>
    <col min="13570" max="13570" width="3.625" style="67" customWidth="1"/>
    <col min="13571" max="13571" width="12.625" style="67" customWidth="1"/>
    <col min="13572" max="13572" width="10.5" style="67" customWidth="1"/>
    <col min="13573" max="13578" width="10.625" style="67" customWidth="1"/>
    <col min="13579" max="13824" width="9" style="67"/>
    <col min="13825" max="13825" width="1.625" style="67" customWidth="1"/>
    <col min="13826" max="13826" width="3.625" style="67" customWidth="1"/>
    <col min="13827" max="13827" width="12.625" style="67" customWidth="1"/>
    <col min="13828" max="13828" width="10.5" style="67" customWidth="1"/>
    <col min="13829" max="13834" width="10.625" style="67" customWidth="1"/>
    <col min="13835" max="14080" width="9" style="67"/>
    <col min="14081" max="14081" width="1.625" style="67" customWidth="1"/>
    <col min="14082" max="14082" width="3.625" style="67" customWidth="1"/>
    <col min="14083" max="14083" width="12.625" style="67" customWidth="1"/>
    <col min="14084" max="14084" width="10.5" style="67" customWidth="1"/>
    <col min="14085" max="14090" width="10.625" style="67" customWidth="1"/>
    <col min="14091" max="14336" width="9" style="67"/>
    <col min="14337" max="14337" width="1.625" style="67" customWidth="1"/>
    <col min="14338" max="14338" width="3.625" style="67" customWidth="1"/>
    <col min="14339" max="14339" width="12.625" style="67" customWidth="1"/>
    <col min="14340" max="14340" width="10.5" style="67" customWidth="1"/>
    <col min="14341" max="14346" width="10.625" style="67" customWidth="1"/>
    <col min="14347" max="14592" width="9" style="67"/>
    <col min="14593" max="14593" width="1.625" style="67" customWidth="1"/>
    <col min="14594" max="14594" width="3.625" style="67" customWidth="1"/>
    <col min="14595" max="14595" width="12.625" style="67" customWidth="1"/>
    <col min="14596" max="14596" width="10.5" style="67" customWidth="1"/>
    <col min="14597" max="14602" width="10.625" style="67" customWidth="1"/>
    <col min="14603" max="14848" width="9" style="67"/>
    <col min="14849" max="14849" width="1.625" style="67" customWidth="1"/>
    <col min="14850" max="14850" width="3.625" style="67" customWidth="1"/>
    <col min="14851" max="14851" width="12.625" style="67" customWidth="1"/>
    <col min="14852" max="14852" width="10.5" style="67" customWidth="1"/>
    <col min="14853" max="14858" width="10.625" style="67" customWidth="1"/>
    <col min="14859" max="15104" width="9" style="67"/>
    <col min="15105" max="15105" width="1.625" style="67" customWidth="1"/>
    <col min="15106" max="15106" width="3.625" style="67" customWidth="1"/>
    <col min="15107" max="15107" width="12.625" style="67" customWidth="1"/>
    <col min="15108" max="15108" width="10.5" style="67" customWidth="1"/>
    <col min="15109" max="15114" width="10.625" style="67" customWidth="1"/>
    <col min="15115" max="15360" width="9" style="67"/>
    <col min="15361" max="15361" width="1.625" style="67" customWidth="1"/>
    <col min="15362" max="15362" width="3.625" style="67" customWidth="1"/>
    <col min="15363" max="15363" width="12.625" style="67" customWidth="1"/>
    <col min="15364" max="15364" width="10.5" style="67" customWidth="1"/>
    <col min="15365" max="15370" width="10.625" style="67" customWidth="1"/>
    <col min="15371" max="15616" width="9" style="67"/>
    <col min="15617" max="15617" width="1.625" style="67" customWidth="1"/>
    <col min="15618" max="15618" width="3.625" style="67" customWidth="1"/>
    <col min="15619" max="15619" width="12.625" style="67" customWidth="1"/>
    <col min="15620" max="15620" width="10.5" style="67" customWidth="1"/>
    <col min="15621" max="15626" width="10.625" style="67" customWidth="1"/>
    <col min="15627" max="15872" width="9" style="67"/>
    <col min="15873" max="15873" width="1.625" style="67" customWidth="1"/>
    <col min="15874" max="15874" width="3.625" style="67" customWidth="1"/>
    <col min="15875" max="15875" width="12.625" style="67" customWidth="1"/>
    <col min="15876" max="15876" width="10.5" style="67" customWidth="1"/>
    <col min="15877" max="15882" width="10.625" style="67" customWidth="1"/>
    <col min="15883" max="16128" width="9" style="67"/>
    <col min="16129" max="16129" width="1.625" style="67" customWidth="1"/>
    <col min="16130" max="16130" width="3.625" style="67" customWidth="1"/>
    <col min="16131" max="16131" width="12.625" style="67" customWidth="1"/>
    <col min="16132" max="16132" width="10.5" style="67" customWidth="1"/>
    <col min="16133" max="16138" width="10.625" style="67" customWidth="1"/>
    <col min="16139" max="16384" width="9" style="67"/>
  </cols>
  <sheetData>
    <row r="1" spans="1:10" ht="30" customHeight="1" x14ac:dyDescent="0.4">
      <c r="A1" s="69" t="s">
        <v>444</v>
      </c>
      <c r="B1" s="69"/>
    </row>
    <row r="2" spans="1:10" ht="7.5" customHeight="1" x14ac:dyDescent="0.4">
      <c r="A2" s="69"/>
      <c r="B2" s="69"/>
    </row>
    <row r="3" spans="1:10" ht="22.5" customHeight="1" x14ac:dyDescent="0.4">
      <c r="B3" s="319"/>
      <c r="D3" s="6"/>
      <c r="E3" s="320"/>
      <c r="F3" s="320"/>
      <c r="G3" s="320"/>
      <c r="H3" s="320"/>
      <c r="I3" s="320"/>
    </row>
    <row r="4" spans="1:10" s="5" customFormat="1" ht="15" customHeight="1" x14ac:dyDescent="0.4">
      <c r="B4" s="321" t="s">
        <v>445</v>
      </c>
      <c r="C4" s="322"/>
      <c r="D4" s="323"/>
      <c r="E4" s="324" t="s">
        <v>54</v>
      </c>
      <c r="F4" s="324"/>
      <c r="G4" s="324"/>
      <c r="H4" s="324" t="s">
        <v>446</v>
      </c>
      <c r="I4" s="324"/>
      <c r="J4" s="324"/>
    </row>
    <row r="5" spans="1:10" s="5" customFormat="1" ht="15" customHeight="1" x14ac:dyDescent="0.4">
      <c r="B5" s="325"/>
      <c r="C5" s="326"/>
      <c r="D5" s="327" t="s">
        <v>447</v>
      </c>
      <c r="E5" s="328" t="s">
        <v>448</v>
      </c>
      <c r="F5" s="328" t="s">
        <v>449</v>
      </c>
      <c r="G5" s="328" t="s">
        <v>383</v>
      </c>
      <c r="H5" s="328" t="s">
        <v>384</v>
      </c>
      <c r="I5" s="328" t="s">
        <v>450</v>
      </c>
      <c r="J5" s="328" t="s">
        <v>383</v>
      </c>
    </row>
    <row r="6" spans="1:10" s="5" customFormat="1" ht="15" customHeight="1" x14ac:dyDescent="0.4">
      <c r="B6" s="329"/>
      <c r="C6" s="330"/>
      <c r="D6" s="331"/>
      <c r="E6" s="332" t="s">
        <v>387</v>
      </c>
      <c r="F6" s="332" t="s">
        <v>387</v>
      </c>
      <c r="G6" s="332" t="s">
        <v>388</v>
      </c>
      <c r="H6" s="332" t="s">
        <v>387</v>
      </c>
      <c r="I6" s="332" t="s">
        <v>389</v>
      </c>
      <c r="J6" s="332" t="s">
        <v>388</v>
      </c>
    </row>
    <row r="7" spans="1:10" s="5" customFormat="1" ht="18" hidden="1" customHeight="1" x14ac:dyDescent="0.4">
      <c r="B7" s="333" t="s">
        <v>394</v>
      </c>
      <c r="C7" s="334"/>
      <c r="D7" s="334"/>
      <c r="E7" s="335">
        <v>89.6</v>
      </c>
      <c r="F7" s="335">
        <v>89.6</v>
      </c>
      <c r="G7" s="336">
        <v>2810</v>
      </c>
      <c r="H7" s="337">
        <v>89.6</v>
      </c>
      <c r="I7" s="338">
        <v>16919</v>
      </c>
      <c r="J7" s="338">
        <v>1656</v>
      </c>
    </row>
    <row r="8" spans="1:10" s="5" customFormat="1" ht="18" hidden="1" customHeight="1" x14ac:dyDescent="0.4">
      <c r="B8" s="339"/>
      <c r="C8" s="340" t="s">
        <v>451</v>
      </c>
      <c r="D8" s="341"/>
      <c r="E8" s="342">
        <v>38</v>
      </c>
      <c r="F8" s="342">
        <v>38</v>
      </c>
      <c r="G8" s="343">
        <v>1380</v>
      </c>
      <c r="H8" s="344">
        <v>38</v>
      </c>
      <c r="I8" s="343">
        <v>7008</v>
      </c>
      <c r="J8" s="343">
        <v>487</v>
      </c>
    </row>
    <row r="9" spans="1:10" s="5" customFormat="1" ht="18" hidden="1" customHeight="1" x14ac:dyDescent="0.4">
      <c r="B9" s="339"/>
      <c r="C9" s="345" t="s">
        <v>452</v>
      </c>
      <c r="D9" s="346"/>
      <c r="E9" s="347">
        <v>14</v>
      </c>
      <c r="F9" s="347">
        <v>14</v>
      </c>
      <c r="G9" s="348">
        <v>460</v>
      </c>
      <c r="H9" s="349">
        <v>14</v>
      </c>
      <c r="I9" s="348">
        <v>3435</v>
      </c>
      <c r="J9" s="348">
        <v>341</v>
      </c>
    </row>
    <row r="10" spans="1:10" s="5" customFormat="1" ht="18" hidden="1" customHeight="1" x14ac:dyDescent="0.4">
      <c r="B10" s="126"/>
      <c r="C10" s="350" t="s">
        <v>453</v>
      </c>
      <c r="D10" s="351"/>
      <c r="E10" s="352">
        <v>37.6</v>
      </c>
      <c r="F10" s="352">
        <v>37.6</v>
      </c>
      <c r="G10" s="353">
        <v>970</v>
      </c>
      <c r="H10" s="354">
        <v>37.6</v>
      </c>
      <c r="I10" s="353">
        <v>6476</v>
      </c>
      <c r="J10" s="353">
        <v>828</v>
      </c>
    </row>
    <row r="11" spans="1:10" s="5" customFormat="1" ht="15" hidden="1" customHeight="1" x14ac:dyDescent="0.4">
      <c r="B11" s="333" t="s">
        <v>423</v>
      </c>
      <c r="C11" s="355"/>
      <c r="D11" s="356"/>
      <c r="E11" s="357">
        <f>SUM(E12:E14)</f>
        <v>89.6</v>
      </c>
      <c r="F11" s="357">
        <f>SUM(F12:F14)</f>
        <v>89.6</v>
      </c>
      <c r="G11" s="358">
        <f>SUM(G12:G14)</f>
        <v>2810</v>
      </c>
      <c r="H11" s="359">
        <f>SUM(H12:H14)</f>
        <v>89.6</v>
      </c>
      <c r="I11" s="360">
        <f>SUM(I12:I14)</f>
        <v>16919</v>
      </c>
      <c r="J11" s="360">
        <f>J12+J13+J14</f>
        <v>1676</v>
      </c>
    </row>
    <row r="12" spans="1:10" s="5" customFormat="1" ht="15" hidden="1" customHeight="1" x14ac:dyDescent="0.4">
      <c r="B12" s="361"/>
      <c r="C12" s="340" t="s">
        <v>451</v>
      </c>
      <c r="D12" s="362"/>
      <c r="E12" s="363">
        <v>38</v>
      </c>
      <c r="F12" s="363">
        <v>38</v>
      </c>
      <c r="G12" s="364">
        <v>1380</v>
      </c>
      <c r="H12" s="365">
        <v>38</v>
      </c>
      <c r="I12" s="364">
        <v>7008</v>
      </c>
      <c r="J12" s="364">
        <v>468</v>
      </c>
    </row>
    <row r="13" spans="1:10" s="5" customFormat="1" ht="15" hidden="1" customHeight="1" x14ac:dyDescent="0.4">
      <c r="B13" s="366"/>
      <c r="C13" s="345" t="s">
        <v>452</v>
      </c>
      <c r="D13" s="367"/>
      <c r="E13" s="368">
        <v>14</v>
      </c>
      <c r="F13" s="368">
        <v>14</v>
      </c>
      <c r="G13" s="369">
        <v>460</v>
      </c>
      <c r="H13" s="370">
        <v>14</v>
      </c>
      <c r="I13" s="369">
        <v>3435</v>
      </c>
      <c r="J13" s="369">
        <v>347</v>
      </c>
    </row>
    <row r="14" spans="1:10" s="5" customFormat="1" ht="15" hidden="1" customHeight="1" x14ac:dyDescent="0.4">
      <c r="B14" s="361"/>
      <c r="C14" s="350" t="s">
        <v>453</v>
      </c>
      <c r="D14" s="371"/>
      <c r="E14" s="372">
        <v>37.6</v>
      </c>
      <c r="F14" s="372">
        <v>37.6</v>
      </c>
      <c r="G14" s="373">
        <v>970</v>
      </c>
      <c r="H14" s="374">
        <v>37.6</v>
      </c>
      <c r="I14" s="373">
        <v>6476</v>
      </c>
      <c r="J14" s="373">
        <v>861</v>
      </c>
    </row>
    <row r="15" spans="1:10" s="5" customFormat="1" ht="15" customHeight="1" x14ac:dyDescent="0.4">
      <c r="B15" s="333" t="s">
        <v>428</v>
      </c>
      <c r="C15" s="355"/>
      <c r="D15" s="356"/>
      <c r="E15" s="357">
        <f>SUM(E16:E29)</f>
        <v>89.6</v>
      </c>
      <c r="F15" s="357">
        <f>SUM(F16:F29)</f>
        <v>89.6</v>
      </c>
      <c r="G15" s="358">
        <f>SUM(G16:G29)</f>
        <v>2810</v>
      </c>
      <c r="H15" s="359">
        <f>SUM(H16:H29)</f>
        <v>89.6</v>
      </c>
      <c r="I15" s="360">
        <f>SUM(I16:I29)</f>
        <v>16919</v>
      </c>
      <c r="J15" s="360">
        <f>J16+J21+J26</f>
        <v>1650</v>
      </c>
    </row>
    <row r="16" spans="1:10" s="5" customFormat="1" ht="15" customHeight="1" x14ac:dyDescent="0.4">
      <c r="B16" s="361"/>
      <c r="C16" s="340" t="s">
        <v>451</v>
      </c>
      <c r="D16" s="362"/>
      <c r="E16" s="363">
        <v>38</v>
      </c>
      <c r="F16" s="363">
        <v>38</v>
      </c>
      <c r="G16" s="364">
        <v>1380</v>
      </c>
      <c r="H16" s="365">
        <v>38</v>
      </c>
      <c r="I16" s="364">
        <v>7008</v>
      </c>
      <c r="J16" s="364">
        <f>SUM(J17:J20)</f>
        <v>442</v>
      </c>
    </row>
    <row r="17" spans="2:10" s="5" customFormat="1" ht="18" hidden="1" customHeight="1" outlineLevel="1" x14ac:dyDescent="0.4">
      <c r="B17" s="361"/>
      <c r="C17" s="375"/>
      <c r="D17" s="345" t="s">
        <v>454</v>
      </c>
      <c r="E17" s="368"/>
      <c r="F17" s="368"/>
      <c r="G17" s="369"/>
      <c r="H17" s="370"/>
      <c r="I17" s="369"/>
      <c r="J17" s="369">
        <v>51</v>
      </c>
    </row>
    <row r="18" spans="2:10" s="5" customFormat="1" ht="18" hidden="1" customHeight="1" outlineLevel="1" x14ac:dyDescent="0.4">
      <c r="B18" s="361"/>
      <c r="C18" s="375"/>
      <c r="D18" s="345" t="s">
        <v>455</v>
      </c>
      <c r="E18" s="368"/>
      <c r="F18" s="368"/>
      <c r="G18" s="369"/>
      <c r="H18" s="370"/>
      <c r="I18" s="369"/>
      <c r="J18" s="369">
        <v>63</v>
      </c>
    </row>
    <row r="19" spans="2:10" s="5" customFormat="1" ht="18" hidden="1" customHeight="1" outlineLevel="1" x14ac:dyDescent="0.4">
      <c r="B19" s="361"/>
      <c r="C19" s="375"/>
      <c r="D19" s="345" t="s">
        <v>456</v>
      </c>
      <c r="E19" s="368"/>
      <c r="F19" s="368"/>
      <c r="G19" s="369"/>
      <c r="H19" s="370"/>
      <c r="I19" s="369"/>
      <c r="J19" s="369">
        <v>157</v>
      </c>
    </row>
    <row r="20" spans="2:10" s="5" customFormat="1" ht="18" hidden="1" customHeight="1" outlineLevel="1" x14ac:dyDescent="0.4">
      <c r="B20" s="361"/>
      <c r="C20" s="375"/>
      <c r="D20" s="345" t="s">
        <v>457</v>
      </c>
      <c r="E20" s="368"/>
      <c r="F20" s="368"/>
      <c r="G20" s="369"/>
      <c r="H20" s="370"/>
      <c r="I20" s="369"/>
      <c r="J20" s="369">
        <v>171</v>
      </c>
    </row>
    <row r="21" spans="2:10" s="5" customFormat="1" ht="15" customHeight="1" collapsed="1" x14ac:dyDescent="0.4">
      <c r="B21" s="366"/>
      <c r="C21" s="345" t="s">
        <v>452</v>
      </c>
      <c r="D21" s="367"/>
      <c r="E21" s="368">
        <v>14</v>
      </c>
      <c r="F21" s="368">
        <v>14</v>
      </c>
      <c r="G21" s="369">
        <v>460</v>
      </c>
      <c r="H21" s="370">
        <v>14</v>
      </c>
      <c r="I21" s="369">
        <v>3435</v>
      </c>
      <c r="J21" s="369">
        <f>SUM(J22:J25)</f>
        <v>357</v>
      </c>
    </row>
    <row r="22" spans="2:10" s="5" customFormat="1" ht="18" hidden="1" customHeight="1" outlineLevel="1" x14ac:dyDescent="0.4">
      <c r="B22" s="361"/>
      <c r="C22" s="375"/>
      <c r="D22" s="345" t="s">
        <v>458</v>
      </c>
      <c r="E22" s="368"/>
      <c r="F22" s="368"/>
      <c r="G22" s="369"/>
      <c r="H22" s="370"/>
      <c r="I22" s="369"/>
      <c r="J22" s="369">
        <v>133</v>
      </c>
    </row>
    <row r="23" spans="2:10" s="5" customFormat="1" ht="18" hidden="1" customHeight="1" outlineLevel="1" x14ac:dyDescent="0.4">
      <c r="B23" s="361"/>
      <c r="C23" s="375"/>
      <c r="D23" s="345" t="s">
        <v>459</v>
      </c>
      <c r="E23" s="368"/>
      <c r="F23" s="368"/>
      <c r="G23" s="369"/>
      <c r="H23" s="370"/>
      <c r="I23" s="369"/>
      <c r="J23" s="369">
        <v>91</v>
      </c>
    </row>
    <row r="24" spans="2:10" s="5" customFormat="1" ht="18" hidden="1" customHeight="1" outlineLevel="1" x14ac:dyDescent="0.4">
      <c r="B24" s="361"/>
      <c r="C24" s="375"/>
      <c r="D24" s="345" t="s">
        <v>460</v>
      </c>
      <c r="E24" s="368"/>
      <c r="F24" s="368"/>
      <c r="G24" s="369"/>
      <c r="H24" s="370"/>
      <c r="I24" s="369"/>
      <c r="J24" s="369">
        <v>71</v>
      </c>
    </row>
    <row r="25" spans="2:10" s="5" customFormat="1" ht="18" hidden="1" customHeight="1" outlineLevel="1" x14ac:dyDescent="0.4">
      <c r="B25" s="361"/>
      <c r="C25" s="375"/>
      <c r="D25" s="345" t="s">
        <v>461</v>
      </c>
      <c r="E25" s="368"/>
      <c r="F25" s="368"/>
      <c r="G25" s="369"/>
      <c r="H25" s="370"/>
      <c r="I25" s="369"/>
      <c r="J25" s="369">
        <v>62</v>
      </c>
    </row>
    <row r="26" spans="2:10" s="5" customFormat="1" ht="15" customHeight="1" collapsed="1" x14ac:dyDescent="0.4">
      <c r="B26" s="361"/>
      <c r="C26" s="350" t="s">
        <v>453</v>
      </c>
      <c r="D26" s="371"/>
      <c r="E26" s="372">
        <v>37.6</v>
      </c>
      <c r="F26" s="372">
        <v>37.6</v>
      </c>
      <c r="G26" s="373">
        <v>970</v>
      </c>
      <c r="H26" s="374">
        <v>37.6</v>
      </c>
      <c r="I26" s="373">
        <v>6476</v>
      </c>
      <c r="J26" s="373">
        <f>SUM(J27:J29)</f>
        <v>851</v>
      </c>
    </row>
    <row r="27" spans="2:10" s="5" customFormat="1" ht="18" hidden="1" customHeight="1" outlineLevel="1" x14ac:dyDescent="0.4">
      <c r="B27" s="361"/>
      <c r="C27" s="376"/>
      <c r="D27" s="377" t="s">
        <v>462</v>
      </c>
      <c r="E27" s="378"/>
      <c r="F27" s="378"/>
      <c r="G27" s="379"/>
      <c r="H27" s="380"/>
      <c r="I27" s="379"/>
      <c r="J27" s="381">
        <v>376</v>
      </c>
    </row>
    <row r="28" spans="2:10" s="5" customFormat="1" ht="18" hidden="1" customHeight="1" outlineLevel="1" x14ac:dyDescent="0.4">
      <c r="B28" s="361"/>
      <c r="C28" s="376"/>
      <c r="D28" s="345" t="s">
        <v>463</v>
      </c>
      <c r="E28" s="378"/>
      <c r="F28" s="378"/>
      <c r="G28" s="379"/>
      <c r="H28" s="380"/>
      <c r="I28" s="379"/>
      <c r="J28" s="369">
        <v>263</v>
      </c>
    </row>
    <row r="29" spans="2:10" s="5" customFormat="1" ht="18" hidden="1" customHeight="1" outlineLevel="1" x14ac:dyDescent="0.4">
      <c r="B29" s="382"/>
      <c r="C29" s="383"/>
      <c r="D29" s="350" t="s">
        <v>464</v>
      </c>
      <c r="E29" s="384"/>
      <c r="F29" s="384"/>
      <c r="G29" s="385"/>
      <c r="H29" s="386"/>
      <c r="I29" s="385"/>
      <c r="J29" s="373">
        <v>212</v>
      </c>
    </row>
    <row r="30" spans="2:10" s="5" customFormat="1" ht="15" customHeight="1" collapsed="1" x14ac:dyDescent="0.4">
      <c r="B30" s="333" t="s">
        <v>429</v>
      </c>
      <c r="C30" s="355"/>
      <c r="D30" s="356"/>
      <c r="E30" s="357">
        <f>SUM(E31:E44)</f>
        <v>89.6</v>
      </c>
      <c r="F30" s="357">
        <f>SUM(F31:F44)</f>
        <v>89.6</v>
      </c>
      <c r="G30" s="358">
        <f>SUM(G31:G44)</f>
        <v>2810</v>
      </c>
      <c r="H30" s="359">
        <f>SUM(H31:H44)</f>
        <v>89.6</v>
      </c>
      <c r="I30" s="360">
        <f>SUM(I31:I44)</f>
        <v>16919</v>
      </c>
      <c r="J30" s="360">
        <f>J31+J36+J41</f>
        <v>1796</v>
      </c>
    </row>
    <row r="31" spans="2:10" s="5" customFormat="1" ht="15" customHeight="1" x14ac:dyDescent="0.4">
      <c r="B31" s="361"/>
      <c r="C31" s="340" t="s">
        <v>451</v>
      </c>
      <c r="D31" s="362"/>
      <c r="E31" s="363">
        <v>38</v>
      </c>
      <c r="F31" s="363">
        <v>38</v>
      </c>
      <c r="G31" s="364">
        <v>1380</v>
      </c>
      <c r="H31" s="365">
        <v>38</v>
      </c>
      <c r="I31" s="364">
        <v>7008</v>
      </c>
      <c r="J31" s="364">
        <f>SUM(J32:J35)</f>
        <v>430</v>
      </c>
    </row>
    <row r="32" spans="2:10" s="5" customFormat="1" ht="18" hidden="1" customHeight="1" outlineLevel="1" x14ac:dyDescent="0.4">
      <c r="B32" s="361"/>
      <c r="C32" s="375"/>
      <c r="D32" s="345" t="s">
        <v>454</v>
      </c>
      <c r="E32" s="368"/>
      <c r="F32" s="368"/>
      <c r="G32" s="369"/>
      <c r="H32" s="370"/>
      <c r="I32" s="369"/>
      <c r="J32" s="369">
        <v>48</v>
      </c>
    </row>
    <row r="33" spans="2:10" s="5" customFormat="1" ht="18" hidden="1" customHeight="1" outlineLevel="1" x14ac:dyDescent="0.4">
      <c r="B33" s="361"/>
      <c r="C33" s="375"/>
      <c r="D33" s="345" t="s">
        <v>455</v>
      </c>
      <c r="E33" s="368"/>
      <c r="F33" s="368"/>
      <c r="G33" s="369"/>
      <c r="H33" s="370"/>
      <c r="I33" s="369"/>
      <c r="J33" s="369">
        <v>63</v>
      </c>
    </row>
    <row r="34" spans="2:10" s="5" customFormat="1" ht="18" hidden="1" customHeight="1" outlineLevel="1" x14ac:dyDescent="0.4">
      <c r="B34" s="361"/>
      <c r="C34" s="375"/>
      <c r="D34" s="345" t="s">
        <v>456</v>
      </c>
      <c r="E34" s="368"/>
      <c r="F34" s="368"/>
      <c r="G34" s="369"/>
      <c r="H34" s="370"/>
      <c r="I34" s="369"/>
      <c r="J34" s="369">
        <v>156</v>
      </c>
    </row>
    <row r="35" spans="2:10" s="5" customFormat="1" ht="18" hidden="1" customHeight="1" outlineLevel="1" x14ac:dyDescent="0.4">
      <c r="B35" s="361"/>
      <c r="C35" s="375"/>
      <c r="D35" s="345" t="s">
        <v>457</v>
      </c>
      <c r="E35" s="368"/>
      <c r="F35" s="368"/>
      <c r="G35" s="369"/>
      <c r="H35" s="370"/>
      <c r="I35" s="369"/>
      <c r="J35" s="369">
        <v>163</v>
      </c>
    </row>
    <row r="36" spans="2:10" s="5" customFormat="1" ht="15" customHeight="1" collapsed="1" x14ac:dyDescent="0.4">
      <c r="B36" s="366"/>
      <c r="C36" s="345" t="s">
        <v>452</v>
      </c>
      <c r="D36" s="367"/>
      <c r="E36" s="368">
        <v>14</v>
      </c>
      <c r="F36" s="368">
        <v>14</v>
      </c>
      <c r="G36" s="369">
        <v>460</v>
      </c>
      <c r="H36" s="370">
        <v>14</v>
      </c>
      <c r="I36" s="369">
        <v>3435</v>
      </c>
      <c r="J36" s="369">
        <f>SUM(J37:J40)</f>
        <v>366</v>
      </c>
    </row>
    <row r="37" spans="2:10" s="5" customFormat="1" ht="18" hidden="1" customHeight="1" outlineLevel="1" x14ac:dyDescent="0.4">
      <c r="B37" s="361"/>
      <c r="C37" s="375"/>
      <c r="D37" s="345" t="s">
        <v>458</v>
      </c>
      <c r="E37" s="368"/>
      <c r="F37" s="368"/>
      <c r="G37" s="369"/>
      <c r="H37" s="370"/>
      <c r="I37" s="369"/>
      <c r="J37" s="369">
        <v>141</v>
      </c>
    </row>
    <row r="38" spans="2:10" s="5" customFormat="1" ht="18" hidden="1" customHeight="1" outlineLevel="1" x14ac:dyDescent="0.4">
      <c r="B38" s="361"/>
      <c r="C38" s="375"/>
      <c r="D38" s="345" t="s">
        <v>459</v>
      </c>
      <c r="E38" s="368"/>
      <c r="F38" s="368"/>
      <c r="G38" s="369"/>
      <c r="H38" s="370"/>
      <c r="I38" s="369"/>
      <c r="J38" s="369">
        <v>89</v>
      </c>
    </row>
    <row r="39" spans="2:10" s="5" customFormat="1" ht="18" hidden="1" customHeight="1" outlineLevel="1" x14ac:dyDescent="0.4">
      <c r="B39" s="361"/>
      <c r="C39" s="375"/>
      <c r="D39" s="345" t="s">
        <v>460</v>
      </c>
      <c r="E39" s="368"/>
      <c r="F39" s="368"/>
      <c r="G39" s="369"/>
      <c r="H39" s="370"/>
      <c r="I39" s="369"/>
      <c r="J39" s="369">
        <v>73</v>
      </c>
    </row>
    <row r="40" spans="2:10" s="5" customFormat="1" ht="18" hidden="1" customHeight="1" outlineLevel="1" x14ac:dyDescent="0.4">
      <c r="B40" s="361"/>
      <c r="C40" s="375"/>
      <c r="D40" s="345" t="s">
        <v>461</v>
      </c>
      <c r="E40" s="368"/>
      <c r="F40" s="368"/>
      <c r="G40" s="369"/>
      <c r="H40" s="370"/>
      <c r="I40" s="369"/>
      <c r="J40" s="369">
        <v>63</v>
      </c>
    </row>
    <row r="41" spans="2:10" s="5" customFormat="1" ht="15" customHeight="1" collapsed="1" x14ac:dyDescent="0.4">
      <c r="B41" s="361"/>
      <c r="C41" s="350" t="s">
        <v>453</v>
      </c>
      <c r="D41" s="371"/>
      <c r="E41" s="372">
        <v>37.6</v>
      </c>
      <c r="F41" s="372">
        <v>37.6</v>
      </c>
      <c r="G41" s="373">
        <v>970</v>
      </c>
      <c r="H41" s="374">
        <v>37.6</v>
      </c>
      <c r="I41" s="373">
        <v>6476</v>
      </c>
      <c r="J41" s="373">
        <f>SUM(J42:J44)</f>
        <v>1000</v>
      </c>
    </row>
    <row r="42" spans="2:10" s="5" customFormat="1" ht="18" hidden="1" customHeight="1" outlineLevel="1" x14ac:dyDescent="0.4">
      <c r="B42" s="361"/>
      <c r="C42" s="376"/>
      <c r="D42" s="377" t="s">
        <v>462</v>
      </c>
      <c r="E42" s="378"/>
      <c r="F42" s="378"/>
      <c r="G42" s="379"/>
      <c r="H42" s="380"/>
      <c r="I42" s="379"/>
      <c r="J42" s="381">
        <v>385</v>
      </c>
    </row>
    <row r="43" spans="2:10" s="5" customFormat="1" ht="18" hidden="1" customHeight="1" outlineLevel="1" x14ac:dyDescent="0.4">
      <c r="B43" s="361"/>
      <c r="C43" s="376"/>
      <c r="D43" s="345" t="s">
        <v>463</v>
      </c>
      <c r="E43" s="378"/>
      <c r="F43" s="378"/>
      <c r="G43" s="379"/>
      <c r="H43" s="380"/>
      <c r="I43" s="379"/>
      <c r="J43" s="369">
        <v>267</v>
      </c>
    </row>
    <row r="44" spans="2:10" s="5" customFormat="1" ht="18" hidden="1" customHeight="1" outlineLevel="1" x14ac:dyDescent="0.4">
      <c r="B44" s="382"/>
      <c r="C44" s="383"/>
      <c r="D44" s="350" t="s">
        <v>464</v>
      </c>
      <c r="E44" s="384"/>
      <c r="F44" s="384"/>
      <c r="G44" s="385"/>
      <c r="H44" s="386"/>
      <c r="I44" s="385"/>
      <c r="J44" s="373">
        <v>348</v>
      </c>
    </row>
    <row r="45" spans="2:10" s="5" customFormat="1" ht="15" customHeight="1" collapsed="1" x14ac:dyDescent="0.4">
      <c r="B45" s="333" t="s">
        <v>430</v>
      </c>
      <c r="C45" s="355"/>
      <c r="D45" s="356"/>
      <c r="E45" s="357">
        <f>SUM(E46:E59)</f>
        <v>89.6</v>
      </c>
      <c r="F45" s="357">
        <f>SUM(F46:F59)</f>
        <v>89.6</v>
      </c>
      <c r="G45" s="358">
        <f>SUM(G46:G59)</f>
        <v>2810</v>
      </c>
      <c r="H45" s="359">
        <f>SUM(H46:H59)</f>
        <v>89.6</v>
      </c>
      <c r="I45" s="360">
        <f>SUM(I46:I59)</f>
        <v>16919</v>
      </c>
      <c r="J45" s="360">
        <f>J46+J51+J56</f>
        <v>1839</v>
      </c>
    </row>
    <row r="46" spans="2:10" s="5" customFormat="1" ht="15" customHeight="1" x14ac:dyDescent="0.4">
      <c r="B46" s="361"/>
      <c r="C46" s="340" t="s">
        <v>451</v>
      </c>
      <c r="D46" s="362"/>
      <c r="E46" s="363">
        <v>38</v>
      </c>
      <c r="F46" s="363">
        <v>38</v>
      </c>
      <c r="G46" s="364">
        <v>1380</v>
      </c>
      <c r="H46" s="365">
        <v>38</v>
      </c>
      <c r="I46" s="364">
        <v>7008</v>
      </c>
      <c r="J46" s="364">
        <f>SUM(J47:J50)</f>
        <v>425</v>
      </c>
    </row>
    <row r="47" spans="2:10" s="5" customFormat="1" ht="18" hidden="1" customHeight="1" outlineLevel="1" x14ac:dyDescent="0.4">
      <c r="B47" s="361"/>
      <c r="C47" s="376"/>
      <c r="D47" s="377" t="s">
        <v>454</v>
      </c>
      <c r="E47" s="387"/>
      <c r="F47" s="387"/>
      <c r="G47" s="387"/>
      <c r="H47" s="387"/>
      <c r="I47" s="387"/>
      <c r="J47" s="381">
        <v>51</v>
      </c>
    </row>
    <row r="48" spans="2:10" s="5" customFormat="1" ht="18" hidden="1" customHeight="1" outlineLevel="1" x14ac:dyDescent="0.4">
      <c r="B48" s="361"/>
      <c r="C48" s="376"/>
      <c r="D48" s="377" t="s">
        <v>455</v>
      </c>
      <c r="E48" s="387"/>
      <c r="F48" s="387"/>
      <c r="G48" s="387"/>
      <c r="H48" s="387"/>
      <c r="I48" s="387"/>
      <c r="J48" s="369">
        <v>61</v>
      </c>
    </row>
    <row r="49" spans="2:10" s="5" customFormat="1" ht="18" hidden="1" customHeight="1" outlineLevel="1" x14ac:dyDescent="0.4">
      <c r="B49" s="361"/>
      <c r="C49" s="376"/>
      <c r="D49" s="377" t="s">
        <v>456</v>
      </c>
      <c r="E49" s="387"/>
      <c r="F49" s="387"/>
      <c r="G49" s="387"/>
      <c r="H49" s="387"/>
      <c r="I49" s="387"/>
      <c r="J49" s="369">
        <v>153</v>
      </c>
    </row>
    <row r="50" spans="2:10" s="5" customFormat="1" ht="18" hidden="1" customHeight="1" outlineLevel="1" x14ac:dyDescent="0.4">
      <c r="B50" s="361"/>
      <c r="C50" s="376"/>
      <c r="D50" s="388" t="s">
        <v>457</v>
      </c>
      <c r="E50" s="387"/>
      <c r="F50" s="387"/>
      <c r="G50" s="387"/>
      <c r="H50" s="387"/>
      <c r="I50" s="387"/>
      <c r="J50" s="369">
        <v>160</v>
      </c>
    </row>
    <row r="51" spans="2:10" s="5" customFormat="1" ht="15" customHeight="1" collapsed="1" x14ac:dyDescent="0.4">
      <c r="B51" s="366"/>
      <c r="C51" s="345" t="s">
        <v>452</v>
      </c>
      <c r="D51" s="367"/>
      <c r="E51" s="368">
        <v>14</v>
      </c>
      <c r="F51" s="368">
        <v>14</v>
      </c>
      <c r="G51" s="369">
        <v>460</v>
      </c>
      <c r="H51" s="370">
        <v>14</v>
      </c>
      <c r="I51" s="369">
        <v>3435</v>
      </c>
      <c r="J51" s="369">
        <f>SUM(J52:J55)</f>
        <v>396</v>
      </c>
    </row>
    <row r="52" spans="2:10" s="5" customFormat="1" ht="18" hidden="1" customHeight="1" outlineLevel="1" x14ac:dyDescent="0.4">
      <c r="B52" s="361"/>
      <c r="C52" s="376"/>
      <c r="D52" s="377" t="s">
        <v>458</v>
      </c>
      <c r="E52" s="387"/>
      <c r="F52" s="387"/>
      <c r="G52" s="387"/>
      <c r="H52" s="387"/>
      <c r="I52" s="387"/>
      <c r="J52" s="381">
        <v>169</v>
      </c>
    </row>
    <row r="53" spans="2:10" s="5" customFormat="1" ht="18" hidden="1" customHeight="1" outlineLevel="1" x14ac:dyDescent="0.4">
      <c r="B53" s="361"/>
      <c r="C53" s="376"/>
      <c r="D53" s="345" t="s">
        <v>459</v>
      </c>
      <c r="E53" s="387"/>
      <c r="F53" s="387"/>
      <c r="G53" s="387"/>
      <c r="H53" s="387"/>
      <c r="I53" s="387"/>
      <c r="J53" s="369">
        <v>90</v>
      </c>
    </row>
    <row r="54" spans="2:10" s="5" customFormat="1" ht="18" hidden="1" customHeight="1" outlineLevel="1" x14ac:dyDescent="0.4">
      <c r="B54" s="361"/>
      <c r="C54" s="376"/>
      <c r="D54" s="345" t="s">
        <v>460</v>
      </c>
      <c r="E54" s="387"/>
      <c r="F54" s="387"/>
      <c r="G54" s="387"/>
      <c r="H54" s="387"/>
      <c r="I54" s="387"/>
      <c r="J54" s="369">
        <v>72</v>
      </c>
    </row>
    <row r="55" spans="2:10" s="5" customFormat="1" ht="18" hidden="1" customHeight="1" outlineLevel="1" x14ac:dyDescent="0.4">
      <c r="B55" s="361"/>
      <c r="C55" s="389"/>
      <c r="D55" s="345" t="s">
        <v>461</v>
      </c>
      <c r="E55" s="390"/>
      <c r="F55" s="390"/>
      <c r="G55" s="390"/>
      <c r="H55" s="390"/>
      <c r="I55" s="390"/>
      <c r="J55" s="369">
        <v>65</v>
      </c>
    </row>
    <row r="56" spans="2:10" s="5" customFormat="1" ht="15" customHeight="1" collapsed="1" x14ac:dyDescent="0.4">
      <c r="B56" s="361"/>
      <c r="C56" s="345" t="s">
        <v>453</v>
      </c>
      <c r="D56" s="367"/>
      <c r="E56" s="372">
        <v>37.6</v>
      </c>
      <c r="F56" s="372">
        <v>37.6</v>
      </c>
      <c r="G56" s="373">
        <v>970</v>
      </c>
      <c r="H56" s="374">
        <v>37.6</v>
      </c>
      <c r="I56" s="373">
        <v>6476</v>
      </c>
      <c r="J56" s="373">
        <f>SUM(J57:J59)</f>
        <v>1018</v>
      </c>
    </row>
    <row r="57" spans="2:10" s="5" customFormat="1" ht="18" hidden="1" customHeight="1" outlineLevel="1" x14ac:dyDescent="0.4">
      <c r="B57" s="361"/>
      <c r="C57" s="376"/>
      <c r="D57" s="377" t="s">
        <v>462</v>
      </c>
      <c r="E57" s="378"/>
      <c r="F57" s="378"/>
      <c r="G57" s="379"/>
      <c r="H57" s="380"/>
      <c r="I57" s="379"/>
      <c r="J57" s="381">
        <v>400</v>
      </c>
    </row>
    <row r="58" spans="2:10" s="5" customFormat="1" ht="18" hidden="1" customHeight="1" outlineLevel="1" x14ac:dyDescent="0.4">
      <c r="B58" s="361"/>
      <c r="C58" s="376"/>
      <c r="D58" s="345" t="s">
        <v>463</v>
      </c>
      <c r="E58" s="378"/>
      <c r="F58" s="378"/>
      <c r="G58" s="379"/>
      <c r="H58" s="380"/>
      <c r="I58" s="379"/>
      <c r="J58" s="369">
        <v>266</v>
      </c>
    </row>
    <row r="59" spans="2:10" s="5" customFormat="1" ht="18" hidden="1" customHeight="1" outlineLevel="1" x14ac:dyDescent="0.4">
      <c r="B59" s="382"/>
      <c r="C59" s="383"/>
      <c r="D59" s="350" t="s">
        <v>464</v>
      </c>
      <c r="E59" s="384"/>
      <c r="F59" s="384"/>
      <c r="G59" s="385"/>
      <c r="H59" s="386"/>
      <c r="I59" s="385"/>
      <c r="J59" s="373">
        <v>352</v>
      </c>
    </row>
    <row r="60" spans="2:10" s="5" customFormat="1" ht="15" customHeight="1" collapsed="1" x14ac:dyDescent="0.4">
      <c r="B60" s="333" t="s">
        <v>431</v>
      </c>
      <c r="C60" s="355"/>
      <c r="D60" s="356"/>
      <c r="E60" s="357">
        <f>SUM(E61:E74)</f>
        <v>89.6</v>
      </c>
      <c r="F60" s="357">
        <f>SUM(F61:F74)</f>
        <v>89.6</v>
      </c>
      <c r="G60" s="358">
        <f>SUM(G61:G74)</f>
        <v>2810</v>
      </c>
      <c r="H60" s="359">
        <f>SUM(H61:H74)</f>
        <v>89.6</v>
      </c>
      <c r="I60" s="360">
        <f>SUM(I61:I74)</f>
        <v>16919</v>
      </c>
      <c r="J60" s="360">
        <f>J61+J66+J71</f>
        <v>1644</v>
      </c>
    </row>
    <row r="61" spans="2:10" s="5" customFormat="1" ht="15" customHeight="1" x14ac:dyDescent="0.4">
      <c r="B61" s="361"/>
      <c r="C61" s="340" t="s">
        <v>451</v>
      </c>
      <c r="D61" s="362"/>
      <c r="E61" s="363">
        <v>38</v>
      </c>
      <c r="F61" s="363">
        <v>38</v>
      </c>
      <c r="G61" s="364">
        <v>1380</v>
      </c>
      <c r="H61" s="365">
        <v>38</v>
      </c>
      <c r="I61" s="364">
        <v>7008</v>
      </c>
      <c r="J61" s="364">
        <f>SUM(J62:J65)</f>
        <v>410</v>
      </c>
    </row>
    <row r="62" spans="2:10" s="5" customFormat="1" ht="18" hidden="1" customHeight="1" outlineLevel="1" x14ac:dyDescent="0.4">
      <c r="B62" s="361"/>
      <c r="C62" s="376"/>
      <c r="D62" s="377" t="s">
        <v>454</v>
      </c>
      <c r="E62" s="391"/>
      <c r="F62" s="391"/>
      <c r="G62" s="391"/>
      <c r="H62" s="391"/>
      <c r="I62" s="391"/>
      <c r="J62" s="381">
        <v>50</v>
      </c>
    </row>
    <row r="63" spans="2:10" s="5" customFormat="1" ht="18" hidden="1" customHeight="1" outlineLevel="1" x14ac:dyDescent="0.4">
      <c r="B63" s="361"/>
      <c r="C63" s="376"/>
      <c r="D63" s="377" t="s">
        <v>455</v>
      </c>
      <c r="E63" s="391"/>
      <c r="F63" s="391"/>
      <c r="G63" s="391"/>
      <c r="H63" s="391"/>
      <c r="I63" s="391"/>
      <c r="J63" s="369">
        <v>60</v>
      </c>
    </row>
    <row r="64" spans="2:10" s="5" customFormat="1" ht="18" hidden="1" customHeight="1" outlineLevel="1" x14ac:dyDescent="0.4">
      <c r="B64" s="361"/>
      <c r="C64" s="376"/>
      <c r="D64" s="377" t="s">
        <v>456</v>
      </c>
      <c r="E64" s="391"/>
      <c r="F64" s="391"/>
      <c r="G64" s="391"/>
      <c r="H64" s="391"/>
      <c r="I64" s="391"/>
      <c r="J64" s="369">
        <v>147</v>
      </c>
    </row>
    <row r="65" spans="2:10" s="5" customFormat="1" ht="18" hidden="1" customHeight="1" outlineLevel="1" x14ac:dyDescent="0.4">
      <c r="B65" s="361"/>
      <c r="C65" s="376"/>
      <c r="D65" s="388" t="s">
        <v>457</v>
      </c>
      <c r="E65" s="392"/>
      <c r="F65" s="392"/>
      <c r="G65" s="392"/>
      <c r="H65" s="392"/>
      <c r="I65" s="392"/>
      <c r="J65" s="393">
        <v>153</v>
      </c>
    </row>
    <row r="66" spans="2:10" s="5" customFormat="1" ht="15" customHeight="1" collapsed="1" x14ac:dyDescent="0.4">
      <c r="B66" s="366"/>
      <c r="C66" s="345" t="s">
        <v>452</v>
      </c>
      <c r="D66" s="367"/>
      <c r="E66" s="368">
        <v>14</v>
      </c>
      <c r="F66" s="368">
        <v>14</v>
      </c>
      <c r="G66" s="369">
        <v>460</v>
      </c>
      <c r="H66" s="370">
        <v>14</v>
      </c>
      <c r="I66" s="369">
        <v>3435</v>
      </c>
      <c r="J66" s="369">
        <f>SUM(J67:J70)</f>
        <v>391</v>
      </c>
    </row>
    <row r="67" spans="2:10" s="5" customFormat="1" ht="18" hidden="1" customHeight="1" outlineLevel="1" x14ac:dyDescent="0.4">
      <c r="B67" s="361"/>
      <c r="C67" s="376"/>
      <c r="D67" s="377" t="s">
        <v>458</v>
      </c>
      <c r="E67" s="391"/>
      <c r="F67" s="391"/>
      <c r="G67" s="391"/>
      <c r="H67" s="391"/>
      <c r="I67" s="391"/>
      <c r="J67" s="381">
        <v>167</v>
      </c>
    </row>
    <row r="68" spans="2:10" s="5" customFormat="1" ht="18" hidden="1" customHeight="1" outlineLevel="1" x14ac:dyDescent="0.4">
      <c r="B68" s="361"/>
      <c r="C68" s="376"/>
      <c r="D68" s="345" t="s">
        <v>459</v>
      </c>
      <c r="E68" s="391"/>
      <c r="F68" s="391"/>
      <c r="G68" s="391"/>
      <c r="H68" s="391"/>
      <c r="I68" s="391"/>
      <c r="J68" s="369">
        <v>88</v>
      </c>
    </row>
    <row r="69" spans="2:10" s="5" customFormat="1" ht="18" hidden="1" customHeight="1" outlineLevel="1" x14ac:dyDescent="0.4">
      <c r="B69" s="361"/>
      <c r="C69" s="376"/>
      <c r="D69" s="345" t="s">
        <v>460</v>
      </c>
      <c r="E69" s="391"/>
      <c r="F69" s="391"/>
      <c r="G69" s="391"/>
      <c r="H69" s="391"/>
      <c r="I69" s="391"/>
      <c r="J69" s="369">
        <v>71</v>
      </c>
    </row>
    <row r="70" spans="2:10" s="5" customFormat="1" ht="18" hidden="1" customHeight="1" outlineLevel="1" x14ac:dyDescent="0.4">
      <c r="B70" s="361"/>
      <c r="C70" s="376"/>
      <c r="D70" s="388" t="s">
        <v>461</v>
      </c>
      <c r="E70" s="392"/>
      <c r="F70" s="392"/>
      <c r="G70" s="392"/>
      <c r="H70" s="392"/>
      <c r="I70" s="392"/>
      <c r="J70" s="393">
        <v>65</v>
      </c>
    </row>
    <row r="71" spans="2:10" s="5" customFormat="1" ht="15" customHeight="1" collapsed="1" x14ac:dyDescent="0.4">
      <c r="B71" s="361"/>
      <c r="C71" s="345" t="s">
        <v>453</v>
      </c>
      <c r="D71" s="367"/>
      <c r="E71" s="368">
        <v>37.6</v>
      </c>
      <c r="F71" s="368">
        <v>37.6</v>
      </c>
      <c r="G71" s="369">
        <v>970</v>
      </c>
      <c r="H71" s="370">
        <v>37.6</v>
      </c>
      <c r="I71" s="369">
        <v>6476</v>
      </c>
      <c r="J71" s="369">
        <f>SUM(J72:J74)</f>
        <v>843</v>
      </c>
    </row>
    <row r="72" spans="2:10" s="5" customFormat="1" ht="18" hidden="1" customHeight="1" outlineLevel="1" x14ac:dyDescent="0.4">
      <c r="B72" s="361"/>
      <c r="C72" s="376"/>
      <c r="D72" s="377" t="s">
        <v>462</v>
      </c>
      <c r="E72" s="378"/>
      <c r="F72" s="378"/>
      <c r="G72" s="379"/>
      <c r="H72" s="380"/>
      <c r="I72" s="379"/>
      <c r="J72" s="381">
        <v>383</v>
      </c>
    </row>
    <row r="73" spans="2:10" s="5" customFormat="1" ht="18" hidden="1" customHeight="1" outlineLevel="1" x14ac:dyDescent="0.4">
      <c r="B73" s="361"/>
      <c r="C73" s="376"/>
      <c r="D73" s="345" t="s">
        <v>463</v>
      </c>
      <c r="E73" s="378"/>
      <c r="F73" s="378"/>
      <c r="G73" s="379"/>
      <c r="H73" s="380"/>
      <c r="I73" s="379"/>
      <c r="J73" s="369">
        <v>246</v>
      </c>
    </row>
    <row r="74" spans="2:10" s="5" customFormat="1" ht="18" hidden="1" customHeight="1" outlineLevel="1" x14ac:dyDescent="0.4">
      <c r="B74" s="382"/>
      <c r="C74" s="383"/>
      <c r="D74" s="350" t="s">
        <v>464</v>
      </c>
      <c r="E74" s="384"/>
      <c r="F74" s="384"/>
      <c r="G74" s="385"/>
      <c r="H74" s="386"/>
      <c r="I74" s="385"/>
      <c r="J74" s="373">
        <v>214</v>
      </c>
    </row>
    <row r="75" spans="2:10" s="5" customFormat="1" ht="15" customHeight="1" collapsed="1" x14ac:dyDescent="0.4">
      <c r="B75" s="333" t="s">
        <v>432</v>
      </c>
      <c r="C75" s="355"/>
      <c r="D75" s="356"/>
      <c r="E75" s="394">
        <f>SUM(E76:E80)</f>
        <v>38</v>
      </c>
      <c r="F75" s="394">
        <f>SUM(F76:F80)</f>
        <v>38</v>
      </c>
      <c r="G75" s="395">
        <f>SUM(G76:G80)</f>
        <v>1380</v>
      </c>
      <c r="H75" s="396">
        <f>SUM(H76:H80)</f>
        <v>38</v>
      </c>
      <c r="I75" s="397">
        <f>SUM(I76:I80)</f>
        <v>7008</v>
      </c>
      <c r="J75" s="397">
        <f>J76</f>
        <v>402</v>
      </c>
    </row>
    <row r="76" spans="2:10" s="5" customFormat="1" ht="15" customHeight="1" x14ac:dyDescent="0.4">
      <c r="B76" s="361"/>
      <c r="C76" s="340" t="s">
        <v>451</v>
      </c>
      <c r="D76" s="362"/>
      <c r="E76" s="363">
        <v>38</v>
      </c>
      <c r="F76" s="363">
        <v>38</v>
      </c>
      <c r="G76" s="364">
        <v>1380</v>
      </c>
      <c r="H76" s="365">
        <v>38</v>
      </c>
      <c r="I76" s="364">
        <v>7008</v>
      </c>
      <c r="J76" s="364">
        <f>SUM(J77:J80)</f>
        <v>402</v>
      </c>
    </row>
    <row r="77" spans="2:10" s="5" customFormat="1" ht="18" hidden="1" customHeight="1" outlineLevel="1" x14ac:dyDescent="0.4">
      <c r="B77" s="361"/>
      <c r="C77" s="376"/>
      <c r="D77" s="377" t="s">
        <v>454</v>
      </c>
      <c r="E77" s="391"/>
      <c r="F77" s="391"/>
      <c r="G77" s="391"/>
      <c r="H77" s="391"/>
      <c r="I77" s="391"/>
      <c r="J77" s="381">
        <v>47</v>
      </c>
    </row>
    <row r="78" spans="2:10" s="5" customFormat="1" ht="18" hidden="1" customHeight="1" outlineLevel="1" x14ac:dyDescent="0.4">
      <c r="B78" s="361"/>
      <c r="C78" s="376"/>
      <c r="D78" s="377" t="s">
        <v>455</v>
      </c>
      <c r="E78" s="391"/>
      <c r="F78" s="391"/>
      <c r="G78" s="391"/>
      <c r="H78" s="391"/>
      <c r="I78" s="391"/>
      <c r="J78" s="369">
        <v>58</v>
      </c>
    </row>
    <row r="79" spans="2:10" s="5" customFormat="1" ht="18" hidden="1" customHeight="1" outlineLevel="1" x14ac:dyDescent="0.4">
      <c r="B79" s="361"/>
      <c r="C79" s="376"/>
      <c r="D79" s="377" t="s">
        <v>456</v>
      </c>
      <c r="E79" s="391"/>
      <c r="F79" s="391"/>
      <c r="G79" s="391"/>
      <c r="H79" s="391"/>
      <c r="I79" s="391"/>
      <c r="J79" s="369">
        <v>140</v>
      </c>
    </row>
    <row r="80" spans="2:10" s="5" customFormat="1" ht="18" hidden="1" customHeight="1" outlineLevel="1" x14ac:dyDescent="0.4">
      <c r="B80" s="361"/>
      <c r="C80" s="376"/>
      <c r="D80" s="388" t="s">
        <v>457</v>
      </c>
      <c r="E80" s="398"/>
      <c r="F80" s="398"/>
      <c r="G80" s="398"/>
      <c r="H80" s="398"/>
      <c r="I80" s="398"/>
      <c r="J80" s="373">
        <v>157</v>
      </c>
    </row>
    <row r="81" spans="2:10" s="5" customFormat="1" ht="15" customHeight="1" collapsed="1" x14ac:dyDescent="0.4">
      <c r="B81" s="333" t="s">
        <v>433</v>
      </c>
      <c r="C81" s="355"/>
      <c r="D81" s="356"/>
      <c r="E81" s="394">
        <f>SUM(E82:E86)</f>
        <v>38</v>
      </c>
      <c r="F81" s="394">
        <f>SUM(F82:F86)</f>
        <v>38</v>
      </c>
      <c r="G81" s="395">
        <f>SUM(G82:G86)</f>
        <v>1380</v>
      </c>
      <c r="H81" s="396">
        <f>SUM(H82:H86)</f>
        <v>38</v>
      </c>
      <c r="I81" s="397">
        <f>SUM(I82:I86)</f>
        <v>7008</v>
      </c>
      <c r="J81" s="397">
        <f>J82</f>
        <v>397</v>
      </c>
    </row>
    <row r="82" spans="2:10" s="5" customFormat="1" ht="15" customHeight="1" x14ac:dyDescent="0.4">
      <c r="B82" s="361"/>
      <c r="C82" s="340" t="s">
        <v>451</v>
      </c>
      <c r="D82" s="362"/>
      <c r="E82" s="363">
        <v>38</v>
      </c>
      <c r="F82" s="363">
        <v>38</v>
      </c>
      <c r="G82" s="364">
        <v>1380</v>
      </c>
      <c r="H82" s="365">
        <v>38</v>
      </c>
      <c r="I82" s="364">
        <v>7008</v>
      </c>
      <c r="J82" s="364">
        <f>SUM(J83:J86)</f>
        <v>397</v>
      </c>
    </row>
    <row r="83" spans="2:10" s="5" customFormat="1" ht="18" hidden="1" customHeight="1" outlineLevel="1" x14ac:dyDescent="0.4">
      <c r="B83" s="361"/>
      <c r="C83" s="376"/>
      <c r="D83" s="377" t="s">
        <v>454</v>
      </c>
      <c r="E83" s="391"/>
      <c r="F83" s="391"/>
      <c r="G83" s="391"/>
      <c r="H83" s="391"/>
      <c r="I83" s="391"/>
      <c r="J83" s="381">
        <v>46</v>
      </c>
    </row>
    <row r="84" spans="2:10" s="5" customFormat="1" ht="18" hidden="1" customHeight="1" outlineLevel="1" x14ac:dyDescent="0.4">
      <c r="B84" s="361"/>
      <c r="C84" s="376"/>
      <c r="D84" s="377" t="s">
        <v>455</v>
      </c>
      <c r="E84" s="391"/>
      <c r="F84" s="391"/>
      <c r="G84" s="391"/>
      <c r="H84" s="391"/>
      <c r="I84" s="391"/>
      <c r="J84" s="369">
        <v>54</v>
      </c>
    </row>
    <row r="85" spans="2:10" s="5" customFormat="1" ht="18" hidden="1" customHeight="1" outlineLevel="1" x14ac:dyDescent="0.4">
      <c r="B85" s="361"/>
      <c r="C85" s="376"/>
      <c r="D85" s="377" t="s">
        <v>456</v>
      </c>
      <c r="E85" s="391"/>
      <c r="F85" s="391"/>
      <c r="G85" s="391"/>
      <c r="H85" s="391"/>
      <c r="I85" s="391"/>
      <c r="J85" s="369">
        <v>141</v>
      </c>
    </row>
    <row r="86" spans="2:10" s="5" customFormat="1" ht="18" hidden="1" customHeight="1" outlineLevel="1" x14ac:dyDescent="0.4">
      <c r="B86" s="382"/>
      <c r="C86" s="383"/>
      <c r="D86" s="350" t="s">
        <v>457</v>
      </c>
      <c r="E86" s="398"/>
      <c r="F86" s="398"/>
      <c r="G86" s="398"/>
      <c r="H86" s="398"/>
      <c r="I86" s="398"/>
      <c r="J86" s="373">
        <v>156</v>
      </c>
    </row>
    <row r="87" spans="2:10" s="5" customFormat="1" ht="15" customHeight="1" collapsed="1" x14ac:dyDescent="0.4">
      <c r="B87" s="333" t="s">
        <v>434</v>
      </c>
      <c r="C87" s="355"/>
      <c r="D87" s="356"/>
      <c r="E87" s="394">
        <f>SUM(E88:E92)</f>
        <v>38</v>
      </c>
      <c r="F87" s="394">
        <f>SUM(F88:F92)</f>
        <v>38</v>
      </c>
      <c r="G87" s="395">
        <f>SUM(G88:G92)</f>
        <v>1380</v>
      </c>
      <c r="H87" s="396">
        <f>SUM(H88:H92)</f>
        <v>38</v>
      </c>
      <c r="I87" s="397">
        <f>SUM(I88:I92)</f>
        <v>7008.4</v>
      </c>
      <c r="J87" s="397">
        <f>J88</f>
        <v>378</v>
      </c>
    </row>
    <row r="88" spans="2:10" s="5" customFormat="1" ht="15" customHeight="1" x14ac:dyDescent="0.4">
      <c r="B88" s="361"/>
      <c r="C88" s="340" t="s">
        <v>451</v>
      </c>
      <c r="D88" s="362"/>
      <c r="E88" s="363">
        <v>38</v>
      </c>
      <c r="F88" s="363">
        <v>38</v>
      </c>
      <c r="G88" s="364">
        <v>1380</v>
      </c>
      <c r="H88" s="365">
        <v>38</v>
      </c>
      <c r="I88" s="364">
        <v>7008.4</v>
      </c>
      <c r="J88" s="364">
        <f>SUM(J89:J92)</f>
        <v>378</v>
      </c>
    </row>
    <row r="89" spans="2:10" s="5" customFormat="1" ht="18" hidden="1" customHeight="1" outlineLevel="1" x14ac:dyDescent="0.4">
      <c r="B89" s="361"/>
      <c r="C89" s="376"/>
      <c r="D89" s="377" t="s">
        <v>454</v>
      </c>
      <c r="E89" s="391"/>
      <c r="F89" s="391"/>
      <c r="G89" s="391"/>
      <c r="H89" s="391"/>
      <c r="I89" s="391"/>
      <c r="J89" s="381">
        <v>44</v>
      </c>
    </row>
    <row r="90" spans="2:10" s="5" customFormat="1" ht="18" hidden="1" customHeight="1" outlineLevel="1" x14ac:dyDescent="0.4">
      <c r="B90" s="361"/>
      <c r="C90" s="376"/>
      <c r="D90" s="377" t="s">
        <v>455</v>
      </c>
      <c r="E90" s="391"/>
      <c r="F90" s="391"/>
      <c r="G90" s="391"/>
      <c r="H90" s="391"/>
      <c r="I90" s="391"/>
      <c r="J90" s="369">
        <v>51</v>
      </c>
    </row>
    <row r="91" spans="2:10" s="5" customFormat="1" ht="18" hidden="1" customHeight="1" outlineLevel="1" x14ac:dyDescent="0.4">
      <c r="B91" s="361"/>
      <c r="C91" s="376"/>
      <c r="D91" s="377" t="s">
        <v>456</v>
      </c>
      <c r="E91" s="391"/>
      <c r="F91" s="391"/>
      <c r="G91" s="391"/>
      <c r="H91" s="391"/>
      <c r="I91" s="391"/>
      <c r="J91" s="369">
        <v>143</v>
      </c>
    </row>
    <row r="92" spans="2:10" s="5" customFormat="1" ht="18" hidden="1" customHeight="1" outlineLevel="1" x14ac:dyDescent="0.4">
      <c r="B92" s="382"/>
      <c r="C92" s="383"/>
      <c r="D92" s="350" t="s">
        <v>457</v>
      </c>
      <c r="E92" s="398"/>
      <c r="F92" s="398"/>
      <c r="G92" s="398"/>
      <c r="H92" s="398"/>
      <c r="I92" s="398"/>
      <c r="J92" s="373">
        <v>140</v>
      </c>
    </row>
    <row r="93" spans="2:10" s="5" customFormat="1" ht="15" customHeight="1" collapsed="1" x14ac:dyDescent="0.4">
      <c r="B93" s="333" t="s">
        <v>435</v>
      </c>
      <c r="C93" s="355"/>
      <c r="D93" s="356"/>
      <c r="E93" s="394">
        <f>SUM(E94:E98)</f>
        <v>38</v>
      </c>
      <c r="F93" s="394">
        <f>SUM(F94:F98)</f>
        <v>38</v>
      </c>
      <c r="G93" s="395">
        <f>SUM(G94:G98)</f>
        <v>1380</v>
      </c>
      <c r="H93" s="396">
        <f>SUM(H94:H98)</f>
        <v>38</v>
      </c>
      <c r="I93" s="397">
        <f>SUM(I94:I98)</f>
        <v>7008</v>
      </c>
      <c r="J93" s="397">
        <f>J94</f>
        <v>371</v>
      </c>
    </row>
    <row r="94" spans="2:10" s="5" customFormat="1" ht="15" customHeight="1" x14ac:dyDescent="0.4">
      <c r="B94" s="361"/>
      <c r="C94" s="340" t="s">
        <v>451</v>
      </c>
      <c r="D94" s="362"/>
      <c r="E94" s="363">
        <v>38</v>
      </c>
      <c r="F94" s="363">
        <v>38</v>
      </c>
      <c r="G94" s="364">
        <v>1380</v>
      </c>
      <c r="H94" s="365">
        <v>38</v>
      </c>
      <c r="I94" s="364">
        <v>7008</v>
      </c>
      <c r="J94" s="364">
        <v>371</v>
      </c>
    </row>
    <row r="95" spans="2:10" s="5" customFormat="1" ht="18" hidden="1" customHeight="1" outlineLevel="1" x14ac:dyDescent="0.4">
      <c r="B95" s="361"/>
      <c r="C95" s="376"/>
      <c r="D95" s="377" t="s">
        <v>454</v>
      </c>
      <c r="E95" s="391"/>
      <c r="F95" s="391"/>
      <c r="G95" s="391"/>
      <c r="H95" s="391"/>
      <c r="I95" s="391"/>
      <c r="J95" s="381"/>
    </row>
    <row r="96" spans="2:10" s="5" customFormat="1" ht="18" hidden="1" customHeight="1" outlineLevel="1" x14ac:dyDescent="0.4">
      <c r="B96" s="361"/>
      <c r="C96" s="376"/>
      <c r="D96" s="377" t="s">
        <v>455</v>
      </c>
      <c r="E96" s="391"/>
      <c r="F96" s="391"/>
      <c r="G96" s="391"/>
      <c r="H96" s="391"/>
      <c r="I96" s="391"/>
      <c r="J96" s="369"/>
    </row>
    <row r="97" spans="2:12" s="5" customFormat="1" ht="18" hidden="1" customHeight="1" outlineLevel="1" x14ac:dyDescent="0.4">
      <c r="B97" s="361"/>
      <c r="C97" s="376"/>
      <c r="D97" s="377" t="s">
        <v>456</v>
      </c>
      <c r="E97" s="391"/>
      <c r="F97" s="391"/>
      <c r="G97" s="391"/>
      <c r="H97" s="391"/>
      <c r="I97" s="391"/>
      <c r="J97" s="369"/>
    </row>
    <row r="98" spans="2:12" s="5" customFormat="1" ht="18" hidden="1" customHeight="1" outlineLevel="1" x14ac:dyDescent="0.4">
      <c r="B98" s="382"/>
      <c r="C98" s="383"/>
      <c r="D98" s="350" t="s">
        <v>457</v>
      </c>
      <c r="E98" s="398"/>
      <c r="F98" s="398"/>
      <c r="G98" s="398"/>
      <c r="H98" s="398"/>
      <c r="I98" s="398"/>
      <c r="J98" s="373"/>
    </row>
    <row r="99" spans="2:12" s="5" customFormat="1" ht="15" customHeight="1" outlineLevel="1" x14ac:dyDescent="0.4">
      <c r="B99" s="333" t="s">
        <v>436</v>
      </c>
      <c r="C99" s="355"/>
      <c r="D99" s="356"/>
      <c r="E99" s="394">
        <f>SUM(E100:E104)</f>
        <v>38</v>
      </c>
      <c r="F99" s="394">
        <f>SUM(F100:F104)</f>
        <v>38</v>
      </c>
      <c r="G99" s="395">
        <f>SUM(G100:G104)</f>
        <v>1380</v>
      </c>
      <c r="H99" s="396">
        <f>SUM(H100:H104)</f>
        <v>38</v>
      </c>
      <c r="I99" s="397">
        <f>SUM(I100:I104)</f>
        <v>7008</v>
      </c>
      <c r="J99" s="397">
        <f>J100</f>
        <v>359</v>
      </c>
    </row>
    <row r="100" spans="2:12" s="5" customFormat="1" ht="15" customHeight="1" outlineLevel="1" x14ac:dyDescent="0.4">
      <c r="B100" s="361"/>
      <c r="C100" s="340" t="s">
        <v>451</v>
      </c>
      <c r="D100" s="362"/>
      <c r="E100" s="363">
        <v>38</v>
      </c>
      <c r="F100" s="363">
        <v>38</v>
      </c>
      <c r="G100" s="364">
        <v>1380</v>
      </c>
      <c r="H100" s="365">
        <v>38</v>
      </c>
      <c r="I100" s="364">
        <v>7008</v>
      </c>
      <c r="J100" s="364">
        <v>359</v>
      </c>
    </row>
    <row r="101" spans="2:12" s="5" customFormat="1" ht="18" hidden="1" customHeight="1" outlineLevel="1" x14ac:dyDescent="0.4">
      <c r="B101" s="361"/>
      <c r="C101" s="376"/>
      <c r="D101" s="377" t="s">
        <v>454</v>
      </c>
      <c r="E101" s="391"/>
      <c r="F101" s="391"/>
      <c r="G101" s="391"/>
      <c r="H101" s="391"/>
      <c r="I101" s="391"/>
      <c r="J101" s="381"/>
    </row>
    <row r="102" spans="2:12" s="5" customFormat="1" ht="18" hidden="1" customHeight="1" outlineLevel="1" x14ac:dyDescent="0.4">
      <c r="B102" s="361"/>
      <c r="C102" s="376"/>
      <c r="D102" s="377" t="s">
        <v>455</v>
      </c>
      <c r="E102" s="391"/>
      <c r="F102" s="391"/>
      <c r="G102" s="391"/>
      <c r="H102" s="391"/>
      <c r="I102" s="399"/>
      <c r="J102" s="369"/>
      <c r="L102" s="5" t="s">
        <v>465</v>
      </c>
    </row>
    <row r="103" spans="2:12" s="5" customFormat="1" ht="18" hidden="1" customHeight="1" outlineLevel="1" x14ac:dyDescent="0.4">
      <c r="B103" s="361"/>
      <c r="C103" s="376"/>
      <c r="D103" s="377" t="s">
        <v>456</v>
      </c>
      <c r="E103" s="391"/>
      <c r="F103" s="391"/>
      <c r="G103" s="391"/>
      <c r="H103" s="391"/>
      <c r="I103" s="391"/>
      <c r="J103" s="369">
        <v>128</v>
      </c>
    </row>
    <row r="104" spans="2:12" s="5" customFormat="1" ht="18" hidden="1" customHeight="1" outlineLevel="1" x14ac:dyDescent="0.4">
      <c r="B104" s="382"/>
      <c r="C104" s="383"/>
      <c r="D104" s="350" t="s">
        <v>457</v>
      </c>
      <c r="E104" s="398"/>
      <c r="F104" s="398"/>
      <c r="G104" s="398"/>
      <c r="H104" s="398"/>
      <c r="I104" s="398"/>
      <c r="J104" s="373">
        <v>142</v>
      </c>
    </row>
    <row r="105" spans="2:12" s="5" customFormat="1" ht="15" customHeight="1" outlineLevel="1" x14ac:dyDescent="0.4">
      <c r="B105" s="333" t="s">
        <v>437</v>
      </c>
      <c r="C105" s="355"/>
      <c r="D105" s="356"/>
      <c r="E105" s="394">
        <f t="shared" ref="E105:J105" si="0">E106</f>
        <v>38</v>
      </c>
      <c r="F105" s="394">
        <f t="shared" si="0"/>
        <v>38</v>
      </c>
      <c r="G105" s="395">
        <f t="shared" si="0"/>
        <v>1380</v>
      </c>
      <c r="H105" s="396">
        <f t="shared" si="0"/>
        <v>38</v>
      </c>
      <c r="I105" s="397">
        <f t="shared" si="0"/>
        <v>7008</v>
      </c>
      <c r="J105" s="397">
        <f t="shared" si="0"/>
        <v>351</v>
      </c>
    </row>
    <row r="106" spans="2:12" s="5" customFormat="1" ht="15" customHeight="1" outlineLevel="1" x14ac:dyDescent="0.4">
      <c r="B106" s="361"/>
      <c r="C106" s="340" t="s">
        <v>451</v>
      </c>
      <c r="D106" s="362"/>
      <c r="E106" s="363">
        <v>38</v>
      </c>
      <c r="F106" s="363">
        <v>38</v>
      </c>
      <c r="G106" s="364">
        <v>1380</v>
      </c>
      <c r="H106" s="365">
        <v>38</v>
      </c>
      <c r="I106" s="364">
        <v>7008</v>
      </c>
      <c r="J106" s="364">
        <v>351</v>
      </c>
    </row>
    <row r="107" spans="2:12" s="5" customFormat="1" ht="15" hidden="1" customHeight="1" outlineLevel="1" x14ac:dyDescent="0.4">
      <c r="B107" s="361"/>
      <c r="C107" s="376"/>
      <c r="D107" s="377" t="s">
        <v>466</v>
      </c>
      <c r="E107" s="391"/>
      <c r="F107" s="391"/>
      <c r="G107" s="391"/>
      <c r="H107" s="391"/>
      <c r="I107" s="399"/>
      <c r="J107" s="369">
        <v>85</v>
      </c>
    </row>
    <row r="108" spans="2:12" s="5" customFormat="1" ht="15" hidden="1" customHeight="1" outlineLevel="1" x14ac:dyDescent="0.4">
      <c r="B108" s="361"/>
      <c r="C108" s="376"/>
      <c r="D108" s="377" t="s">
        <v>456</v>
      </c>
      <c r="E108" s="391"/>
      <c r="F108" s="391"/>
      <c r="G108" s="391"/>
      <c r="H108" s="391"/>
      <c r="I108" s="391"/>
      <c r="J108" s="369">
        <v>128</v>
      </c>
    </row>
    <row r="109" spans="2:12" s="5" customFormat="1" ht="15" hidden="1" customHeight="1" outlineLevel="1" x14ac:dyDescent="0.4">
      <c r="B109" s="382"/>
      <c r="C109" s="383"/>
      <c r="D109" s="350" t="s">
        <v>457</v>
      </c>
      <c r="E109" s="398"/>
      <c r="F109" s="398"/>
      <c r="G109" s="398"/>
      <c r="H109" s="398"/>
      <c r="I109" s="398"/>
      <c r="J109" s="373">
        <v>138</v>
      </c>
    </row>
    <row r="110" spans="2:12" s="5" customFormat="1" ht="15" customHeight="1" outlineLevel="1" x14ac:dyDescent="0.4">
      <c r="B110" s="333" t="s">
        <v>439</v>
      </c>
      <c r="C110" s="355"/>
      <c r="D110" s="356"/>
      <c r="E110" s="394">
        <f t="shared" ref="E110:J110" si="1">E111</f>
        <v>38</v>
      </c>
      <c r="F110" s="394">
        <f t="shared" si="1"/>
        <v>38</v>
      </c>
      <c r="G110" s="395">
        <f t="shared" si="1"/>
        <v>1380</v>
      </c>
      <c r="H110" s="396">
        <f t="shared" si="1"/>
        <v>38</v>
      </c>
      <c r="I110" s="397">
        <f t="shared" si="1"/>
        <v>7008</v>
      </c>
      <c r="J110" s="397">
        <f t="shared" si="1"/>
        <v>334</v>
      </c>
    </row>
    <row r="111" spans="2:12" s="5" customFormat="1" ht="15" customHeight="1" outlineLevel="1" x14ac:dyDescent="0.4">
      <c r="B111" s="361"/>
      <c r="C111" s="340" t="s">
        <v>451</v>
      </c>
      <c r="D111" s="362"/>
      <c r="E111" s="363">
        <v>38</v>
      </c>
      <c r="F111" s="363">
        <v>38</v>
      </c>
      <c r="G111" s="364">
        <v>1380</v>
      </c>
      <c r="H111" s="365">
        <v>38</v>
      </c>
      <c r="I111" s="364">
        <v>7008</v>
      </c>
      <c r="J111" s="364">
        <f>SUM(J112:J114)</f>
        <v>334</v>
      </c>
    </row>
    <row r="112" spans="2:12" s="5" customFormat="1" ht="15" customHeight="1" outlineLevel="1" x14ac:dyDescent="0.4">
      <c r="B112" s="361"/>
      <c r="C112" s="376"/>
      <c r="D112" s="377" t="s">
        <v>466</v>
      </c>
      <c r="E112" s="391"/>
      <c r="F112" s="391"/>
      <c r="G112" s="391"/>
      <c r="H112" s="391"/>
      <c r="I112" s="399"/>
      <c r="J112" s="369">
        <v>77</v>
      </c>
    </row>
    <row r="113" spans="2:10" s="5" customFormat="1" ht="15" customHeight="1" outlineLevel="1" x14ac:dyDescent="0.4">
      <c r="B113" s="361"/>
      <c r="C113" s="376"/>
      <c r="D113" s="377" t="s">
        <v>456</v>
      </c>
      <c r="E113" s="391"/>
      <c r="F113" s="391"/>
      <c r="G113" s="391"/>
      <c r="H113" s="391"/>
      <c r="I113" s="391"/>
      <c r="J113" s="369">
        <v>129</v>
      </c>
    </row>
    <row r="114" spans="2:10" s="5" customFormat="1" ht="15" customHeight="1" outlineLevel="1" x14ac:dyDescent="0.4">
      <c r="B114" s="382"/>
      <c r="C114" s="383"/>
      <c r="D114" s="350" t="s">
        <v>457</v>
      </c>
      <c r="E114" s="398"/>
      <c r="F114" s="398"/>
      <c r="G114" s="398"/>
      <c r="H114" s="398"/>
      <c r="I114" s="398"/>
      <c r="J114" s="373">
        <f>127+1</f>
        <v>128</v>
      </c>
    </row>
    <row r="115" spans="2:10" s="5" customFormat="1" ht="15" customHeight="1" outlineLevel="1" x14ac:dyDescent="0.4">
      <c r="B115" s="333" t="s">
        <v>440</v>
      </c>
      <c r="C115" s="355"/>
      <c r="D115" s="356"/>
      <c r="E115" s="394">
        <f t="shared" ref="E115:J115" si="2">E116</f>
        <v>38</v>
      </c>
      <c r="F115" s="394">
        <f t="shared" si="2"/>
        <v>38</v>
      </c>
      <c r="G115" s="395">
        <f t="shared" si="2"/>
        <v>1380</v>
      </c>
      <c r="H115" s="396">
        <f t="shared" si="2"/>
        <v>38</v>
      </c>
      <c r="I115" s="397">
        <f t="shared" si="2"/>
        <v>7008</v>
      </c>
      <c r="J115" s="397">
        <f t="shared" si="2"/>
        <v>307</v>
      </c>
    </row>
    <row r="116" spans="2:10" s="5" customFormat="1" ht="15" customHeight="1" outlineLevel="1" x14ac:dyDescent="0.4">
      <c r="B116" s="361"/>
      <c r="C116" s="340" t="s">
        <v>451</v>
      </c>
      <c r="D116" s="362"/>
      <c r="E116" s="363">
        <v>38</v>
      </c>
      <c r="F116" s="363">
        <v>38</v>
      </c>
      <c r="G116" s="364">
        <v>1380</v>
      </c>
      <c r="H116" s="365">
        <v>38</v>
      </c>
      <c r="I116" s="364">
        <v>7008</v>
      </c>
      <c r="J116" s="364">
        <f>SUM(J117:J119)</f>
        <v>307</v>
      </c>
    </row>
    <row r="117" spans="2:10" s="5" customFormat="1" ht="15" customHeight="1" outlineLevel="1" x14ac:dyDescent="0.4">
      <c r="B117" s="361"/>
      <c r="C117" s="376"/>
      <c r="D117" s="377" t="s">
        <v>466</v>
      </c>
      <c r="E117" s="391"/>
      <c r="F117" s="391"/>
      <c r="G117" s="391"/>
      <c r="H117" s="391"/>
      <c r="I117" s="399"/>
      <c r="J117" s="369">
        <v>69</v>
      </c>
    </row>
    <row r="118" spans="2:10" s="5" customFormat="1" ht="15" customHeight="1" outlineLevel="1" x14ac:dyDescent="0.4">
      <c r="B118" s="361"/>
      <c r="C118" s="376"/>
      <c r="D118" s="377" t="s">
        <v>456</v>
      </c>
      <c r="E118" s="391"/>
      <c r="F118" s="391"/>
      <c r="G118" s="391"/>
      <c r="H118" s="391"/>
      <c r="I118" s="391"/>
      <c r="J118" s="369">
        <v>119</v>
      </c>
    </row>
    <row r="119" spans="2:10" s="5" customFormat="1" ht="15" customHeight="1" outlineLevel="1" x14ac:dyDescent="0.4">
      <c r="B119" s="382"/>
      <c r="C119" s="383"/>
      <c r="D119" s="350" t="s">
        <v>457</v>
      </c>
      <c r="E119" s="398"/>
      <c r="F119" s="398"/>
      <c r="G119" s="398"/>
      <c r="H119" s="398"/>
      <c r="I119" s="398"/>
      <c r="J119" s="373">
        <v>119</v>
      </c>
    </row>
    <row r="120" spans="2:10" s="5" customFormat="1" ht="15" customHeight="1" outlineLevel="1" x14ac:dyDescent="0.4">
      <c r="B120" s="333" t="s">
        <v>467</v>
      </c>
      <c r="C120" s="355"/>
      <c r="D120" s="356"/>
      <c r="E120" s="394">
        <f t="shared" ref="E120:J120" si="3">E121</f>
        <v>38</v>
      </c>
      <c r="F120" s="394">
        <f t="shared" si="3"/>
        <v>38</v>
      </c>
      <c r="G120" s="395">
        <f t="shared" si="3"/>
        <v>1380</v>
      </c>
      <c r="H120" s="396">
        <f t="shared" si="3"/>
        <v>38</v>
      </c>
      <c r="I120" s="397">
        <f t="shared" si="3"/>
        <v>7008</v>
      </c>
      <c r="J120" s="397">
        <f t="shared" si="3"/>
        <v>296</v>
      </c>
    </row>
    <row r="121" spans="2:10" s="5" customFormat="1" ht="15" customHeight="1" outlineLevel="1" x14ac:dyDescent="0.4">
      <c r="B121" s="361"/>
      <c r="C121" s="340" t="s">
        <v>451</v>
      </c>
      <c r="D121" s="362"/>
      <c r="E121" s="363">
        <v>38</v>
      </c>
      <c r="F121" s="363">
        <v>38</v>
      </c>
      <c r="G121" s="364">
        <v>1380</v>
      </c>
      <c r="H121" s="365">
        <v>38</v>
      </c>
      <c r="I121" s="364">
        <v>7008</v>
      </c>
      <c r="J121" s="364">
        <f>SUM(J122:J124)</f>
        <v>296</v>
      </c>
    </row>
    <row r="122" spans="2:10" s="5" customFormat="1" ht="15" customHeight="1" outlineLevel="1" x14ac:dyDescent="0.4">
      <c r="B122" s="361"/>
      <c r="C122" s="376"/>
      <c r="D122" s="377" t="s">
        <v>466</v>
      </c>
      <c r="E122" s="391"/>
      <c r="F122" s="391"/>
      <c r="G122" s="391"/>
      <c r="H122" s="391"/>
      <c r="I122" s="399"/>
      <c r="J122" s="369">
        <v>67</v>
      </c>
    </row>
    <row r="123" spans="2:10" s="5" customFormat="1" ht="15" customHeight="1" outlineLevel="1" x14ac:dyDescent="0.4">
      <c r="B123" s="361"/>
      <c r="C123" s="376"/>
      <c r="D123" s="377" t="s">
        <v>456</v>
      </c>
      <c r="E123" s="391"/>
      <c r="F123" s="391"/>
      <c r="G123" s="391"/>
      <c r="H123" s="391"/>
      <c r="I123" s="391"/>
      <c r="J123" s="369">
        <v>118</v>
      </c>
    </row>
    <row r="124" spans="2:10" s="5" customFormat="1" ht="15" customHeight="1" outlineLevel="1" x14ac:dyDescent="0.4">
      <c r="B124" s="382"/>
      <c r="C124" s="383"/>
      <c r="D124" s="350" t="s">
        <v>457</v>
      </c>
      <c r="E124" s="398"/>
      <c r="F124" s="398"/>
      <c r="G124" s="398"/>
      <c r="H124" s="398"/>
      <c r="I124" s="398"/>
      <c r="J124" s="373">
        <v>111</v>
      </c>
    </row>
    <row r="125" spans="2:10" ht="15" customHeight="1" x14ac:dyDescent="0.4">
      <c r="B125" s="193" t="s">
        <v>468</v>
      </c>
      <c r="C125" s="193"/>
      <c r="D125" s="193"/>
      <c r="E125" s="193"/>
      <c r="F125" s="193"/>
      <c r="G125" s="193"/>
      <c r="H125" s="193"/>
      <c r="I125" s="193"/>
      <c r="J125" s="400"/>
    </row>
    <row r="126" spans="2:10" ht="15" customHeight="1" x14ac:dyDescent="0.4">
      <c r="B126" s="67" t="s">
        <v>469</v>
      </c>
    </row>
    <row r="127" spans="2:10" s="5" customFormat="1" ht="18" customHeight="1" x14ac:dyDescent="0.4"/>
    <row r="128" spans="2:10" s="5" customFormat="1" ht="12" customHeight="1" x14ac:dyDescent="0.4"/>
    <row r="129" s="5" customFormat="1" ht="18" customHeight="1" x14ac:dyDescent="0.4"/>
    <row r="130" s="5" customFormat="1" ht="15" customHeight="1" x14ac:dyDescent="0.4"/>
    <row r="131" s="5" customFormat="1" ht="15" customHeight="1" x14ac:dyDescent="0.4"/>
    <row r="132" s="5" customFormat="1" ht="15" customHeight="1" x14ac:dyDescent="0.4"/>
    <row r="133" s="5" customFormat="1" ht="15" customHeight="1" x14ac:dyDescent="0.4"/>
    <row r="134" s="5" customFormat="1" ht="15" customHeight="1" x14ac:dyDescent="0.4"/>
    <row r="135" s="5" customFormat="1" ht="15" customHeight="1" x14ac:dyDescent="0.4"/>
    <row r="136" s="5" customFormat="1" ht="15" customHeight="1" x14ac:dyDescent="0.4"/>
    <row r="137" s="5" customFormat="1" ht="18" customHeight="1" x14ac:dyDescent="0.4"/>
    <row r="138" s="5" customFormat="1" ht="15" customHeight="1" x14ac:dyDescent="0.4"/>
    <row r="139" s="5" customFormat="1" ht="15" customHeight="1" x14ac:dyDescent="0.4"/>
    <row r="144" ht="18" customHeight="1" x14ac:dyDescent="0.4"/>
    <row r="146" ht="18" customHeight="1" x14ac:dyDescent="0.4"/>
    <row r="148" ht="18" customHeight="1" x14ac:dyDescent="0.4"/>
    <row r="150" ht="18" customHeight="1" x14ac:dyDescent="0.4"/>
    <row r="152" ht="18" customHeight="1" x14ac:dyDescent="0.4"/>
    <row r="154" ht="18" customHeight="1" x14ac:dyDescent="0.4"/>
    <row r="156" ht="18" customHeight="1" x14ac:dyDescent="0.4"/>
    <row r="158" ht="18" customHeight="1" x14ac:dyDescent="0.4"/>
  </sheetData>
  <mergeCells count="3">
    <mergeCell ref="B4:C6"/>
    <mergeCell ref="E4:G4"/>
    <mergeCell ref="H4:J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&amp;C-137-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opLeftCell="A13" zoomScaleNormal="100" workbookViewId="0">
      <selection activeCell="J37" sqref="J37"/>
    </sheetView>
  </sheetViews>
  <sheetFormatPr defaultRowHeight="11.25" x14ac:dyDescent="0.4"/>
  <cols>
    <col min="1" max="1" width="1.25" style="67" customWidth="1"/>
    <col min="2" max="2" width="13.75" style="67" customWidth="1"/>
    <col min="3" max="3" width="10.5" style="67" bestFit="1" customWidth="1"/>
    <col min="4" max="4" width="8.25" style="67" bestFit="1" customWidth="1"/>
    <col min="5" max="5" width="7.5" style="67" bestFit="1" customWidth="1"/>
    <col min="6" max="6" width="11.375" style="401" bestFit="1" customWidth="1"/>
    <col min="7" max="7" width="6.75" style="401" customWidth="1"/>
    <col min="8" max="8" width="6" style="401" bestFit="1" customWidth="1"/>
    <col min="9" max="9" width="15.125" style="67" bestFit="1" customWidth="1"/>
    <col min="10" max="10" width="13.875" style="67" customWidth="1"/>
    <col min="11" max="256" width="9" style="67"/>
    <col min="257" max="257" width="1.25" style="67" customWidth="1"/>
    <col min="258" max="258" width="13.75" style="67" customWidth="1"/>
    <col min="259" max="259" width="10.5" style="67" bestFit="1" customWidth="1"/>
    <col min="260" max="260" width="8.25" style="67" bestFit="1" customWidth="1"/>
    <col min="261" max="261" width="7.5" style="67" bestFit="1" customWidth="1"/>
    <col min="262" max="262" width="11.375" style="67" bestFit="1" customWidth="1"/>
    <col min="263" max="263" width="6.75" style="67" customWidth="1"/>
    <col min="264" max="264" width="6" style="67" bestFit="1" customWidth="1"/>
    <col min="265" max="265" width="15.125" style="67" bestFit="1" customWidth="1"/>
    <col min="266" max="266" width="13.875" style="67" customWidth="1"/>
    <col min="267" max="512" width="9" style="67"/>
    <col min="513" max="513" width="1.25" style="67" customWidth="1"/>
    <col min="514" max="514" width="13.75" style="67" customWidth="1"/>
    <col min="515" max="515" width="10.5" style="67" bestFit="1" customWidth="1"/>
    <col min="516" max="516" width="8.25" style="67" bestFit="1" customWidth="1"/>
    <col min="517" max="517" width="7.5" style="67" bestFit="1" customWidth="1"/>
    <col min="518" max="518" width="11.375" style="67" bestFit="1" customWidth="1"/>
    <col min="519" max="519" width="6.75" style="67" customWidth="1"/>
    <col min="520" max="520" width="6" style="67" bestFit="1" customWidth="1"/>
    <col min="521" max="521" width="15.125" style="67" bestFit="1" customWidth="1"/>
    <col min="522" max="522" width="13.875" style="67" customWidth="1"/>
    <col min="523" max="768" width="9" style="67"/>
    <col min="769" max="769" width="1.25" style="67" customWidth="1"/>
    <col min="770" max="770" width="13.75" style="67" customWidth="1"/>
    <col min="771" max="771" width="10.5" style="67" bestFit="1" customWidth="1"/>
    <col min="772" max="772" width="8.25" style="67" bestFit="1" customWidth="1"/>
    <col min="773" max="773" width="7.5" style="67" bestFit="1" customWidth="1"/>
    <col min="774" max="774" width="11.375" style="67" bestFit="1" customWidth="1"/>
    <col min="775" max="775" width="6.75" style="67" customWidth="1"/>
    <col min="776" max="776" width="6" style="67" bestFit="1" customWidth="1"/>
    <col min="777" max="777" width="15.125" style="67" bestFit="1" customWidth="1"/>
    <col min="778" max="778" width="13.875" style="67" customWidth="1"/>
    <col min="779" max="1024" width="9" style="67"/>
    <col min="1025" max="1025" width="1.25" style="67" customWidth="1"/>
    <col min="1026" max="1026" width="13.75" style="67" customWidth="1"/>
    <col min="1027" max="1027" width="10.5" style="67" bestFit="1" customWidth="1"/>
    <col min="1028" max="1028" width="8.25" style="67" bestFit="1" customWidth="1"/>
    <col min="1029" max="1029" width="7.5" style="67" bestFit="1" customWidth="1"/>
    <col min="1030" max="1030" width="11.375" style="67" bestFit="1" customWidth="1"/>
    <col min="1031" max="1031" width="6.75" style="67" customWidth="1"/>
    <col min="1032" max="1032" width="6" style="67" bestFit="1" customWidth="1"/>
    <col min="1033" max="1033" width="15.125" style="67" bestFit="1" customWidth="1"/>
    <col min="1034" max="1034" width="13.875" style="67" customWidth="1"/>
    <col min="1035" max="1280" width="9" style="67"/>
    <col min="1281" max="1281" width="1.25" style="67" customWidth="1"/>
    <col min="1282" max="1282" width="13.75" style="67" customWidth="1"/>
    <col min="1283" max="1283" width="10.5" style="67" bestFit="1" customWidth="1"/>
    <col min="1284" max="1284" width="8.25" style="67" bestFit="1" customWidth="1"/>
    <col min="1285" max="1285" width="7.5" style="67" bestFit="1" customWidth="1"/>
    <col min="1286" max="1286" width="11.375" style="67" bestFit="1" customWidth="1"/>
    <col min="1287" max="1287" width="6.75" style="67" customWidth="1"/>
    <col min="1288" max="1288" width="6" style="67" bestFit="1" customWidth="1"/>
    <col min="1289" max="1289" width="15.125" style="67" bestFit="1" customWidth="1"/>
    <col min="1290" max="1290" width="13.875" style="67" customWidth="1"/>
    <col min="1291" max="1536" width="9" style="67"/>
    <col min="1537" max="1537" width="1.25" style="67" customWidth="1"/>
    <col min="1538" max="1538" width="13.75" style="67" customWidth="1"/>
    <col min="1539" max="1539" width="10.5" style="67" bestFit="1" customWidth="1"/>
    <col min="1540" max="1540" width="8.25" style="67" bestFit="1" customWidth="1"/>
    <col min="1541" max="1541" width="7.5" style="67" bestFit="1" customWidth="1"/>
    <col min="1542" max="1542" width="11.375" style="67" bestFit="1" customWidth="1"/>
    <col min="1543" max="1543" width="6.75" style="67" customWidth="1"/>
    <col min="1544" max="1544" width="6" style="67" bestFit="1" customWidth="1"/>
    <col min="1545" max="1545" width="15.125" style="67" bestFit="1" customWidth="1"/>
    <col min="1546" max="1546" width="13.875" style="67" customWidth="1"/>
    <col min="1547" max="1792" width="9" style="67"/>
    <col min="1793" max="1793" width="1.25" style="67" customWidth="1"/>
    <col min="1794" max="1794" width="13.75" style="67" customWidth="1"/>
    <col min="1795" max="1795" width="10.5" style="67" bestFit="1" customWidth="1"/>
    <col min="1796" max="1796" width="8.25" style="67" bestFit="1" customWidth="1"/>
    <col min="1797" max="1797" width="7.5" style="67" bestFit="1" customWidth="1"/>
    <col min="1798" max="1798" width="11.375" style="67" bestFit="1" customWidth="1"/>
    <col min="1799" max="1799" width="6.75" style="67" customWidth="1"/>
    <col min="1800" max="1800" width="6" style="67" bestFit="1" customWidth="1"/>
    <col min="1801" max="1801" width="15.125" style="67" bestFit="1" customWidth="1"/>
    <col min="1802" max="1802" width="13.875" style="67" customWidth="1"/>
    <col min="1803" max="2048" width="9" style="67"/>
    <col min="2049" max="2049" width="1.25" style="67" customWidth="1"/>
    <col min="2050" max="2050" width="13.75" style="67" customWidth="1"/>
    <col min="2051" max="2051" width="10.5" style="67" bestFit="1" customWidth="1"/>
    <col min="2052" max="2052" width="8.25" style="67" bestFit="1" customWidth="1"/>
    <col min="2053" max="2053" width="7.5" style="67" bestFit="1" customWidth="1"/>
    <col min="2054" max="2054" width="11.375" style="67" bestFit="1" customWidth="1"/>
    <col min="2055" max="2055" width="6.75" style="67" customWidth="1"/>
    <col min="2056" max="2056" width="6" style="67" bestFit="1" customWidth="1"/>
    <col min="2057" max="2057" width="15.125" style="67" bestFit="1" customWidth="1"/>
    <col min="2058" max="2058" width="13.875" style="67" customWidth="1"/>
    <col min="2059" max="2304" width="9" style="67"/>
    <col min="2305" max="2305" width="1.25" style="67" customWidth="1"/>
    <col min="2306" max="2306" width="13.75" style="67" customWidth="1"/>
    <col min="2307" max="2307" width="10.5" style="67" bestFit="1" customWidth="1"/>
    <col min="2308" max="2308" width="8.25" style="67" bestFit="1" customWidth="1"/>
    <col min="2309" max="2309" width="7.5" style="67" bestFit="1" customWidth="1"/>
    <col min="2310" max="2310" width="11.375" style="67" bestFit="1" customWidth="1"/>
    <col min="2311" max="2311" width="6.75" style="67" customWidth="1"/>
    <col min="2312" max="2312" width="6" style="67" bestFit="1" customWidth="1"/>
    <col min="2313" max="2313" width="15.125" style="67" bestFit="1" customWidth="1"/>
    <col min="2314" max="2314" width="13.875" style="67" customWidth="1"/>
    <col min="2315" max="2560" width="9" style="67"/>
    <col min="2561" max="2561" width="1.25" style="67" customWidth="1"/>
    <col min="2562" max="2562" width="13.75" style="67" customWidth="1"/>
    <col min="2563" max="2563" width="10.5" style="67" bestFit="1" customWidth="1"/>
    <col min="2564" max="2564" width="8.25" style="67" bestFit="1" customWidth="1"/>
    <col min="2565" max="2565" width="7.5" style="67" bestFit="1" customWidth="1"/>
    <col min="2566" max="2566" width="11.375" style="67" bestFit="1" customWidth="1"/>
    <col min="2567" max="2567" width="6.75" style="67" customWidth="1"/>
    <col min="2568" max="2568" width="6" style="67" bestFit="1" customWidth="1"/>
    <col min="2569" max="2569" width="15.125" style="67" bestFit="1" customWidth="1"/>
    <col min="2570" max="2570" width="13.875" style="67" customWidth="1"/>
    <col min="2571" max="2816" width="9" style="67"/>
    <col min="2817" max="2817" width="1.25" style="67" customWidth="1"/>
    <col min="2818" max="2818" width="13.75" style="67" customWidth="1"/>
    <col min="2819" max="2819" width="10.5" style="67" bestFit="1" customWidth="1"/>
    <col min="2820" max="2820" width="8.25" style="67" bestFit="1" customWidth="1"/>
    <col min="2821" max="2821" width="7.5" style="67" bestFit="1" customWidth="1"/>
    <col min="2822" max="2822" width="11.375" style="67" bestFit="1" customWidth="1"/>
    <col min="2823" max="2823" width="6.75" style="67" customWidth="1"/>
    <col min="2824" max="2824" width="6" style="67" bestFit="1" customWidth="1"/>
    <col min="2825" max="2825" width="15.125" style="67" bestFit="1" customWidth="1"/>
    <col min="2826" max="2826" width="13.875" style="67" customWidth="1"/>
    <col min="2827" max="3072" width="9" style="67"/>
    <col min="3073" max="3073" width="1.25" style="67" customWidth="1"/>
    <col min="3074" max="3074" width="13.75" style="67" customWidth="1"/>
    <col min="3075" max="3075" width="10.5" style="67" bestFit="1" customWidth="1"/>
    <col min="3076" max="3076" width="8.25" style="67" bestFit="1" customWidth="1"/>
    <col min="3077" max="3077" width="7.5" style="67" bestFit="1" customWidth="1"/>
    <col min="3078" max="3078" width="11.375" style="67" bestFit="1" customWidth="1"/>
    <col min="3079" max="3079" width="6.75" style="67" customWidth="1"/>
    <col min="3080" max="3080" width="6" style="67" bestFit="1" customWidth="1"/>
    <col min="3081" max="3081" width="15.125" style="67" bestFit="1" customWidth="1"/>
    <col min="3082" max="3082" width="13.875" style="67" customWidth="1"/>
    <col min="3083" max="3328" width="9" style="67"/>
    <col min="3329" max="3329" width="1.25" style="67" customWidth="1"/>
    <col min="3330" max="3330" width="13.75" style="67" customWidth="1"/>
    <col min="3331" max="3331" width="10.5" style="67" bestFit="1" customWidth="1"/>
    <col min="3332" max="3332" width="8.25" style="67" bestFit="1" customWidth="1"/>
    <col min="3333" max="3333" width="7.5" style="67" bestFit="1" customWidth="1"/>
    <col min="3334" max="3334" width="11.375" style="67" bestFit="1" customWidth="1"/>
    <col min="3335" max="3335" width="6.75" style="67" customWidth="1"/>
    <col min="3336" max="3336" width="6" style="67" bestFit="1" customWidth="1"/>
    <col min="3337" max="3337" width="15.125" style="67" bestFit="1" customWidth="1"/>
    <col min="3338" max="3338" width="13.875" style="67" customWidth="1"/>
    <col min="3339" max="3584" width="9" style="67"/>
    <col min="3585" max="3585" width="1.25" style="67" customWidth="1"/>
    <col min="3586" max="3586" width="13.75" style="67" customWidth="1"/>
    <col min="3587" max="3587" width="10.5" style="67" bestFit="1" customWidth="1"/>
    <col min="3588" max="3588" width="8.25" style="67" bestFit="1" customWidth="1"/>
    <col min="3589" max="3589" width="7.5" style="67" bestFit="1" customWidth="1"/>
    <col min="3590" max="3590" width="11.375" style="67" bestFit="1" customWidth="1"/>
    <col min="3591" max="3591" width="6.75" style="67" customWidth="1"/>
    <col min="3592" max="3592" width="6" style="67" bestFit="1" customWidth="1"/>
    <col min="3593" max="3593" width="15.125" style="67" bestFit="1" customWidth="1"/>
    <col min="3594" max="3594" width="13.875" style="67" customWidth="1"/>
    <col min="3595" max="3840" width="9" style="67"/>
    <col min="3841" max="3841" width="1.25" style="67" customWidth="1"/>
    <col min="3842" max="3842" width="13.75" style="67" customWidth="1"/>
    <col min="3843" max="3843" width="10.5" style="67" bestFit="1" customWidth="1"/>
    <col min="3844" max="3844" width="8.25" style="67" bestFit="1" customWidth="1"/>
    <col min="3845" max="3845" width="7.5" style="67" bestFit="1" customWidth="1"/>
    <col min="3846" max="3846" width="11.375" style="67" bestFit="1" customWidth="1"/>
    <col min="3847" max="3847" width="6.75" style="67" customWidth="1"/>
    <col min="3848" max="3848" width="6" style="67" bestFit="1" customWidth="1"/>
    <col min="3849" max="3849" width="15.125" style="67" bestFit="1" customWidth="1"/>
    <col min="3850" max="3850" width="13.875" style="67" customWidth="1"/>
    <col min="3851" max="4096" width="9" style="67"/>
    <col min="4097" max="4097" width="1.25" style="67" customWidth="1"/>
    <col min="4098" max="4098" width="13.75" style="67" customWidth="1"/>
    <col min="4099" max="4099" width="10.5" style="67" bestFit="1" customWidth="1"/>
    <col min="4100" max="4100" width="8.25" style="67" bestFit="1" customWidth="1"/>
    <col min="4101" max="4101" width="7.5" style="67" bestFit="1" customWidth="1"/>
    <col min="4102" max="4102" width="11.375" style="67" bestFit="1" customWidth="1"/>
    <col min="4103" max="4103" width="6.75" style="67" customWidth="1"/>
    <col min="4104" max="4104" width="6" style="67" bestFit="1" customWidth="1"/>
    <col min="4105" max="4105" width="15.125" style="67" bestFit="1" customWidth="1"/>
    <col min="4106" max="4106" width="13.875" style="67" customWidth="1"/>
    <col min="4107" max="4352" width="9" style="67"/>
    <col min="4353" max="4353" width="1.25" style="67" customWidth="1"/>
    <col min="4354" max="4354" width="13.75" style="67" customWidth="1"/>
    <col min="4355" max="4355" width="10.5" style="67" bestFit="1" customWidth="1"/>
    <col min="4356" max="4356" width="8.25" style="67" bestFit="1" customWidth="1"/>
    <col min="4357" max="4357" width="7.5" style="67" bestFit="1" customWidth="1"/>
    <col min="4358" max="4358" width="11.375" style="67" bestFit="1" customWidth="1"/>
    <col min="4359" max="4359" width="6.75" style="67" customWidth="1"/>
    <col min="4360" max="4360" width="6" style="67" bestFit="1" customWidth="1"/>
    <col min="4361" max="4361" width="15.125" style="67" bestFit="1" customWidth="1"/>
    <col min="4362" max="4362" width="13.875" style="67" customWidth="1"/>
    <col min="4363" max="4608" width="9" style="67"/>
    <col min="4609" max="4609" width="1.25" style="67" customWidth="1"/>
    <col min="4610" max="4610" width="13.75" style="67" customWidth="1"/>
    <col min="4611" max="4611" width="10.5" style="67" bestFit="1" customWidth="1"/>
    <col min="4612" max="4612" width="8.25" style="67" bestFit="1" customWidth="1"/>
    <col min="4613" max="4613" width="7.5" style="67" bestFit="1" customWidth="1"/>
    <col min="4614" max="4614" width="11.375" style="67" bestFit="1" customWidth="1"/>
    <col min="4615" max="4615" width="6.75" style="67" customWidth="1"/>
    <col min="4616" max="4616" width="6" style="67" bestFit="1" customWidth="1"/>
    <col min="4617" max="4617" width="15.125" style="67" bestFit="1" customWidth="1"/>
    <col min="4618" max="4618" width="13.875" style="67" customWidth="1"/>
    <col min="4619" max="4864" width="9" style="67"/>
    <col min="4865" max="4865" width="1.25" style="67" customWidth="1"/>
    <col min="4866" max="4866" width="13.75" style="67" customWidth="1"/>
    <col min="4867" max="4867" width="10.5" style="67" bestFit="1" customWidth="1"/>
    <col min="4868" max="4868" width="8.25" style="67" bestFit="1" customWidth="1"/>
    <col min="4869" max="4869" width="7.5" style="67" bestFit="1" customWidth="1"/>
    <col min="4870" max="4870" width="11.375" style="67" bestFit="1" customWidth="1"/>
    <col min="4871" max="4871" width="6.75" style="67" customWidth="1"/>
    <col min="4872" max="4872" width="6" style="67" bestFit="1" customWidth="1"/>
    <col min="4873" max="4873" width="15.125" style="67" bestFit="1" customWidth="1"/>
    <col min="4874" max="4874" width="13.875" style="67" customWidth="1"/>
    <col min="4875" max="5120" width="9" style="67"/>
    <col min="5121" max="5121" width="1.25" style="67" customWidth="1"/>
    <col min="5122" max="5122" width="13.75" style="67" customWidth="1"/>
    <col min="5123" max="5123" width="10.5" style="67" bestFit="1" customWidth="1"/>
    <col min="5124" max="5124" width="8.25" style="67" bestFit="1" customWidth="1"/>
    <col min="5125" max="5125" width="7.5" style="67" bestFit="1" customWidth="1"/>
    <col min="5126" max="5126" width="11.375" style="67" bestFit="1" customWidth="1"/>
    <col min="5127" max="5127" width="6.75" style="67" customWidth="1"/>
    <col min="5128" max="5128" width="6" style="67" bestFit="1" customWidth="1"/>
    <col min="5129" max="5129" width="15.125" style="67" bestFit="1" customWidth="1"/>
    <col min="5130" max="5130" width="13.875" style="67" customWidth="1"/>
    <col min="5131" max="5376" width="9" style="67"/>
    <col min="5377" max="5377" width="1.25" style="67" customWidth="1"/>
    <col min="5378" max="5378" width="13.75" style="67" customWidth="1"/>
    <col min="5379" max="5379" width="10.5" style="67" bestFit="1" customWidth="1"/>
    <col min="5380" max="5380" width="8.25" style="67" bestFit="1" customWidth="1"/>
    <col min="5381" max="5381" width="7.5" style="67" bestFit="1" customWidth="1"/>
    <col min="5382" max="5382" width="11.375" style="67" bestFit="1" customWidth="1"/>
    <col min="5383" max="5383" width="6.75" style="67" customWidth="1"/>
    <col min="5384" max="5384" width="6" style="67" bestFit="1" customWidth="1"/>
    <col min="5385" max="5385" width="15.125" style="67" bestFit="1" customWidth="1"/>
    <col min="5386" max="5386" width="13.875" style="67" customWidth="1"/>
    <col min="5387" max="5632" width="9" style="67"/>
    <col min="5633" max="5633" width="1.25" style="67" customWidth="1"/>
    <col min="5634" max="5634" width="13.75" style="67" customWidth="1"/>
    <col min="5635" max="5635" width="10.5" style="67" bestFit="1" customWidth="1"/>
    <col min="5636" max="5636" width="8.25" style="67" bestFit="1" customWidth="1"/>
    <col min="5637" max="5637" width="7.5" style="67" bestFit="1" customWidth="1"/>
    <col min="5638" max="5638" width="11.375" style="67" bestFit="1" customWidth="1"/>
    <col min="5639" max="5639" width="6.75" style="67" customWidth="1"/>
    <col min="5640" max="5640" width="6" style="67" bestFit="1" customWidth="1"/>
    <col min="5641" max="5641" width="15.125" style="67" bestFit="1" customWidth="1"/>
    <col min="5642" max="5642" width="13.875" style="67" customWidth="1"/>
    <col min="5643" max="5888" width="9" style="67"/>
    <col min="5889" max="5889" width="1.25" style="67" customWidth="1"/>
    <col min="5890" max="5890" width="13.75" style="67" customWidth="1"/>
    <col min="5891" max="5891" width="10.5" style="67" bestFit="1" customWidth="1"/>
    <col min="5892" max="5892" width="8.25" style="67" bestFit="1" customWidth="1"/>
    <col min="5893" max="5893" width="7.5" style="67" bestFit="1" customWidth="1"/>
    <col min="5894" max="5894" width="11.375" style="67" bestFit="1" customWidth="1"/>
    <col min="5895" max="5895" width="6.75" style="67" customWidth="1"/>
    <col min="5896" max="5896" width="6" style="67" bestFit="1" customWidth="1"/>
    <col min="5897" max="5897" width="15.125" style="67" bestFit="1" customWidth="1"/>
    <col min="5898" max="5898" width="13.875" style="67" customWidth="1"/>
    <col min="5899" max="6144" width="9" style="67"/>
    <col min="6145" max="6145" width="1.25" style="67" customWidth="1"/>
    <col min="6146" max="6146" width="13.75" style="67" customWidth="1"/>
    <col min="6147" max="6147" width="10.5" style="67" bestFit="1" customWidth="1"/>
    <col min="6148" max="6148" width="8.25" style="67" bestFit="1" customWidth="1"/>
    <col min="6149" max="6149" width="7.5" style="67" bestFit="1" customWidth="1"/>
    <col min="6150" max="6150" width="11.375" style="67" bestFit="1" customWidth="1"/>
    <col min="6151" max="6151" width="6.75" style="67" customWidth="1"/>
    <col min="6152" max="6152" width="6" style="67" bestFit="1" customWidth="1"/>
    <col min="6153" max="6153" width="15.125" style="67" bestFit="1" customWidth="1"/>
    <col min="6154" max="6154" width="13.875" style="67" customWidth="1"/>
    <col min="6155" max="6400" width="9" style="67"/>
    <col min="6401" max="6401" width="1.25" style="67" customWidth="1"/>
    <col min="6402" max="6402" width="13.75" style="67" customWidth="1"/>
    <col min="6403" max="6403" width="10.5" style="67" bestFit="1" customWidth="1"/>
    <col min="6404" max="6404" width="8.25" style="67" bestFit="1" customWidth="1"/>
    <col min="6405" max="6405" width="7.5" style="67" bestFit="1" customWidth="1"/>
    <col min="6406" max="6406" width="11.375" style="67" bestFit="1" customWidth="1"/>
    <col min="6407" max="6407" width="6.75" style="67" customWidth="1"/>
    <col min="6408" max="6408" width="6" style="67" bestFit="1" customWidth="1"/>
    <col min="6409" max="6409" width="15.125" style="67" bestFit="1" customWidth="1"/>
    <col min="6410" max="6410" width="13.875" style="67" customWidth="1"/>
    <col min="6411" max="6656" width="9" style="67"/>
    <col min="6657" max="6657" width="1.25" style="67" customWidth="1"/>
    <col min="6658" max="6658" width="13.75" style="67" customWidth="1"/>
    <col min="6659" max="6659" width="10.5" style="67" bestFit="1" customWidth="1"/>
    <col min="6660" max="6660" width="8.25" style="67" bestFit="1" customWidth="1"/>
    <col min="6661" max="6661" width="7.5" style="67" bestFit="1" customWidth="1"/>
    <col min="6662" max="6662" width="11.375" style="67" bestFit="1" customWidth="1"/>
    <col min="6663" max="6663" width="6.75" style="67" customWidth="1"/>
    <col min="6664" max="6664" width="6" style="67" bestFit="1" customWidth="1"/>
    <col min="6665" max="6665" width="15.125" style="67" bestFit="1" customWidth="1"/>
    <col min="6666" max="6666" width="13.875" style="67" customWidth="1"/>
    <col min="6667" max="6912" width="9" style="67"/>
    <col min="6913" max="6913" width="1.25" style="67" customWidth="1"/>
    <col min="6914" max="6914" width="13.75" style="67" customWidth="1"/>
    <col min="6915" max="6915" width="10.5" style="67" bestFit="1" customWidth="1"/>
    <col min="6916" max="6916" width="8.25" style="67" bestFit="1" customWidth="1"/>
    <col min="6917" max="6917" width="7.5" style="67" bestFit="1" customWidth="1"/>
    <col min="6918" max="6918" width="11.375" style="67" bestFit="1" customWidth="1"/>
    <col min="6919" max="6919" width="6.75" style="67" customWidth="1"/>
    <col min="6920" max="6920" width="6" style="67" bestFit="1" customWidth="1"/>
    <col min="6921" max="6921" width="15.125" style="67" bestFit="1" customWidth="1"/>
    <col min="6922" max="6922" width="13.875" style="67" customWidth="1"/>
    <col min="6923" max="7168" width="9" style="67"/>
    <col min="7169" max="7169" width="1.25" style="67" customWidth="1"/>
    <col min="7170" max="7170" width="13.75" style="67" customWidth="1"/>
    <col min="7171" max="7171" width="10.5" style="67" bestFit="1" customWidth="1"/>
    <col min="7172" max="7172" width="8.25" style="67" bestFit="1" customWidth="1"/>
    <col min="7173" max="7173" width="7.5" style="67" bestFit="1" customWidth="1"/>
    <col min="7174" max="7174" width="11.375" style="67" bestFit="1" customWidth="1"/>
    <col min="7175" max="7175" width="6.75" style="67" customWidth="1"/>
    <col min="7176" max="7176" width="6" style="67" bestFit="1" customWidth="1"/>
    <col min="7177" max="7177" width="15.125" style="67" bestFit="1" customWidth="1"/>
    <col min="7178" max="7178" width="13.875" style="67" customWidth="1"/>
    <col min="7179" max="7424" width="9" style="67"/>
    <col min="7425" max="7425" width="1.25" style="67" customWidth="1"/>
    <col min="7426" max="7426" width="13.75" style="67" customWidth="1"/>
    <col min="7427" max="7427" width="10.5" style="67" bestFit="1" customWidth="1"/>
    <col min="7428" max="7428" width="8.25" style="67" bestFit="1" customWidth="1"/>
    <col min="7429" max="7429" width="7.5" style="67" bestFit="1" customWidth="1"/>
    <col min="7430" max="7430" width="11.375" style="67" bestFit="1" customWidth="1"/>
    <col min="7431" max="7431" width="6.75" style="67" customWidth="1"/>
    <col min="7432" max="7432" width="6" style="67" bestFit="1" customWidth="1"/>
    <col min="7433" max="7433" width="15.125" style="67" bestFit="1" customWidth="1"/>
    <col min="7434" max="7434" width="13.875" style="67" customWidth="1"/>
    <col min="7435" max="7680" width="9" style="67"/>
    <col min="7681" max="7681" width="1.25" style="67" customWidth="1"/>
    <col min="7682" max="7682" width="13.75" style="67" customWidth="1"/>
    <col min="7683" max="7683" width="10.5" style="67" bestFit="1" customWidth="1"/>
    <col min="7684" max="7684" width="8.25" style="67" bestFit="1" customWidth="1"/>
    <col min="7685" max="7685" width="7.5" style="67" bestFit="1" customWidth="1"/>
    <col min="7686" max="7686" width="11.375" style="67" bestFit="1" customWidth="1"/>
    <col min="7687" max="7687" width="6.75" style="67" customWidth="1"/>
    <col min="7688" max="7688" width="6" style="67" bestFit="1" customWidth="1"/>
    <col min="7689" max="7689" width="15.125" style="67" bestFit="1" customWidth="1"/>
    <col min="7690" max="7690" width="13.875" style="67" customWidth="1"/>
    <col min="7691" max="7936" width="9" style="67"/>
    <col min="7937" max="7937" width="1.25" style="67" customWidth="1"/>
    <col min="7938" max="7938" width="13.75" style="67" customWidth="1"/>
    <col min="7939" max="7939" width="10.5" style="67" bestFit="1" customWidth="1"/>
    <col min="7940" max="7940" width="8.25" style="67" bestFit="1" customWidth="1"/>
    <col min="7941" max="7941" width="7.5" style="67" bestFit="1" customWidth="1"/>
    <col min="7942" max="7942" width="11.375" style="67" bestFit="1" customWidth="1"/>
    <col min="7943" max="7943" width="6.75" style="67" customWidth="1"/>
    <col min="7944" max="7944" width="6" style="67" bestFit="1" customWidth="1"/>
    <col min="7945" max="7945" width="15.125" style="67" bestFit="1" customWidth="1"/>
    <col min="7946" max="7946" width="13.875" style="67" customWidth="1"/>
    <col min="7947" max="8192" width="9" style="67"/>
    <col min="8193" max="8193" width="1.25" style="67" customWidth="1"/>
    <col min="8194" max="8194" width="13.75" style="67" customWidth="1"/>
    <col min="8195" max="8195" width="10.5" style="67" bestFit="1" customWidth="1"/>
    <col min="8196" max="8196" width="8.25" style="67" bestFit="1" customWidth="1"/>
    <col min="8197" max="8197" width="7.5" style="67" bestFit="1" customWidth="1"/>
    <col min="8198" max="8198" width="11.375" style="67" bestFit="1" customWidth="1"/>
    <col min="8199" max="8199" width="6.75" style="67" customWidth="1"/>
    <col min="8200" max="8200" width="6" style="67" bestFit="1" customWidth="1"/>
    <col min="8201" max="8201" width="15.125" style="67" bestFit="1" customWidth="1"/>
    <col min="8202" max="8202" width="13.875" style="67" customWidth="1"/>
    <col min="8203" max="8448" width="9" style="67"/>
    <col min="8449" max="8449" width="1.25" style="67" customWidth="1"/>
    <col min="8450" max="8450" width="13.75" style="67" customWidth="1"/>
    <col min="8451" max="8451" width="10.5" style="67" bestFit="1" customWidth="1"/>
    <col min="8452" max="8452" width="8.25" style="67" bestFit="1" customWidth="1"/>
    <col min="8453" max="8453" width="7.5" style="67" bestFit="1" customWidth="1"/>
    <col min="8454" max="8454" width="11.375" style="67" bestFit="1" customWidth="1"/>
    <col min="8455" max="8455" width="6.75" style="67" customWidth="1"/>
    <col min="8456" max="8456" width="6" style="67" bestFit="1" customWidth="1"/>
    <col min="8457" max="8457" width="15.125" style="67" bestFit="1" customWidth="1"/>
    <col min="8458" max="8458" width="13.875" style="67" customWidth="1"/>
    <col min="8459" max="8704" width="9" style="67"/>
    <col min="8705" max="8705" width="1.25" style="67" customWidth="1"/>
    <col min="8706" max="8706" width="13.75" style="67" customWidth="1"/>
    <col min="8707" max="8707" width="10.5" style="67" bestFit="1" customWidth="1"/>
    <col min="8708" max="8708" width="8.25" style="67" bestFit="1" customWidth="1"/>
    <col min="8709" max="8709" width="7.5" style="67" bestFit="1" customWidth="1"/>
    <col min="8710" max="8710" width="11.375" style="67" bestFit="1" customWidth="1"/>
    <col min="8711" max="8711" width="6.75" style="67" customWidth="1"/>
    <col min="8712" max="8712" width="6" style="67" bestFit="1" customWidth="1"/>
    <col min="8713" max="8713" width="15.125" style="67" bestFit="1" customWidth="1"/>
    <col min="8714" max="8714" width="13.875" style="67" customWidth="1"/>
    <col min="8715" max="8960" width="9" style="67"/>
    <col min="8961" max="8961" width="1.25" style="67" customWidth="1"/>
    <col min="8962" max="8962" width="13.75" style="67" customWidth="1"/>
    <col min="8963" max="8963" width="10.5" style="67" bestFit="1" customWidth="1"/>
    <col min="8964" max="8964" width="8.25" style="67" bestFit="1" customWidth="1"/>
    <col min="8965" max="8965" width="7.5" style="67" bestFit="1" customWidth="1"/>
    <col min="8966" max="8966" width="11.375" style="67" bestFit="1" customWidth="1"/>
    <col min="8967" max="8967" width="6.75" style="67" customWidth="1"/>
    <col min="8968" max="8968" width="6" style="67" bestFit="1" customWidth="1"/>
    <col min="8969" max="8969" width="15.125" style="67" bestFit="1" customWidth="1"/>
    <col min="8970" max="8970" width="13.875" style="67" customWidth="1"/>
    <col min="8971" max="9216" width="9" style="67"/>
    <col min="9217" max="9217" width="1.25" style="67" customWidth="1"/>
    <col min="9218" max="9218" width="13.75" style="67" customWidth="1"/>
    <col min="9219" max="9219" width="10.5" style="67" bestFit="1" customWidth="1"/>
    <col min="9220" max="9220" width="8.25" style="67" bestFit="1" customWidth="1"/>
    <col min="9221" max="9221" width="7.5" style="67" bestFit="1" customWidth="1"/>
    <col min="9222" max="9222" width="11.375" style="67" bestFit="1" customWidth="1"/>
    <col min="9223" max="9223" width="6.75" style="67" customWidth="1"/>
    <col min="9224" max="9224" width="6" style="67" bestFit="1" customWidth="1"/>
    <col min="9225" max="9225" width="15.125" style="67" bestFit="1" customWidth="1"/>
    <col min="9226" max="9226" width="13.875" style="67" customWidth="1"/>
    <col min="9227" max="9472" width="9" style="67"/>
    <col min="9473" max="9473" width="1.25" style="67" customWidth="1"/>
    <col min="9474" max="9474" width="13.75" style="67" customWidth="1"/>
    <col min="9475" max="9475" width="10.5" style="67" bestFit="1" customWidth="1"/>
    <col min="9476" max="9476" width="8.25" style="67" bestFit="1" customWidth="1"/>
    <col min="9477" max="9477" width="7.5" style="67" bestFit="1" customWidth="1"/>
    <col min="9478" max="9478" width="11.375" style="67" bestFit="1" customWidth="1"/>
    <col min="9479" max="9479" width="6.75" style="67" customWidth="1"/>
    <col min="9480" max="9480" width="6" style="67" bestFit="1" customWidth="1"/>
    <col min="9481" max="9481" width="15.125" style="67" bestFit="1" customWidth="1"/>
    <col min="9482" max="9482" width="13.875" style="67" customWidth="1"/>
    <col min="9483" max="9728" width="9" style="67"/>
    <col min="9729" max="9729" width="1.25" style="67" customWidth="1"/>
    <col min="9730" max="9730" width="13.75" style="67" customWidth="1"/>
    <col min="9731" max="9731" width="10.5" style="67" bestFit="1" customWidth="1"/>
    <col min="9732" max="9732" width="8.25" style="67" bestFit="1" customWidth="1"/>
    <col min="9733" max="9733" width="7.5" style="67" bestFit="1" customWidth="1"/>
    <col min="9734" max="9734" width="11.375" style="67" bestFit="1" customWidth="1"/>
    <col min="9735" max="9735" width="6.75" style="67" customWidth="1"/>
    <col min="9736" max="9736" width="6" style="67" bestFit="1" customWidth="1"/>
    <col min="9737" max="9737" width="15.125" style="67" bestFit="1" customWidth="1"/>
    <col min="9738" max="9738" width="13.875" style="67" customWidth="1"/>
    <col min="9739" max="9984" width="9" style="67"/>
    <col min="9985" max="9985" width="1.25" style="67" customWidth="1"/>
    <col min="9986" max="9986" width="13.75" style="67" customWidth="1"/>
    <col min="9987" max="9987" width="10.5" style="67" bestFit="1" customWidth="1"/>
    <col min="9988" max="9988" width="8.25" style="67" bestFit="1" customWidth="1"/>
    <col min="9989" max="9989" width="7.5" style="67" bestFit="1" customWidth="1"/>
    <col min="9990" max="9990" width="11.375" style="67" bestFit="1" customWidth="1"/>
    <col min="9991" max="9991" width="6.75" style="67" customWidth="1"/>
    <col min="9992" max="9992" width="6" style="67" bestFit="1" customWidth="1"/>
    <col min="9993" max="9993" width="15.125" style="67" bestFit="1" customWidth="1"/>
    <col min="9994" max="9994" width="13.875" style="67" customWidth="1"/>
    <col min="9995" max="10240" width="9" style="67"/>
    <col min="10241" max="10241" width="1.25" style="67" customWidth="1"/>
    <col min="10242" max="10242" width="13.75" style="67" customWidth="1"/>
    <col min="10243" max="10243" width="10.5" style="67" bestFit="1" customWidth="1"/>
    <col min="10244" max="10244" width="8.25" style="67" bestFit="1" customWidth="1"/>
    <col min="10245" max="10245" width="7.5" style="67" bestFit="1" customWidth="1"/>
    <col min="10246" max="10246" width="11.375" style="67" bestFit="1" customWidth="1"/>
    <col min="10247" max="10247" width="6.75" style="67" customWidth="1"/>
    <col min="10248" max="10248" width="6" style="67" bestFit="1" customWidth="1"/>
    <col min="10249" max="10249" width="15.125" style="67" bestFit="1" customWidth="1"/>
    <col min="10250" max="10250" width="13.875" style="67" customWidth="1"/>
    <col min="10251" max="10496" width="9" style="67"/>
    <col min="10497" max="10497" width="1.25" style="67" customWidth="1"/>
    <col min="10498" max="10498" width="13.75" style="67" customWidth="1"/>
    <col min="10499" max="10499" width="10.5" style="67" bestFit="1" customWidth="1"/>
    <col min="10500" max="10500" width="8.25" style="67" bestFit="1" customWidth="1"/>
    <col min="10501" max="10501" width="7.5" style="67" bestFit="1" customWidth="1"/>
    <col min="10502" max="10502" width="11.375" style="67" bestFit="1" customWidth="1"/>
    <col min="10503" max="10503" width="6.75" style="67" customWidth="1"/>
    <col min="10504" max="10504" width="6" style="67" bestFit="1" customWidth="1"/>
    <col min="10505" max="10505" width="15.125" style="67" bestFit="1" customWidth="1"/>
    <col min="10506" max="10506" width="13.875" style="67" customWidth="1"/>
    <col min="10507" max="10752" width="9" style="67"/>
    <col min="10753" max="10753" width="1.25" style="67" customWidth="1"/>
    <col min="10754" max="10754" width="13.75" style="67" customWidth="1"/>
    <col min="10755" max="10755" width="10.5" style="67" bestFit="1" customWidth="1"/>
    <col min="10756" max="10756" width="8.25" style="67" bestFit="1" customWidth="1"/>
    <col min="10757" max="10757" width="7.5" style="67" bestFit="1" customWidth="1"/>
    <col min="10758" max="10758" width="11.375" style="67" bestFit="1" customWidth="1"/>
    <col min="10759" max="10759" width="6.75" style="67" customWidth="1"/>
    <col min="10760" max="10760" width="6" style="67" bestFit="1" customWidth="1"/>
    <col min="10761" max="10761" width="15.125" style="67" bestFit="1" customWidth="1"/>
    <col min="10762" max="10762" width="13.875" style="67" customWidth="1"/>
    <col min="10763" max="11008" width="9" style="67"/>
    <col min="11009" max="11009" width="1.25" style="67" customWidth="1"/>
    <col min="11010" max="11010" width="13.75" style="67" customWidth="1"/>
    <col min="11011" max="11011" width="10.5" style="67" bestFit="1" customWidth="1"/>
    <col min="11012" max="11012" width="8.25" style="67" bestFit="1" customWidth="1"/>
    <col min="11013" max="11013" width="7.5" style="67" bestFit="1" customWidth="1"/>
    <col min="11014" max="11014" width="11.375" style="67" bestFit="1" customWidth="1"/>
    <col min="11015" max="11015" width="6.75" style="67" customWidth="1"/>
    <col min="11016" max="11016" width="6" style="67" bestFit="1" customWidth="1"/>
    <col min="11017" max="11017" width="15.125" style="67" bestFit="1" customWidth="1"/>
    <col min="11018" max="11018" width="13.875" style="67" customWidth="1"/>
    <col min="11019" max="11264" width="9" style="67"/>
    <col min="11265" max="11265" width="1.25" style="67" customWidth="1"/>
    <col min="11266" max="11266" width="13.75" style="67" customWidth="1"/>
    <col min="11267" max="11267" width="10.5" style="67" bestFit="1" customWidth="1"/>
    <col min="11268" max="11268" width="8.25" style="67" bestFit="1" customWidth="1"/>
    <col min="11269" max="11269" width="7.5" style="67" bestFit="1" customWidth="1"/>
    <col min="11270" max="11270" width="11.375" style="67" bestFit="1" customWidth="1"/>
    <col min="11271" max="11271" width="6.75" style="67" customWidth="1"/>
    <col min="11272" max="11272" width="6" style="67" bestFit="1" customWidth="1"/>
    <col min="11273" max="11273" width="15.125" style="67" bestFit="1" customWidth="1"/>
    <col min="11274" max="11274" width="13.875" style="67" customWidth="1"/>
    <col min="11275" max="11520" width="9" style="67"/>
    <col min="11521" max="11521" width="1.25" style="67" customWidth="1"/>
    <col min="11522" max="11522" width="13.75" style="67" customWidth="1"/>
    <col min="11523" max="11523" width="10.5" style="67" bestFit="1" customWidth="1"/>
    <col min="11524" max="11524" width="8.25" style="67" bestFit="1" customWidth="1"/>
    <col min="11525" max="11525" width="7.5" style="67" bestFit="1" customWidth="1"/>
    <col min="11526" max="11526" width="11.375" style="67" bestFit="1" customWidth="1"/>
    <col min="11527" max="11527" width="6.75" style="67" customWidth="1"/>
    <col min="11528" max="11528" width="6" style="67" bestFit="1" customWidth="1"/>
    <col min="11529" max="11529" width="15.125" style="67" bestFit="1" customWidth="1"/>
    <col min="11530" max="11530" width="13.875" style="67" customWidth="1"/>
    <col min="11531" max="11776" width="9" style="67"/>
    <col min="11777" max="11777" width="1.25" style="67" customWidth="1"/>
    <col min="11778" max="11778" width="13.75" style="67" customWidth="1"/>
    <col min="11779" max="11779" width="10.5" style="67" bestFit="1" customWidth="1"/>
    <col min="11780" max="11780" width="8.25" style="67" bestFit="1" customWidth="1"/>
    <col min="11781" max="11781" width="7.5" style="67" bestFit="1" customWidth="1"/>
    <col min="11782" max="11782" width="11.375" style="67" bestFit="1" customWidth="1"/>
    <col min="11783" max="11783" width="6.75" style="67" customWidth="1"/>
    <col min="11784" max="11784" width="6" style="67" bestFit="1" customWidth="1"/>
    <col min="11785" max="11785" width="15.125" style="67" bestFit="1" customWidth="1"/>
    <col min="11786" max="11786" width="13.875" style="67" customWidth="1"/>
    <col min="11787" max="12032" width="9" style="67"/>
    <col min="12033" max="12033" width="1.25" style="67" customWidth="1"/>
    <col min="12034" max="12034" width="13.75" style="67" customWidth="1"/>
    <col min="12035" max="12035" width="10.5" style="67" bestFit="1" customWidth="1"/>
    <col min="12036" max="12036" width="8.25" style="67" bestFit="1" customWidth="1"/>
    <col min="12037" max="12037" width="7.5" style="67" bestFit="1" customWidth="1"/>
    <col min="12038" max="12038" width="11.375" style="67" bestFit="1" customWidth="1"/>
    <col min="12039" max="12039" width="6.75" style="67" customWidth="1"/>
    <col min="12040" max="12040" width="6" style="67" bestFit="1" customWidth="1"/>
    <col min="12041" max="12041" width="15.125" style="67" bestFit="1" customWidth="1"/>
    <col min="12042" max="12042" width="13.875" style="67" customWidth="1"/>
    <col min="12043" max="12288" width="9" style="67"/>
    <col min="12289" max="12289" width="1.25" style="67" customWidth="1"/>
    <col min="12290" max="12290" width="13.75" style="67" customWidth="1"/>
    <col min="12291" max="12291" width="10.5" style="67" bestFit="1" customWidth="1"/>
    <col min="12292" max="12292" width="8.25" style="67" bestFit="1" customWidth="1"/>
    <col min="12293" max="12293" width="7.5" style="67" bestFit="1" customWidth="1"/>
    <col min="12294" max="12294" width="11.375" style="67" bestFit="1" customWidth="1"/>
    <col min="12295" max="12295" width="6.75" style="67" customWidth="1"/>
    <col min="12296" max="12296" width="6" style="67" bestFit="1" customWidth="1"/>
    <col min="12297" max="12297" width="15.125" style="67" bestFit="1" customWidth="1"/>
    <col min="12298" max="12298" width="13.875" style="67" customWidth="1"/>
    <col min="12299" max="12544" width="9" style="67"/>
    <col min="12545" max="12545" width="1.25" style="67" customWidth="1"/>
    <col min="12546" max="12546" width="13.75" style="67" customWidth="1"/>
    <col min="12547" max="12547" width="10.5" style="67" bestFit="1" customWidth="1"/>
    <col min="12548" max="12548" width="8.25" style="67" bestFit="1" customWidth="1"/>
    <col min="12549" max="12549" width="7.5" style="67" bestFit="1" customWidth="1"/>
    <col min="12550" max="12550" width="11.375" style="67" bestFit="1" customWidth="1"/>
    <col min="12551" max="12551" width="6.75" style="67" customWidth="1"/>
    <col min="12552" max="12552" width="6" style="67" bestFit="1" customWidth="1"/>
    <col min="12553" max="12553" width="15.125" style="67" bestFit="1" customWidth="1"/>
    <col min="12554" max="12554" width="13.875" style="67" customWidth="1"/>
    <col min="12555" max="12800" width="9" style="67"/>
    <col min="12801" max="12801" width="1.25" style="67" customWidth="1"/>
    <col min="12802" max="12802" width="13.75" style="67" customWidth="1"/>
    <col min="12803" max="12803" width="10.5" style="67" bestFit="1" customWidth="1"/>
    <col min="12804" max="12804" width="8.25" style="67" bestFit="1" customWidth="1"/>
    <col min="12805" max="12805" width="7.5" style="67" bestFit="1" customWidth="1"/>
    <col min="12806" max="12806" width="11.375" style="67" bestFit="1" customWidth="1"/>
    <col min="12807" max="12807" width="6.75" style="67" customWidth="1"/>
    <col min="12808" max="12808" width="6" style="67" bestFit="1" customWidth="1"/>
    <col min="12809" max="12809" width="15.125" style="67" bestFit="1" customWidth="1"/>
    <col min="12810" max="12810" width="13.875" style="67" customWidth="1"/>
    <col min="12811" max="13056" width="9" style="67"/>
    <col min="13057" max="13057" width="1.25" style="67" customWidth="1"/>
    <col min="13058" max="13058" width="13.75" style="67" customWidth="1"/>
    <col min="13059" max="13059" width="10.5" style="67" bestFit="1" customWidth="1"/>
    <col min="13060" max="13060" width="8.25" style="67" bestFit="1" customWidth="1"/>
    <col min="13061" max="13061" width="7.5" style="67" bestFit="1" customWidth="1"/>
    <col min="13062" max="13062" width="11.375" style="67" bestFit="1" customWidth="1"/>
    <col min="13063" max="13063" width="6.75" style="67" customWidth="1"/>
    <col min="13064" max="13064" width="6" style="67" bestFit="1" customWidth="1"/>
    <col min="13065" max="13065" width="15.125" style="67" bestFit="1" customWidth="1"/>
    <col min="13066" max="13066" width="13.875" style="67" customWidth="1"/>
    <col min="13067" max="13312" width="9" style="67"/>
    <col min="13313" max="13313" width="1.25" style="67" customWidth="1"/>
    <col min="13314" max="13314" width="13.75" style="67" customWidth="1"/>
    <col min="13315" max="13315" width="10.5" style="67" bestFit="1" customWidth="1"/>
    <col min="13316" max="13316" width="8.25" style="67" bestFit="1" customWidth="1"/>
    <col min="13317" max="13317" width="7.5" style="67" bestFit="1" customWidth="1"/>
    <col min="13318" max="13318" width="11.375" style="67" bestFit="1" customWidth="1"/>
    <col min="13319" max="13319" width="6.75" style="67" customWidth="1"/>
    <col min="13320" max="13320" width="6" style="67" bestFit="1" customWidth="1"/>
    <col min="13321" max="13321" width="15.125" style="67" bestFit="1" customWidth="1"/>
    <col min="13322" max="13322" width="13.875" style="67" customWidth="1"/>
    <col min="13323" max="13568" width="9" style="67"/>
    <col min="13569" max="13569" width="1.25" style="67" customWidth="1"/>
    <col min="13570" max="13570" width="13.75" style="67" customWidth="1"/>
    <col min="13571" max="13571" width="10.5" style="67" bestFit="1" customWidth="1"/>
    <col min="13572" max="13572" width="8.25" style="67" bestFit="1" customWidth="1"/>
    <col min="13573" max="13573" width="7.5" style="67" bestFit="1" customWidth="1"/>
    <col min="13574" max="13574" width="11.375" style="67" bestFit="1" customWidth="1"/>
    <col min="13575" max="13575" width="6.75" style="67" customWidth="1"/>
    <col min="13576" max="13576" width="6" style="67" bestFit="1" customWidth="1"/>
    <col min="13577" max="13577" width="15.125" style="67" bestFit="1" customWidth="1"/>
    <col min="13578" max="13578" width="13.875" style="67" customWidth="1"/>
    <col min="13579" max="13824" width="9" style="67"/>
    <col min="13825" max="13825" width="1.25" style="67" customWidth="1"/>
    <col min="13826" max="13826" width="13.75" style="67" customWidth="1"/>
    <col min="13827" max="13827" width="10.5" style="67" bestFit="1" customWidth="1"/>
    <col min="13828" max="13828" width="8.25" style="67" bestFit="1" customWidth="1"/>
    <col min="13829" max="13829" width="7.5" style="67" bestFit="1" customWidth="1"/>
    <col min="13830" max="13830" width="11.375" style="67" bestFit="1" customWidth="1"/>
    <col min="13831" max="13831" width="6.75" style="67" customWidth="1"/>
    <col min="13832" max="13832" width="6" style="67" bestFit="1" customWidth="1"/>
    <col min="13833" max="13833" width="15.125" style="67" bestFit="1" customWidth="1"/>
    <col min="13834" max="13834" width="13.875" style="67" customWidth="1"/>
    <col min="13835" max="14080" width="9" style="67"/>
    <col min="14081" max="14081" width="1.25" style="67" customWidth="1"/>
    <col min="14082" max="14082" width="13.75" style="67" customWidth="1"/>
    <col min="14083" max="14083" width="10.5" style="67" bestFit="1" customWidth="1"/>
    <col min="14084" max="14084" width="8.25" style="67" bestFit="1" customWidth="1"/>
    <col min="14085" max="14085" width="7.5" style="67" bestFit="1" customWidth="1"/>
    <col min="14086" max="14086" width="11.375" style="67" bestFit="1" customWidth="1"/>
    <col min="14087" max="14087" width="6.75" style="67" customWidth="1"/>
    <col min="14088" max="14088" width="6" style="67" bestFit="1" customWidth="1"/>
    <col min="14089" max="14089" width="15.125" style="67" bestFit="1" customWidth="1"/>
    <col min="14090" max="14090" width="13.875" style="67" customWidth="1"/>
    <col min="14091" max="14336" width="9" style="67"/>
    <col min="14337" max="14337" width="1.25" style="67" customWidth="1"/>
    <col min="14338" max="14338" width="13.75" style="67" customWidth="1"/>
    <col min="14339" max="14339" width="10.5" style="67" bestFit="1" customWidth="1"/>
    <col min="14340" max="14340" width="8.25" style="67" bestFit="1" customWidth="1"/>
    <col min="14341" max="14341" width="7.5" style="67" bestFit="1" customWidth="1"/>
    <col min="14342" max="14342" width="11.375" style="67" bestFit="1" customWidth="1"/>
    <col min="14343" max="14343" width="6.75" style="67" customWidth="1"/>
    <col min="14344" max="14344" width="6" style="67" bestFit="1" customWidth="1"/>
    <col min="14345" max="14345" width="15.125" style="67" bestFit="1" customWidth="1"/>
    <col min="14346" max="14346" width="13.875" style="67" customWidth="1"/>
    <col min="14347" max="14592" width="9" style="67"/>
    <col min="14593" max="14593" width="1.25" style="67" customWidth="1"/>
    <col min="14594" max="14594" width="13.75" style="67" customWidth="1"/>
    <col min="14595" max="14595" width="10.5" style="67" bestFit="1" customWidth="1"/>
    <col min="14596" max="14596" width="8.25" style="67" bestFit="1" customWidth="1"/>
    <col min="14597" max="14597" width="7.5" style="67" bestFit="1" customWidth="1"/>
    <col min="14598" max="14598" width="11.375" style="67" bestFit="1" customWidth="1"/>
    <col min="14599" max="14599" width="6.75" style="67" customWidth="1"/>
    <col min="14600" max="14600" width="6" style="67" bestFit="1" customWidth="1"/>
    <col min="14601" max="14601" width="15.125" style="67" bestFit="1" customWidth="1"/>
    <col min="14602" max="14602" width="13.875" style="67" customWidth="1"/>
    <col min="14603" max="14848" width="9" style="67"/>
    <col min="14849" max="14849" width="1.25" style="67" customWidth="1"/>
    <col min="14850" max="14850" width="13.75" style="67" customWidth="1"/>
    <col min="14851" max="14851" width="10.5" style="67" bestFit="1" customWidth="1"/>
    <col min="14852" max="14852" width="8.25" style="67" bestFit="1" customWidth="1"/>
    <col min="14853" max="14853" width="7.5" style="67" bestFit="1" customWidth="1"/>
    <col min="14854" max="14854" width="11.375" style="67" bestFit="1" customWidth="1"/>
    <col min="14855" max="14855" width="6.75" style="67" customWidth="1"/>
    <col min="14856" max="14856" width="6" style="67" bestFit="1" customWidth="1"/>
    <col min="14857" max="14857" width="15.125" style="67" bestFit="1" customWidth="1"/>
    <col min="14858" max="14858" width="13.875" style="67" customWidth="1"/>
    <col min="14859" max="15104" width="9" style="67"/>
    <col min="15105" max="15105" width="1.25" style="67" customWidth="1"/>
    <col min="15106" max="15106" width="13.75" style="67" customWidth="1"/>
    <col min="15107" max="15107" width="10.5" style="67" bestFit="1" customWidth="1"/>
    <col min="15108" max="15108" width="8.25" style="67" bestFit="1" customWidth="1"/>
    <col min="15109" max="15109" width="7.5" style="67" bestFit="1" customWidth="1"/>
    <col min="15110" max="15110" width="11.375" style="67" bestFit="1" customWidth="1"/>
    <col min="15111" max="15111" width="6.75" style="67" customWidth="1"/>
    <col min="15112" max="15112" width="6" style="67" bestFit="1" customWidth="1"/>
    <col min="15113" max="15113" width="15.125" style="67" bestFit="1" customWidth="1"/>
    <col min="15114" max="15114" width="13.875" style="67" customWidth="1"/>
    <col min="15115" max="15360" width="9" style="67"/>
    <col min="15361" max="15361" width="1.25" style="67" customWidth="1"/>
    <col min="15362" max="15362" width="13.75" style="67" customWidth="1"/>
    <col min="15363" max="15363" width="10.5" style="67" bestFit="1" customWidth="1"/>
    <col min="15364" max="15364" width="8.25" style="67" bestFit="1" customWidth="1"/>
    <col min="15365" max="15365" width="7.5" style="67" bestFit="1" customWidth="1"/>
    <col min="15366" max="15366" width="11.375" style="67" bestFit="1" customWidth="1"/>
    <col min="15367" max="15367" width="6.75" style="67" customWidth="1"/>
    <col min="15368" max="15368" width="6" style="67" bestFit="1" customWidth="1"/>
    <col min="15369" max="15369" width="15.125" style="67" bestFit="1" customWidth="1"/>
    <col min="15370" max="15370" width="13.875" style="67" customWidth="1"/>
    <col min="15371" max="15616" width="9" style="67"/>
    <col min="15617" max="15617" width="1.25" style="67" customWidth="1"/>
    <col min="15618" max="15618" width="13.75" style="67" customWidth="1"/>
    <col min="15619" max="15619" width="10.5" style="67" bestFit="1" customWidth="1"/>
    <col min="15620" max="15620" width="8.25" style="67" bestFit="1" customWidth="1"/>
    <col min="15621" max="15621" width="7.5" style="67" bestFit="1" customWidth="1"/>
    <col min="15622" max="15622" width="11.375" style="67" bestFit="1" customWidth="1"/>
    <col min="15623" max="15623" width="6.75" style="67" customWidth="1"/>
    <col min="15624" max="15624" width="6" style="67" bestFit="1" customWidth="1"/>
    <col min="15625" max="15625" width="15.125" style="67" bestFit="1" customWidth="1"/>
    <col min="15626" max="15626" width="13.875" style="67" customWidth="1"/>
    <col min="15627" max="15872" width="9" style="67"/>
    <col min="15873" max="15873" width="1.25" style="67" customWidth="1"/>
    <col min="15874" max="15874" width="13.75" style="67" customWidth="1"/>
    <col min="15875" max="15875" width="10.5" style="67" bestFit="1" customWidth="1"/>
    <col min="15876" max="15876" width="8.25" style="67" bestFit="1" customWidth="1"/>
    <col min="15877" max="15877" width="7.5" style="67" bestFit="1" customWidth="1"/>
    <col min="15878" max="15878" width="11.375" style="67" bestFit="1" customWidth="1"/>
    <col min="15879" max="15879" width="6.75" style="67" customWidth="1"/>
    <col min="15880" max="15880" width="6" style="67" bestFit="1" customWidth="1"/>
    <col min="15881" max="15881" width="15.125" style="67" bestFit="1" customWidth="1"/>
    <col min="15882" max="15882" width="13.875" style="67" customWidth="1"/>
    <col min="15883" max="16128" width="9" style="67"/>
    <col min="16129" max="16129" width="1.25" style="67" customWidth="1"/>
    <col min="16130" max="16130" width="13.75" style="67" customWidth="1"/>
    <col min="16131" max="16131" width="10.5" style="67" bestFit="1" customWidth="1"/>
    <col min="16132" max="16132" width="8.25" style="67" bestFit="1" customWidth="1"/>
    <col min="16133" max="16133" width="7.5" style="67" bestFit="1" customWidth="1"/>
    <col min="16134" max="16134" width="11.375" style="67" bestFit="1" customWidth="1"/>
    <col min="16135" max="16135" width="6.75" style="67" customWidth="1"/>
    <col min="16136" max="16136" width="6" style="67" bestFit="1" customWidth="1"/>
    <col min="16137" max="16137" width="15.125" style="67" bestFit="1" customWidth="1"/>
    <col min="16138" max="16138" width="13.875" style="67" customWidth="1"/>
    <col min="16139" max="16384" width="9" style="67"/>
  </cols>
  <sheetData>
    <row r="1" spans="1:10" ht="30" customHeight="1" x14ac:dyDescent="0.4">
      <c r="A1" s="69" t="s">
        <v>470</v>
      </c>
    </row>
    <row r="2" spans="1:10" ht="7.5" customHeight="1" x14ac:dyDescent="0.4">
      <c r="A2" s="69"/>
    </row>
    <row r="3" spans="1:10" ht="22.5" customHeight="1" x14ac:dyDescent="0.4">
      <c r="B3" s="6" t="s">
        <v>471</v>
      </c>
      <c r="C3" s="6"/>
      <c r="D3" s="6"/>
      <c r="E3" s="320"/>
      <c r="F3" s="402"/>
      <c r="G3" s="402"/>
      <c r="H3" s="403"/>
      <c r="I3" s="320"/>
    </row>
    <row r="4" spans="1:10" s="5" customFormat="1" ht="15" customHeight="1" x14ac:dyDescent="0.4">
      <c r="B4" s="404" t="s">
        <v>472</v>
      </c>
      <c r="C4" s="405" t="s">
        <v>473</v>
      </c>
      <c r="D4" s="406"/>
      <c r="E4" s="404" t="s">
        <v>474</v>
      </c>
      <c r="F4" s="407" t="s">
        <v>475</v>
      </c>
      <c r="G4" s="407" t="s">
        <v>476</v>
      </c>
      <c r="H4" s="405" t="s">
        <v>477</v>
      </c>
      <c r="I4" s="406"/>
      <c r="J4" s="408" t="s">
        <v>478</v>
      </c>
    </row>
    <row r="5" spans="1:10" s="5" customFormat="1" ht="15" customHeight="1" x14ac:dyDescent="0.4">
      <c r="B5" s="328" t="s">
        <v>479</v>
      </c>
      <c r="C5" s="409" t="s">
        <v>480</v>
      </c>
      <c r="D5" s="410" t="s">
        <v>481</v>
      </c>
      <c r="E5" s="100" t="s">
        <v>482</v>
      </c>
      <c r="F5" s="79" t="s">
        <v>483</v>
      </c>
      <c r="G5" s="411">
        <v>24</v>
      </c>
      <c r="H5" s="412" t="s">
        <v>19</v>
      </c>
      <c r="I5" s="413" t="s">
        <v>484</v>
      </c>
      <c r="J5" s="414" t="s">
        <v>485</v>
      </c>
    </row>
    <row r="6" spans="1:10" s="5" customFormat="1" ht="15" customHeight="1" x14ac:dyDescent="0.4">
      <c r="B6" s="409"/>
      <c r="C6" s="409"/>
      <c r="D6" s="415" t="s">
        <v>486</v>
      </c>
      <c r="E6" s="105" t="s">
        <v>487</v>
      </c>
      <c r="F6" s="416"/>
      <c r="G6" s="417">
        <v>24</v>
      </c>
      <c r="H6" s="418"/>
      <c r="I6" s="419"/>
      <c r="J6" s="420" t="s">
        <v>488</v>
      </c>
    </row>
    <row r="7" spans="1:10" s="5" customFormat="1" ht="15" customHeight="1" x14ac:dyDescent="0.4">
      <c r="B7" s="421"/>
      <c r="C7" s="409"/>
      <c r="D7" s="415" t="s">
        <v>489</v>
      </c>
      <c r="E7" s="105" t="s">
        <v>487</v>
      </c>
      <c r="F7" s="416"/>
      <c r="G7" s="417">
        <v>24</v>
      </c>
      <c r="H7" s="418"/>
      <c r="I7" s="419"/>
      <c r="J7" s="420" t="s">
        <v>490</v>
      </c>
    </row>
    <row r="8" spans="1:10" s="5" customFormat="1" ht="15" customHeight="1" x14ac:dyDescent="0.4">
      <c r="B8" s="376"/>
      <c r="C8" s="422"/>
      <c r="D8" s="423" t="s">
        <v>491</v>
      </c>
      <c r="E8" s="424" t="s">
        <v>492</v>
      </c>
      <c r="F8" s="425"/>
      <c r="G8" s="417">
        <v>3</v>
      </c>
      <c r="H8" s="426"/>
      <c r="I8" s="427"/>
      <c r="J8" s="350"/>
    </row>
    <row r="9" spans="1:10" s="5" customFormat="1" ht="15" customHeight="1" x14ac:dyDescent="0.4">
      <c r="B9" s="376"/>
      <c r="C9" s="328" t="s">
        <v>493</v>
      </c>
      <c r="D9" s="410" t="s">
        <v>481</v>
      </c>
      <c r="E9" s="100" t="s">
        <v>494</v>
      </c>
      <c r="F9" s="79" t="s">
        <v>483</v>
      </c>
      <c r="G9" s="411">
        <v>16</v>
      </c>
      <c r="H9" s="412" t="s">
        <v>19</v>
      </c>
      <c r="I9" s="413" t="s">
        <v>495</v>
      </c>
      <c r="J9" s="428"/>
    </row>
    <row r="10" spans="1:10" s="5" customFormat="1" ht="15" customHeight="1" x14ac:dyDescent="0.4">
      <c r="B10" s="376"/>
      <c r="C10" s="422"/>
      <c r="D10" s="423" t="s">
        <v>486</v>
      </c>
      <c r="E10" s="424" t="s">
        <v>494</v>
      </c>
      <c r="F10" s="425"/>
      <c r="G10" s="429">
        <v>32</v>
      </c>
      <c r="H10" s="426"/>
      <c r="I10" s="427"/>
      <c r="J10" s="350"/>
    </row>
    <row r="11" spans="1:10" s="5" customFormat="1" ht="15" customHeight="1" x14ac:dyDescent="0.4">
      <c r="B11" s="376"/>
      <c r="C11" s="328" t="s">
        <v>496</v>
      </c>
      <c r="D11" s="410" t="s">
        <v>481</v>
      </c>
      <c r="E11" s="100" t="s">
        <v>497</v>
      </c>
      <c r="F11" s="79" t="s">
        <v>498</v>
      </c>
      <c r="G11" s="411">
        <v>30</v>
      </c>
      <c r="H11" s="412" t="s">
        <v>19</v>
      </c>
      <c r="I11" s="413" t="s">
        <v>499</v>
      </c>
      <c r="J11" s="428"/>
    </row>
    <row r="12" spans="1:10" s="5" customFormat="1" ht="15" customHeight="1" x14ac:dyDescent="0.4">
      <c r="B12" s="376"/>
      <c r="C12" s="409"/>
      <c r="D12" s="423" t="s">
        <v>486</v>
      </c>
      <c r="E12" s="424" t="s">
        <v>497</v>
      </c>
      <c r="F12" s="425"/>
      <c r="G12" s="417">
        <v>20</v>
      </c>
      <c r="H12" s="426"/>
      <c r="I12" s="427"/>
      <c r="J12" s="350"/>
    </row>
    <row r="13" spans="1:10" s="5" customFormat="1" ht="15" customHeight="1" x14ac:dyDescent="0.4">
      <c r="B13" s="430"/>
      <c r="C13" s="328" t="s">
        <v>500</v>
      </c>
      <c r="D13" s="410" t="s">
        <v>481</v>
      </c>
      <c r="E13" s="100" t="s">
        <v>501</v>
      </c>
      <c r="F13" s="79" t="s">
        <v>502</v>
      </c>
      <c r="G13" s="411">
        <v>12</v>
      </c>
      <c r="H13" s="412" t="s">
        <v>19</v>
      </c>
      <c r="I13" s="413" t="s">
        <v>503</v>
      </c>
      <c r="J13" s="340"/>
    </row>
    <row r="14" spans="1:10" s="5" customFormat="1" ht="15" customHeight="1" x14ac:dyDescent="0.4">
      <c r="B14" s="430"/>
      <c r="C14" s="409"/>
      <c r="D14" s="415" t="s">
        <v>486</v>
      </c>
      <c r="E14" s="105" t="s">
        <v>504</v>
      </c>
      <c r="F14" s="416"/>
      <c r="G14" s="417">
        <v>12</v>
      </c>
      <c r="H14" s="418"/>
      <c r="I14" s="419"/>
      <c r="J14" s="431"/>
    </row>
    <row r="15" spans="1:10" s="5" customFormat="1" ht="15" customHeight="1" x14ac:dyDescent="0.4">
      <c r="B15" s="430"/>
      <c r="C15" s="409"/>
      <c r="D15" s="415" t="s">
        <v>489</v>
      </c>
      <c r="E15" s="105" t="s">
        <v>64</v>
      </c>
      <c r="F15" s="416"/>
      <c r="G15" s="417">
        <v>12</v>
      </c>
      <c r="H15" s="418"/>
      <c r="I15" s="419"/>
      <c r="J15" s="345"/>
    </row>
    <row r="16" spans="1:10" s="5" customFormat="1" ht="15" customHeight="1" x14ac:dyDescent="0.4">
      <c r="B16" s="430"/>
      <c r="C16" s="409"/>
      <c r="D16" s="423" t="s">
        <v>491</v>
      </c>
      <c r="E16" s="424" t="s">
        <v>64</v>
      </c>
      <c r="F16" s="425"/>
      <c r="G16" s="429">
        <v>12</v>
      </c>
      <c r="H16" s="426"/>
      <c r="I16" s="427"/>
      <c r="J16" s="432"/>
    </row>
    <row r="17" spans="2:11" s="5" customFormat="1" ht="15" customHeight="1" x14ac:dyDescent="0.4">
      <c r="B17" s="376"/>
      <c r="C17" s="328" t="s">
        <v>505</v>
      </c>
      <c r="D17" s="433" t="s">
        <v>506</v>
      </c>
      <c r="E17" s="434" t="s">
        <v>95</v>
      </c>
      <c r="F17" s="86" t="s">
        <v>483</v>
      </c>
      <c r="G17" s="435">
        <v>24</v>
      </c>
      <c r="H17" s="418" t="s">
        <v>507</v>
      </c>
      <c r="I17" s="419" t="s">
        <v>508</v>
      </c>
      <c r="J17" s="428"/>
    </row>
    <row r="18" spans="2:11" s="5" customFormat="1" ht="15" customHeight="1" x14ac:dyDescent="0.4">
      <c r="B18" s="376"/>
      <c r="C18" s="409"/>
      <c r="D18" s="415" t="s">
        <v>509</v>
      </c>
      <c r="E18" s="105" t="s">
        <v>492</v>
      </c>
      <c r="F18" s="416"/>
      <c r="G18" s="417">
        <v>24</v>
      </c>
      <c r="H18" s="418"/>
      <c r="I18" s="419"/>
      <c r="J18" s="388"/>
    </row>
    <row r="19" spans="2:11" s="5" customFormat="1" ht="15" customHeight="1" x14ac:dyDescent="0.4">
      <c r="B19" s="376"/>
      <c r="C19" s="409"/>
      <c r="D19" s="415" t="s">
        <v>510</v>
      </c>
      <c r="E19" s="105" t="s">
        <v>97</v>
      </c>
      <c r="F19" s="416"/>
      <c r="G19" s="417">
        <v>16</v>
      </c>
      <c r="H19" s="418"/>
      <c r="I19" s="419"/>
      <c r="J19" s="388"/>
    </row>
    <row r="20" spans="2:11" s="5" customFormat="1" ht="15" customHeight="1" x14ac:dyDescent="0.4">
      <c r="B20" s="376"/>
      <c r="C20" s="422"/>
      <c r="D20" s="423" t="s">
        <v>511</v>
      </c>
      <c r="E20" s="424" t="s">
        <v>512</v>
      </c>
      <c r="F20" s="425"/>
      <c r="G20" s="429">
        <v>16</v>
      </c>
      <c r="H20" s="426"/>
      <c r="I20" s="427"/>
      <c r="J20" s="350"/>
    </row>
    <row r="21" spans="2:11" s="439" customFormat="1" ht="15" customHeight="1" x14ac:dyDescent="0.4">
      <c r="B21" s="421"/>
      <c r="C21" s="328" t="s">
        <v>513</v>
      </c>
      <c r="D21" s="410" t="s">
        <v>514</v>
      </c>
      <c r="E21" s="436" t="s">
        <v>112</v>
      </c>
      <c r="F21" s="79" t="s">
        <v>502</v>
      </c>
      <c r="G21" s="437">
        <v>14</v>
      </c>
      <c r="H21" s="412" t="s">
        <v>20</v>
      </c>
      <c r="I21" s="413" t="s">
        <v>515</v>
      </c>
      <c r="J21" s="438"/>
    </row>
    <row r="22" spans="2:11" s="439" customFormat="1" ht="15" customHeight="1" x14ac:dyDescent="0.4">
      <c r="B22" s="421"/>
      <c r="C22" s="409"/>
      <c r="D22" s="415" t="s">
        <v>516</v>
      </c>
      <c r="E22" s="440" t="s">
        <v>112</v>
      </c>
      <c r="F22" s="416"/>
      <c r="G22" s="441">
        <v>6</v>
      </c>
      <c r="H22" s="442"/>
      <c r="I22" s="443"/>
      <c r="J22" s="367"/>
    </row>
    <row r="23" spans="2:11" s="439" customFormat="1" ht="15" customHeight="1" x14ac:dyDescent="0.4">
      <c r="B23" s="421"/>
      <c r="C23" s="409"/>
      <c r="D23" s="415" t="s">
        <v>517</v>
      </c>
      <c r="E23" s="440" t="s">
        <v>504</v>
      </c>
      <c r="F23" s="416"/>
      <c r="G23" s="441">
        <v>14</v>
      </c>
      <c r="H23" s="444" t="s">
        <v>518</v>
      </c>
      <c r="I23" s="445" t="s">
        <v>519</v>
      </c>
      <c r="J23" s="446"/>
    </row>
    <row r="24" spans="2:11" s="5" customFormat="1" ht="15" customHeight="1" x14ac:dyDescent="0.4">
      <c r="B24" s="376"/>
      <c r="C24" s="376"/>
      <c r="D24" s="423" t="s">
        <v>520</v>
      </c>
      <c r="E24" s="447" t="s">
        <v>504</v>
      </c>
      <c r="F24" s="425"/>
      <c r="G24" s="448">
        <v>6</v>
      </c>
      <c r="H24" s="426"/>
      <c r="I24" s="427"/>
      <c r="J24" s="350"/>
    </row>
    <row r="25" spans="2:11" s="5" customFormat="1" ht="15" customHeight="1" x14ac:dyDescent="0.4">
      <c r="B25" s="430"/>
      <c r="C25" s="449" t="s">
        <v>521</v>
      </c>
      <c r="D25" s="450"/>
      <c r="E25" s="411" t="s">
        <v>522</v>
      </c>
      <c r="F25" s="451" t="s">
        <v>523</v>
      </c>
      <c r="G25" s="411">
        <v>3</v>
      </c>
      <c r="H25" s="452" t="s">
        <v>21</v>
      </c>
      <c r="I25" s="453" t="s">
        <v>524</v>
      </c>
      <c r="J25" s="454"/>
      <c r="K25" s="215"/>
    </row>
    <row r="26" spans="2:11" s="5" customFormat="1" ht="15" customHeight="1" x14ac:dyDescent="0.4">
      <c r="B26" s="430"/>
      <c r="C26" s="455"/>
      <c r="D26" s="456"/>
      <c r="E26" s="429" t="s">
        <v>525</v>
      </c>
      <c r="F26" s="457"/>
      <c r="G26" s="429">
        <v>2</v>
      </c>
      <c r="H26" s="458" t="s">
        <v>526</v>
      </c>
      <c r="I26" s="459" t="s">
        <v>527</v>
      </c>
      <c r="J26" s="460"/>
      <c r="K26" s="215"/>
    </row>
    <row r="27" spans="2:11" s="5" customFormat="1" ht="15" customHeight="1" x14ac:dyDescent="0.4">
      <c r="B27" s="376"/>
      <c r="C27" s="409" t="s">
        <v>528</v>
      </c>
      <c r="D27" s="410" t="s">
        <v>481</v>
      </c>
      <c r="E27" s="100" t="s">
        <v>497</v>
      </c>
      <c r="F27" s="79" t="s">
        <v>502</v>
      </c>
      <c r="G27" s="411">
        <v>24</v>
      </c>
      <c r="H27" s="436" t="s">
        <v>22</v>
      </c>
      <c r="I27" s="461" t="s">
        <v>529</v>
      </c>
      <c r="J27" s="428"/>
    </row>
    <row r="28" spans="2:11" s="5" customFormat="1" ht="15" customHeight="1" x14ac:dyDescent="0.4">
      <c r="B28" s="376"/>
      <c r="C28" s="409"/>
      <c r="D28" s="415" t="s">
        <v>486</v>
      </c>
      <c r="E28" s="105" t="s">
        <v>530</v>
      </c>
      <c r="F28" s="416"/>
      <c r="G28" s="417">
        <v>12</v>
      </c>
      <c r="H28" s="440" t="s">
        <v>531</v>
      </c>
      <c r="I28" s="462" t="s">
        <v>532</v>
      </c>
      <c r="J28" s="388"/>
    </row>
    <row r="29" spans="2:11" s="5" customFormat="1" ht="15" customHeight="1" x14ac:dyDescent="0.4">
      <c r="B29" s="383"/>
      <c r="C29" s="422"/>
      <c r="D29" s="423" t="s">
        <v>489</v>
      </c>
      <c r="E29" s="424" t="s">
        <v>64</v>
      </c>
      <c r="F29" s="425"/>
      <c r="G29" s="429">
        <v>24</v>
      </c>
      <c r="H29" s="447" t="s">
        <v>531</v>
      </c>
      <c r="I29" s="463" t="s">
        <v>533</v>
      </c>
      <c r="J29" s="350"/>
    </row>
    <row r="30" spans="2:11" s="5" customFormat="1" ht="15" customHeight="1" x14ac:dyDescent="0.4">
      <c r="B30" s="464" t="s">
        <v>534</v>
      </c>
      <c r="C30" s="328" t="s">
        <v>528</v>
      </c>
      <c r="D30" s="415" t="s">
        <v>486</v>
      </c>
      <c r="E30" s="105" t="s">
        <v>530</v>
      </c>
      <c r="F30" s="408" t="s">
        <v>502</v>
      </c>
      <c r="G30" s="465">
        <v>12</v>
      </c>
      <c r="H30" s="466" t="s">
        <v>22</v>
      </c>
      <c r="I30" s="467" t="s">
        <v>532</v>
      </c>
      <c r="J30" s="95"/>
    </row>
    <row r="31" spans="2:11" s="5" customFormat="1" ht="15" customHeight="1" x14ac:dyDescent="0.4">
      <c r="B31" s="468" t="s">
        <v>535</v>
      </c>
      <c r="C31" s="469" t="s">
        <v>536</v>
      </c>
      <c r="D31" s="410" t="s">
        <v>506</v>
      </c>
      <c r="E31" s="100" t="s">
        <v>99</v>
      </c>
      <c r="F31" s="79" t="s">
        <v>483</v>
      </c>
      <c r="G31" s="411">
        <v>4</v>
      </c>
      <c r="H31" s="412" t="s">
        <v>20</v>
      </c>
      <c r="I31" s="413" t="s">
        <v>537</v>
      </c>
      <c r="J31" s="428"/>
    </row>
    <row r="32" spans="2:11" s="5" customFormat="1" ht="15" customHeight="1" x14ac:dyDescent="0.4">
      <c r="B32" s="470"/>
      <c r="C32" s="471"/>
      <c r="D32" s="415" t="s">
        <v>509</v>
      </c>
      <c r="E32" s="105" t="s">
        <v>86</v>
      </c>
      <c r="F32" s="416"/>
      <c r="G32" s="417">
        <v>6</v>
      </c>
      <c r="H32" s="418"/>
      <c r="I32" s="419"/>
      <c r="J32" s="345"/>
    </row>
    <row r="33" spans="2:10" s="5" customFormat="1" ht="15" customHeight="1" x14ac:dyDescent="0.4">
      <c r="B33" s="470"/>
      <c r="C33" s="471"/>
      <c r="D33" s="415" t="s">
        <v>510</v>
      </c>
      <c r="E33" s="105" t="s">
        <v>129</v>
      </c>
      <c r="F33" s="416"/>
      <c r="G33" s="417">
        <v>12</v>
      </c>
      <c r="H33" s="418"/>
      <c r="I33" s="419"/>
      <c r="J33" s="345"/>
    </row>
    <row r="34" spans="2:10" s="5" customFormat="1" ht="15" customHeight="1" x14ac:dyDescent="0.4">
      <c r="B34" s="470"/>
      <c r="C34" s="471"/>
      <c r="D34" s="423" t="s">
        <v>511</v>
      </c>
      <c r="E34" s="424" t="s">
        <v>538</v>
      </c>
      <c r="F34" s="425"/>
      <c r="G34" s="429">
        <v>11</v>
      </c>
      <c r="H34" s="426"/>
      <c r="I34" s="427"/>
      <c r="J34" s="350"/>
    </row>
    <row r="35" spans="2:10" s="5" customFormat="1" ht="15" customHeight="1" x14ac:dyDescent="0.4">
      <c r="B35" s="361"/>
      <c r="C35" s="469" t="s">
        <v>539</v>
      </c>
      <c r="D35" s="410" t="s">
        <v>481</v>
      </c>
      <c r="E35" s="100" t="s">
        <v>99</v>
      </c>
      <c r="F35" s="79" t="s">
        <v>483</v>
      </c>
      <c r="G35" s="411">
        <v>0</v>
      </c>
      <c r="H35" s="436" t="s">
        <v>21</v>
      </c>
      <c r="I35" s="461" t="s">
        <v>540</v>
      </c>
      <c r="J35" s="428"/>
    </row>
    <row r="36" spans="2:10" s="5" customFormat="1" ht="15" customHeight="1" x14ac:dyDescent="0.4">
      <c r="B36" s="361"/>
      <c r="C36" s="471"/>
      <c r="D36" s="415" t="s">
        <v>486</v>
      </c>
      <c r="E36" s="105" t="s">
        <v>86</v>
      </c>
      <c r="F36" s="86"/>
      <c r="G36" s="417">
        <v>24</v>
      </c>
      <c r="H36" s="440" t="s">
        <v>526</v>
      </c>
      <c r="I36" s="462" t="s">
        <v>541</v>
      </c>
      <c r="J36" s="472" t="s">
        <v>542</v>
      </c>
    </row>
    <row r="37" spans="2:10" s="5" customFormat="1" ht="15" customHeight="1" x14ac:dyDescent="0.4">
      <c r="B37" s="473"/>
      <c r="C37" s="474"/>
      <c r="D37" s="423" t="s">
        <v>489</v>
      </c>
      <c r="E37" s="424" t="s">
        <v>129</v>
      </c>
      <c r="F37" s="90"/>
      <c r="G37" s="429">
        <v>24</v>
      </c>
      <c r="H37" s="447" t="s">
        <v>526</v>
      </c>
      <c r="I37" s="463" t="s">
        <v>543</v>
      </c>
      <c r="J37" s="475" t="s">
        <v>544</v>
      </c>
    </row>
    <row r="38" spans="2:10" s="5" customFormat="1" ht="15" customHeight="1" x14ac:dyDescent="0.4">
      <c r="B38" s="476" t="s">
        <v>545</v>
      </c>
      <c r="C38" s="476"/>
      <c r="D38" s="476"/>
      <c r="E38" s="476"/>
      <c r="F38" s="476"/>
      <c r="G38" s="408">
        <f>SUM(G5:G37)</f>
        <v>499</v>
      </c>
      <c r="H38" s="477"/>
      <c r="I38" s="478"/>
      <c r="J38" s="95"/>
    </row>
    <row r="39" spans="2:10" s="5" customFormat="1" ht="15" customHeight="1" x14ac:dyDescent="0.4">
      <c r="B39" s="5" t="s">
        <v>546</v>
      </c>
      <c r="C39" s="479"/>
      <c r="D39" s="479"/>
      <c r="E39" s="480"/>
      <c r="F39" s="481"/>
      <c r="G39" s="481"/>
      <c r="H39" s="481"/>
      <c r="J39" s="480"/>
    </row>
    <row r="40" spans="2:10" s="5" customFormat="1" ht="15" customHeight="1" x14ac:dyDescent="0.4">
      <c r="B40" s="5" t="s">
        <v>547</v>
      </c>
      <c r="C40" s="479"/>
      <c r="D40" s="479"/>
      <c r="E40" s="480"/>
      <c r="F40" s="481"/>
      <c r="G40" s="481"/>
      <c r="H40" s="481"/>
      <c r="I40" s="480"/>
    </row>
    <row r="41" spans="2:10" s="5" customFormat="1" ht="15" customHeight="1" x14ac:dyDescent="0.4">
      <c r="B41" s="482" t="s">
        <v>548</v>
      </c>
      <c r="C41" s="483"/>
      <c r="D41" s="483"/>
      <c r="E41" s="483"/>
      <c r="F41" s="483"/>
      <c r="G41" s="483"/>
      <c r="H41" s="481"/>
      <c r="I41" s="480"/>
    </row>
    <row r="42" spans="2:10" s="5" customFormat="1" ht="15" customHeight="1" x14ac:dyDescent="0.4">
      <c r="B42" s="484" t="s">
        <v>41</v>
      </c>
      <c r="C42" s="485"/>
      <c r="D42" s="485"/>
      <c r="E42" s="485"/>
      <c r="F42" s="486"/>
      <c r="G42" s="486"/>
      <c r="H42" s="486"/>
      <c r="I42" s="485"/>
    </row>
    <row r="43" spans="2:10" ht="18" customHeight="1" x14ac:dyDescent="0.4"/>
    <row r="44" spans="2:10" ht="18" customHeight="1" x14ac:dyDescent="0.4"/>
    <row r="45" spans="2:10" ht="18" customHeight="1" x14ac:dyDescent="0.4"/>
    <row r="46" spans="2:10" ht="18" customHeight="1" x14ac:dyDescent="0.4"/>
    <row r="47" spans="2:10" ht="18" customHeight="1" x14ac:dyDescent="0.4"/>
    <row r="48" spans="2:10" s="5" customFormat="1" ht="18" customHeight="1" x14ac:dyDescent="0.4">
      <c r="F48" s="401"/>
      <c r="G48" s="401"/>
      <c r="H48" s="401"/>
    </row>
    <row r="49" spans="6:8" s="5" customFormat="1" ht="12" customHeight="1" x14ac:dyDescent="0.4">
      <c r="F49" s="401"/>
      <c r="G49" s="401"/>
      <c r="H49" s="401"/>
    </row>
    <row r="50" spans="6:8" s="5" customFormat="1" ht="18" customHeight="1" x14ac:dyDescent="0.4">
      <c r="F50" s="401"/>
      <c r="G50" s="401"/>
      <c r="H50" s="401"/>
    </row>
    <row r="51" spans="6:8" s="5" customFormat="1" ht="15" customHeight="1" x14ac:dyDescent="0.4">
      <c r="F51" s="401"/>
      <c r="G51" s="401"/>
      <c r="H51" s="401"/>
    </row>
    <row r="52" spans="6:8" s="5" customFormat="1" ht="15" customHeight="1" x14ac:dyDescent="0.4">
      <c r="F52" s="401"/>
      <c r="G52" s="401"/>
      <c r="H52" s="401"/>
    </row>
    <row r="53" spans="6:8" s="5" customFormat="1" ht="15" customHeight="1" x14ac:dyDescent="0.4">
      <c r="F53" s="401"/>
      <c r="G53" s="401"/>
      <c r="H53" s="401"/>
    </row>
    <row r="54" spans="6:8" s="5" customFormat="1" ht="15" customHeight="1" x14ac:dyDescent="0.4">
      <c r="F54" s="401"/>
      <c r="G54" s="401"/>
      <c r="H54" s="401"/>
    </row>
    <row r="55" spans="6:8" s="5" customFormat="1" ht="15" customHeight="1" x14ac:dyDescent="0.4">
      <c r="F55" s="401"/>
      <c r="G55" s="401"/>
      <c r="H55" s="401"/>
    </row>
    <row r="56" spans="6:8" s="5" customFormat="1" ht="15" customHeight="1" x14ac:dyDescent="0.4">
      <c r="F56" s="401"/>
      <c r="G56" s="401"/>
      <c r="H56" s="401"/>
    </row>
    <row r="57" spans="6:8" s="5" customFormat="1" ht="15" customHeight="1" x14ac:dyDescent="0.4">
      <c r="F57" s="401"/>
      <c r="G57" s="401"/>
      <c r="H57" s="401"/>
    </row>
    <row r="58" spans="6:8" s="5" customFormat="1" ht="18" customHeight="1" x14ac:dyDescent="0.4">
      <c r="F58" s="401"/>
      <c r="G58" s="401"/>
      <c r="H58" s="401"/>
    </row>
    <row r="59" spans="6:8" s="5" customFormat="1" ht="15" customHeight="1" x14ac:dyDescent="0.4">
      <c r="F59" s="401"/>
      <c r="G59" s="401"/>
      <c r="H59" s="401"/>
    </row>
    <row r="60" spans="6:8" s="5" customFormat="1" ht="15" customHeight="1" x14ac:dyDescent="0.4">
      <c r="F60" s="401"/>
      <c r="G60" s="401"/>
      <c r="H60" s="401"/>
    </row>
    <row r="65" ht="18" customHeight="1" x14ac:dyDescent="0.4"/>
    <row r="67" ht="18" customHeight="1" x14ac:dyDescent="0.4"/>
    <row r="69" ht="18" customHeight="1" x14ac:dyDescent="0.4"/>
    <row r="71" ht="18" customHeight="1" x14ac:dyDescent="0.4"/>
    <row r="73" ht="18" customHeight="1" x14ac:dyDescent="0.4"/>
    <row r="75" ht="18" customHeight="1" x14ac:dyDescent="0.4"/>
    <row r="77" ht="18" customHeight="1" x14ac:dyDescent="0.4"/>
    <row r="79" ht="18" customHeight="1" x14ac:dyDescent="0.4"/>
  </sheetData>
  <mergeCells count="30">
    <mergeCell ref="B38:F38"/>
    <mergeCell ref="H38:I38"/>
    <mergeCell ref="F25:F26"/>
    <mergeCell ref="F27:F29"/>
    <mergeCell ref="F31:F34"/>
    <mergeCell ref="H31:H34"/>
    <mergeCell ref="I31:I34"/>
    <mergeCell ref="F35:F37"/>
    <mergeCell ref="F17:F20"/>
    <mergeCell ref="H17:H20"/>
    <mergeCell ref="I17:I20"/>
    <mergeCell ref="F21:F24"/>
    <mergeCell ref="H21:H22"/>
    <mergeCell ref="I21:I22"/>
    <mergeCell ref="H23:H24"/>
    <mergeCell ref="I23:I24"/>
    <mergeCell ref="F11:F12"/>
    <mergeCell ref="H11:H12"/>
    <mergeCell ref="I11:I12"/>
    <mergeCell ref="F13:F16"/>
    <mergeCell ref="H13:H16"/>
    <mergeCell ref="I13:I16"/>
    <mergeCell ref="C4:D4"/>
    <mergeCell ref="H4:I4"/>
    <mergeCell ref="F5:F8"/>
    <mergeCell ref="H5:H8"/>
    <mergeCell ref="I5:I8"/>
    <mergeCell ref="F9:F10"/>
    <mergeCell ref="H9:H10"/>
    <mergeCell ref="I9:I10"/>
  </mergeCells>
  <phoneticPr fontId="3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topLeftCell="A25" zoomScaleNormal="100" workbookViewId="0">
      <selection activeCell="K45" sqref="K45"/>
    </sheetView>
  </sheetViews>
  <sheetFormatPr defaultRowHeight="11.25" x14ac:dyDescent="0.4"/>
  <cols>
    <col min="1" max="1" width="1.625" style="187" customWidth="1"/>
    <col min="2" max="2" width="8.625" style="187" customWidth="1"/>
    <col min="3" max="3" width="1.625" style="187" customWidth="1"/>
    <col min="4" max="4" width="9.125" style="481" customWidth="1"/>
    <col min="5" max="5" width="6.25" style="488" bestFit="1" customWidth="1"/>
    <col min="6" max="13" width="8.125" style="488" customWidth="1"/>
    <col min="14" max="14" width="7.25" style="187" customWidth="1"/>
    <col min="15" max="256" width="9" style="187"/>
    <col min="257" max="257" width="1.625" style="187" customWidth="1"/>
    <col min="258" max="258" width="8.625" style="187" customWidth="1"/>
    <col min="259" max="259" width="1.625" style="187" customWidth="1"/>
    <col min="260" max="260" width="9.125" style="187" customWidth="1"/>
    <col min="261" max="261" width="6.25" style="187" bestFit="1" customWidth="1"/>
    <col min="262" max="269" width="8.125" style="187" customWidth="1"/>
    <col min="270" max="270" width="7.25" style="187" customWidth="1"/>
    <col min="271" max="512" width="9" style="187"/>
    <col min="513" max="513" width="1.625" style="187" customWidth="1"/>
    <col min="514" max="514" width="8.625" style="187" customWidth="1"/>
    <col min="515" max="515" width="1.625" style="187" customWidth="1"/>
    <col min="516" max="516" width="9.125" style="187" customWidth="1"/>
    <col min="517" max="517" width="6.25" style="187" bestFit="1" customWidth="1"/>
    <col min="518" max="525" width="8.125" style="187" customWidth="1"/>
    <col min="526" max="526" width="7.25" style="187" customWidth="1"/>
    <col min="527" max="768" width="9" style="187"/>
    <col min="769" max="769" width="1.625" style="187" customWidth="1"/>
    <col min="770" max="770" width="8.625" style="187" customWidth="1"/>
    <col min="771" max="771" width="1.625" style="187" customWidth="1"/>
    <col min="772" max="772" width="9.125" style="187" customWidth="1"/>
    <col min="773" max="773" width="6.25" style="187" bestFit="1" customWidth="1"/>
    <col min="774" max="781" width="8.125" style="187" customWidth="1"/>
    <col min="782" max="782" width="7.25" style="187" customWidth="1"/>
    <col min="783" max="1024" width="9" style="187"/>
    <col min="1025" max="1025" width="1.625" style="187" customWidth="1"/>
    <col min="1026" max="1026" width="8.625" style="187" customWidth="1"/>
    <col min="1027" max="1027" width="1.625" style="187" customWidth="1"/>
    <col min="1028" max="1028" width="9.125" style="187" customWidth="1"/>
    <col min="1029" max="1029" width="6.25" style="187" bestFit="1" customWidth="1"/>
    <col min="1030" max="1037" width="8.125" style="187" customWidth="1"/>
    <col min="1038" max="1038" width="7.25" style="187" customWidth="1"/>
    <col min="1039" max="1280" width="9" style="187"/>
    <col min="1281" max="1281" width="1.625" style="187" customWidth="1"/>
    <col min="1282" max="1282" width="8.625" style="187" customWidth="1"/>
    <col min="1283" max="1283" width="1.625" style="187" customWidth="1"/>
    <col min="1284" max="1284" width="9.125" style="187" customWidth="1"/>
    <col min="1285" max="1285" width="6.25" style="187" bestFit="1" customWidth="1"/>
    <col min="1286" max="1293" width="8.125" style="187" customWidth="1"/>
    <col min="1294" max="1294" width="7.25" style="187" customWidth="1"/>
    <col min="1295" max="1536" width="9" style="187"/>
    <col min="1537" max="1537" width="1.625" style="187" customWidth="1"/>
    <col min="1538" max="1538" width="8.625" style="187" customWidth="1"/>
    <col min="1539" max="1539" width="1.625" style="187" customWidth="1"/>
    <col min="1540" max="1540" width="9.125" style="187" customWidth="1"/>
    <col min="1541" max="1541" width="6.25" style="187" bestFit="1" customWidth="1"/>
    <col min="1542" max="1549" width="8.125" style="187" customWidth="1"/>
    <col min="1550" max="1550" width="7.25" style="187" customWidth="1"/>
    <col min="1551" max="1792" width="9" style="187"/>
    <col min="1793" max="1793" width="1.625" style="187" customWidth="1"/>
    <col min="1794" max="1794" width="8.625" style="187" customWidth="1"/>
    <col min="1795" max="1795" width="1.625" style="187" customWidth="1"/>
    <col min="1796" max="1796" width="9.125" style="187" customWidth="1"/>
    <col min="1797" max="1797" width="6.25" style="187" bestFit="1" customWidth="1"/>
    <col min="1798" max="1805" width="8.125" style="187" customWidth="1"/>
    <col min="1806" max="1806" width="7.25" style="187" customWidth="1"/>
    <col min="1807" max="2048" width="9" style="187"/>
    <col min="2049" max="2049" width="1.625" style="187" customWidth="1"/>
    <col min="2050" max="2050" width="8.625" style="187" customWidth="1"/>
    <col min="2051" max="2051" width="1.625" style="187" customWidth="1"/>
    <col min="2052" max="2052" width="9.125" style="187" customWidth="1"/>
    <col min="2053" max="2053" width="6.25" style="187" bestFit="1" customWidth="1"/>
    <col min="2054" max="2061" width="8.125" style="187" customWidth="1"/>
    <col min="2062" max="2062" width="7.25" style="187" customWidth="1"/>
    <col min="2063" max="2304" width="9" style="187"/>
    <col min="2305" max="2305" width="1.625" style="187" customWidth="1"/>
    <col min="2306" max="2306" width="8.625" style="187" customWidth="1"/>
    <col min="2307" max="2307" width="1.625" style="187" customWidth="1"/>
    <col min="2308" max="2308" width="9.125" style="187" customWidth="1"/>
    <col min="2309" max="2309" width="6.25" style="187" bestFit="1" customWidth="1"/>
    <col min="2310" max="2317" width="8.125" style="187" customWidth="1"/>
    <col min="2318" max="2318" width="7.25" style="187" customWidth="1"/>
    <col min="2319" max="2560" width="9" style="187"/>
    <col min="2561" max="2561" width="1.625" style="187" customWidth="1"/>
    <col min="2562" max="2562" width="8.625" style="187" customWidth="1"/>
    <col min="2563" max="2563" width="1.625" style="187" customWidth="1"/>
    <col min="2564" max="2564" width="9.125" style="187" customWidth="1"/>
    <col min="2565" max="2565" width="6.25" style="187" bestFit="1" customWidth="1"/>
    <col min="2566" max="2573" width="8.125" style="187" customWidth="1"/>
    <col min="2574" max="2574" width="7.25" style="187" customWidth="1"/>
    <col min="2575" max="2816" width="9" style="187"/>
    <col min="2817" max="2817" width="1.625" style="187" customWidth="1"/>
    <col min="2818" max="2818" width="8.625" style="187" customWidth="1"/>
    <col min="2819" max="2819" width="1.625" style="187" customWidth="1"/>
    <col min="2820" max="2820" width="9.125" style="187" customWidth="1"/>
    <col min="2821" max="2821" width="6.25" style="187" bestFit="1" customWidth="1"/>
    <col min="2822" max="2829" width="8.125" style="187" customWidth="1"/>
    <col min="2830" max="2830" width="7.25" style="187" customWidth="1"/>
    <col min="2831" max="3072" width="9" style="187"/>
    <col min="3073" max="3073" width="1.625" style="187" customWidth="1"/>
    <col min="3074" max="3074" width="8.625" style="187" customWidth="1"/>
    <col min="3075" max="3075" width="1.625" style="187" customWidth="1"/>
    <col min="3076" max="3076" width="9.125" style="187" customWidth="1"/>
    <col min="3077" max="3077" width="6.25" style="187" bestFit="1" customWidth="1"/>
    <col min="3078" max="3085" width="8.125" style="187" customWidth="1"/>
    <col min="3086" max="3086" width="7.25" style="187" customWidth="1"/>
    <col min="3087" max="3328" width="9" style="187"/>
    <col min="3329" max="3329" width="1.625" style="187" customWidth="1"/>
    <col min="3330" max="3330" width="8.625" style="187" customWidth="1"/>
    <col min="3331" max="3331" width="1.625" style="187" customWidth="1"/>
    <col min="3332" max="3332" width="9.125" style="187" customWidth="1"/>
    <col min="3333" max="3333" width="6.25" style="187" bestFit="1" customWidth="1"/>
    <col min="3334" max="3341" width="8.125" style="187" customWidth="1"/>
    <col min="3342" max="3342" width="7.25" style="187" customWidth="1"/>
    <col min="3343" max="3584" width="9" style="187"/>
    <col min="3585" max="3585" width="1.625" style="187" customWidth="1"/>
    <col min="3586" max="3586" width="8.625" style="187" customWidth="1"/>
    <col min="3587" max="3587" width="1.625" style="187" customWidth="1"/>
    <col min="3588" max="3588" width="9.125" style="187" customWidth="1"/>
    <col min="3589" max="3589" width="6.25" style="187" bestFit="1" customWidth="1"/>
    <col min="3590" max="3597" width="8.125" style="187" customWidth="1"/>
    <col min="3598" max="3598" width="7.25" style="187" customWidth="1"/>
    <col min="3599" max="3840" width="9" style="187"/>
    <col min="3841" max="3841" width="1.625" style="187" customWidth="1"/>
    <col min="3842" max="3842" width="8.625" style="187" customWidth="1"/>
    <col min="3843" max="3843" width="1.625" style="187" customWidth="1"/>
    <col min="3844" max="3844" width="9.125" style="187" customWidth="1"/>
    <col min="3845" max="3845" width="6.25" style="187" bestFit="1" customWidth="1"/>
    <col min="3846" max="3853" width="8.125" style="187" customWidth="1"/>
    <col min="3854" max="3854" width="7.25" style="187" customWidth="1"/>
    <col min="3855" max="4096" width="9" style="187"/>
    <col min="4097" max="4097" width="1.625" style="187" customWidth="1"/>
    <col min="4098" max="4098" width="8.625" style="187" customWidth="1"/>
    <col min="4099" max="4099" width="1.625" style="187" customWidth="1"/>
    <col min="4100" max="4100" width="9.125" style="187" customWidth="1"/>
    <col min="4101" max="4101" width="6.25" style="187" bestFit="1" customWidth="1"/>
    <col min="4102" max="4109" width="8.125" style="187" customWidth="1"/>
    <col min="4110" max="4110" width="7.25" style="187" customWidth="1"/>
    <col min="4111" max="4352" width="9" style="187"/>
    <col min="4353" max="4353" width="1.625" style="187" customWidth="1"/>
    <col min="4354" max="4354" width="8.625" style="187" customWidth="1"/>
    <col min="4355" max="4355" width="1.625" style="187" customWidth="1"/>
    <col min="4356" max="4356" width="9.125" style="187" customWidth="1"/>
    <col min="4357" max="4357" width="6.25" style="187" bestFit="1" customWidth="1"/>
    <col min="4358" max="4365" width="8.125" style="187" customWidth="1"/>
    <col min="4366" max="4366" width="7.25" style="187" customWidth="1"/>
    <col min="4367" max="4608" width="9" style="187"/>
    <col min="4609" max="4609" width="1.625" style="187" customWidth="1"/>
    <col min="4610" max="4610" width="8.625" style="187" customWidth="1"/>
    <col min="4611" max="4611" width="1.625" style="187" customWidth="1"/>
    <col min="4612" max="4612" width="9.125" style="187" customWidth="1"/>
    <col min="4613" max="4613" width="6.25" style="187" bestFit="1" customWidth="1"/>
    <col min="4614" max="4621" width="8.125" style="187" customWidth="1"/>
    <col min="4622" max="4622" width="7.25" style="187" customWidth="1"/>
    <col min="4623" max="4864" width="9" style="187"/>
    <col min="4865" max="4865" width="1.625" style="187" customWidth="1"/>
    <col min="4866" max="4866" width="8.625" style="187" customWidth="1"/>
    <col min="4867" max="4867" width="1.625" style="187" customWidth="1"/>
    <col min="4868" max="4868" width="9.125" style="187" customWidth="1"/>
    <col min="4869" max="4869" width="6.25" style="187" bestFit="1" customWidth="1"/>
    <col min="4870" max="4877" width="8.125" style="187" customWidth="1"/>
    <col min="4878" max="4878" width="7.25" style="187" customWidth="1"/>
    <col min="4879" max="5120" width="9" style="187"/>
    <col min="5121" max="5121" width="1.625" style="187" customWidth="1"/>
    <col min="5122" max="5122" width="8.625" style="187" customWidth="1"/>
    <col min="5123" max="5123" width="1.625" style="187" customWidth="1"/>
    <col min="5124" max="5124" width="9.125" style="187" customWidth="1"/>
    <col min="5125" max="5125" width="6.25" style="187" bestFit="1" customWidth="1"/>
    <col min="5126" max="5133" width="8.125" style="187" customWidth="1"/>
    <col min="5134" max="5134" width="7.25" style="187" customWidth="1"/>
    <col min="5135" max="5376" width="9" style="187"/>
    <col min="5377" max="5377" width="1.625" style="187" customWidth="1"/>
    <col min="5378" max="5378" width="8.625" style="187" customWidth="1"/>
    <col min="5379" max="5379" width="1.625" style="187" customWidth="1"/>
    <col min="5380" max="5380" width="9.125" style="187" customWidth="1"/>
    <col min="5381" max="5381" width="6.25" style="187" bestFit="1" customWidth="1"/>
    <col min="5382" max="5389" width="8.125" style="187" customWidth="1"/>
    <col min="5390" max="5390" width="7.25" style="187" customWidth="1"/>
    <col min="5391" max="5632" width="9" style="187"/>
    <col min="5633" max="5633" width="1.625" style="187" customWidth="1"/>
    <col min="5634" max="5634" width="8.625" style="187" customWidth="1"/>
    <col min="5635" max="5635" width="1.625" style="187" customWidth="1"/>
    <col min="5636" max="5636" width="9.125" style="187" customWidth="1"/>
    <col min="5637" max="5637" width="6.25" style="187" bestFit="1" customWidth="1"/>
    <col min="5638" max="5645" width="8.125" style="187" customWidth="1"/>
    <col min="5646" max="5646" width="7.25" style="187" customWidth="1"/>
    <col min="5647" max="5888" width="9" style="187"/>
    <col min="5889" max="5889" width="1.625" style="187" customWidth="1"/>
    <col min="5890" max="5890" width="8.625" style="187" customWidth="1"/>
    <col min="5891" max="5891" width="1.625" style="187" customWidth="1"/>
    <col min="5892" max="5892" width="9.125" style="187" customWidth="1"/>
    <col min="5893" max="5893" width="6.25" style="187" bestFit="1" customWidth="1"/>
    <col min="5894" max="5901" width="8.125" style="187" customWidth="1"/>
    <col min="5902" max="5902" width="7.25" style="187" customWidth="1"/>
    <col min="5903" max="6144" width="9" style="187"/>
    <col min="6145" max="6145" width="1.625" style="187" customWidth="1"/>
    <col min="6146" max="6146" width="8.625" style="187" customWidth="1"/>
    <col min="6147" max="6147" width="1.625" style="187" customWidth="1"/>
    <col min="6148" max="6148" width="9.125" style="187" customWidth="1"/>
    <col min="6149" max="6149" width="6.25" style="187" bestFit="1" customWidth="1"/>
    <col min="6150" max="6157" width="8.125" style="187" customWidth="1"/>
    <col min="6158" max="6158" width="7.25" style="187" customWidth="1"/>
    <col min="6159" max="6400" width="9" style="187"/>
    <col min="6401" max="6401" width="1.625" style="187" customWidth="1"/>
    <col min="6402" max="6402" width="8.625" style="187" customWidth="1"/>
    <col min="6403" max="6403" width="1.625" style="187" customWidth="1"/>
    <col min="6404" max="6404" width="9.125" style="187" customWidth="1"/>
    <col min="6405" max="6405" width="6.25" style="187" bestFit="1" customWidth="1"/>
    <col min="6406" max="6413" width="8.125" style="187" customWidth="1"/>
    <col min="6414" max="6414" width="7.25" style="187" customWidth="1"/>
    <col min="6415" max="6656" width="9" style="187"/>
    <col min="6657" max="6657" width="1.625" style="187" customWidth="1"/>
    <col min="6658" max="6658" width="8.625" style="187" customWidth="1"/>
    <col min="6659" max="6659" width="1.625" style="187" customWidth="1"/>
    <col min="6660" max="6660" width="9.125" style="187" customWidth="1"/>
    <col min="6661" max="6661" width="6.25" style="187" bestFit="1" customWidth="1"/>
    <col min="6662" max="6669" width="8.125" style="187" customWidth="1"/>
    <col min="6670" max="6670" width="7.25" style="187" customWidth="1"/>
    <col min="6671" max="6912" width="9" style="187"/>
    <col min="6913" max="6913" width="1.625" style="187" customWidth="1"/>
    <col min="6914" max="6914" width="8.625" style="187" customWidth="1"/>
    <col min="6915" max="6915" width="1.625" style="187" customWidth="1"/>
    <col min="6916" max="6916" width="9.125" style="187" customWidth="1"/>
    <col min="6917" max="6917" width="6.25" style="187" bestFit="1" customWidth="1"/>
    <col min="6918" max="6925" width="8.125" style="187" customWidth="1"/>
    <col min="6926" max="6926" width="7.25" style="187" customWidth="1"/>
    <col min="6927" max="7168" width="9" style="187"/>
    <col min="7169" max="7169" width="1.625" style="187" customWidth="1"/>
    <col min="7170" max="7170" width="8.625" style="187" customWidth="1"/>
    <col min="7171" max="7171" width="1.625" style="187" customWidth="1"/>
    <col min="7172" max="7172" width="9.125" style="187" customWidth="1"/>
    <col min="7173" max="7173" width="6.25" style="187" bestFit="1" customWidth="1"/>
    <col min="7174" max="7181" width="8.125" style="187" customWidth="1"/>
    <col min="7182" max="7182" width="7.25" style="187" customWidth="1"/>
    <col min="7183" max="7424" width="9" style="187"/>
    <col min="7425" max="7425" width="1.625" style="187" customWidth="1"/>
    <col min="7426" max="7426" width="8.625" style="187" customWidth="1"/>
    <col min="7427" max="7427" width="1.625" style="187" customWidth="1"/>
    <col min="7428" max="7428" width="9.125" style="187" customWidth="1"/>
    <col min="7429" max="7429" width="6.25" style="187" bestFit="1" customWidth="1"/>
    <col min="7430" max="7437" width="8.125" style="187" customWidth="1"/>
    <col min="7438" max="7438" width="7.25" style="187" customWidth="1"/>
    <col min="7439" max="7680" width="9" style="187"/>
    <col min="7681" max="7681" width="1.625" style="187" customWidth="1"/>
    <col min="7682" max="7682" width="8.625" style="187" customWidth="1"/>
    <col min="7683" max="7683" width="1.625" style="187" customWidth="1"/>
    <col min="7684" max="7684" width="9.125" style="187" customWidth="1"/>
    <col min="7685" max="7685" width="6.25" style="187" bestFit="1" customWidth="1"/>
    <col min="7686" max="7693" width="8.125" style="187" customWidth="1"/>
    <col min="7694" max="7694" width="7.25" style="187" customWidth="1"/>
    <col min="7695" max="7936" width="9" style="187"/>
    <col min="7937" max="7937" width="1.625" style="187" customWidth="1"/>
    <col min="7938" max="7938" width="8.625" style="187" customWidth="1"/>
    <col min="7939" max="7939" width="1.625" style="187" customWidth="1"/>
    <col min="7940" max="7940" width="9.125" style="187" customWidth="1"/>
    <col min="7941" max="7941" width="6.25" style="187" bestFit="1" customWidth="1"/>
    <col min="7942" max="7949" width="8.125" style="187" customWidth="1"/>
    <col min="7950" max="7950" width="7.25" style="187" customWidth="1"/>
    <col min="7951" max="8192" width="9" style="187"/>
    <col min="8193" max="8193" width="1.625" style="187" customWidth="1"/>
    <col min="8194" max="8194" width="8.625" style="187" customWidth="1"/>
    <col min="8195" max="8195" width="1.625" style="187" customWidth="1"/>
    <col min="8196" max="8196" width="9.125" style="187" customWidth="1"/>
    <col min="8197" max="8197" width="6.25" style="187" bestFit="1" customWidth="1"/>
    <col min="8198" max="8205" width="8.125" style="187" customWidth="1"/>
    <col min="8206" max="8206" width="7.25" style="187" customWidth="1"/>
    <col min="8207" max="8448" width="9" style="187"/>
    <col min="8449" max="8449" width="1.625" style="187" customWidth="1"/>
    <col min="8450" max="8450" width="8.625" style="187" customWidth="1"/>
    <col min="8451" max="8451" width="1.625" style="187" customWidth="1"/>
    <col min="8452" max="8452" width="9.125" style="187" customWidth="1"/>
    <col min="8453" max="8453" width="6.25" style="187" bestFit="1" customWidth="1"/>
    <col min="8454" max="8461" width="8.125" style="187" customWidth="1"/>
    <col min="8462" max="8462" width="7.25" style="187" customWidth="1"/>
    <col min="8463" max="8704" width="9" style="187"/>
    <col min="8705" max="8705" width="1.625" style="187" customWidth="1"/>
    <col min="8706" max="8706" width="8.625" style="187" customWidth="1"/>
    <col min="8707" max="8707" width="1.625" style="187" customWidth="1"/>
    <col min="8708" max="8708" width="9.125" style="187" customWidth="1"/>
    <col min="8709" max="8709" width="6.25" style="187" bestFit="1" customWidth="1"/>
    <col min="8710" max="8717" width="8.125" style="187" customWidth="1"/>
    <col min="8718" max="8718" width="7.25" style="187" customWidth="1"/>
    <col min="8719" max="8960" width="9" style="187"/>
    <col min="8961" max="8961" width="1.625" style="187" customWidth="1"/>
    <col min="8962" max="8962" width="8.625" style="187" customWidth="1"/>
    <col min="8963" max="8963" width="1.625" style="187" customWidth="1"/>
    <col min="8964" max="8964" width="9.125" style="187" customWidth="1"/>
    <col min="8965" max="8965" width="6.25" style="187" bestFit="1" customWidth="1"/>
    <col min="8966" max="8973" width="8.125" style="187" customWidth="1"/>
    <col min="8974" max="8974" width="7.25" style="187" customWidth="1"/>
    <col min="8975" max="9216" width="9" style="187"/>
    <col min="9217" max="9217" width="1.625" style="187" customWidth="1"/>
    <col min="9218" max="9218" width="8.625" style="187" customWidth="1"/>
    <col min="9219" max="9219" width="1.625" style="187" customWidth="1"/>
    <col min="9220" max="9220" width="9.125" style="187" customWidth="1"/>
    <col min="9221" max="9221" width="6.25" style="187" bestFit="1" customWidth="1"/>
    <col min="9222" max="9229" width="8.125" style="187" customWidth="1"/>
    <col min="9230" max="9230" width="7.25" style="187" customWidth="1"/>
    <col min="9231" max="9472" width="9" style="187"/>
    <col min="9473" max="9473" width="1.625" style="187" customWidth="1"/>
    <col min="9474" max="9474" width="8.625" style="187" customWidth="1"/>
    <col min="9475" max="9475" width="1.625" style="187" customWidth="1"/>
    <col min="9476" max="9476" width="9.125" style="187" customWidth="1"/>
    <col min="9477" max="9477" width="6.25" style="187" bestFit="1" customWidth="1"/>
    <col min="9478" max="9485" width="8.125" style="187" customWidth="1"/>
    <col min="9486" max="9486" width="7.25" style="187" customWidth="1"/>
    <col min="9487" max="9728" width="9" style="187"/>
    <col min="9729" max="9729" width="1.625" style="187" customWidth="1"/>
    <col min="9730" max="9730" width="8.625" style="187" customWidth="1"/>
    <col min="9731" max="9731" width="1.625" style="187" customWidth="1"/>
    <col min="9732" max="9732" width="9.125" style="187" customWidth="1"/>
    <col min="9733" max="9733" width="6.25" style="187" bestFit="1" customWidth="1"/>
    <col min="9734" max="9741" width="8.125" style="187" customWidth="1"/>
    <col min="9742" max="9742" width="7.25" style="187" customWidth="1"/>
    <col min="9743" max="9984" width="9" style="187"/>
    <col min="9985" max="9985" width="1.625" style="187" customWidth="1"/>
    <col min="9986" max="9986" width="8.625" style="187" customWidth="1"/>
    <col min="9987" max="9987" width="1.625" style="187" customWidth="1"/>
    <col min="9988" max="9988" width="9.125" style="187" customWidth="1"/>
    <col min="9989" max="9989" width="6.25" style="187" bestFit="1" customWidth="1"/>
    <col min="9990" max="9997" width="8.125" style="187" customWidth="1"/>
    <col min="9998" max="9998" width="7.25" style="187" customWidth="1"/>
    <col min="9999" max="10240" width="9" style="187"/>
    <col min="10241" max="10241" width="1.625" style="187" customWidth="1"/>
    <col min="10242" max="10242" width="8.625" style="187" customWidth="1"/>
    <col min="10243" max="10243" width="1.625" style="187" customWidth="1"/>
    <col min="10244" max="10244" width="9.125" style="187" customWidth="1"/>
    <col min="10245" max="10245" width="6.25" style="187" bestFit="1" customWidth="1"/>
    <col min="10246" max="10253" width="8.125" style="187" customWidth="1"/>
    <col min="10254" max="10254" width="7.25" style="187" customWidth="1"/>
    <col min="10255" max="10496" width="9" style="187"/>
    <col min="10497" max="10497" width="1.625" style="187" customWidth="1"/>
    <col min="10498" max="10498" width="8.625" style="187" customWidth="1"/>
    <col min="10499" max="10499" width="1.625" style="187" customWidth="1"/>
    <col min="10500" max="10500" width="9.125" style="187" customWidth="1"/>
    <col min="10501" max="10501" width="6.25" style="187" bestFit="1" customWidth="1"/>
    <col min="10502" max="10509" width="8.125" style="187" customWidth="1"/>
    <col min="10510" max="10510" width="7.25" style="187" customWidth="1"/>
    <col min="10511" max="10752" width="9" style="187"/>
    <col min="10753" max="10753" width="1.625" style="187" customWidth="1"/>
    <col min="10754" max="10754" width="8.625" style="187" customWidth="1"/>
    <col min="10755" max="10755" width="1.625" style="187" customWidth="1"/>
    <col min="10756" max="10756" width="9.125" style="187" customWidth="1"/>
    <col min="10757" max="10757" width="6.25" style="187" bestFit="1" customWidth="1"/>
    <col min="10758" max="10765" width="8.125" style="187" customWidth="1"/>
    <col min="10766" max="10766" width="7.25" style="187" customWidth="1"/>
    <col min="10767" max="11008" width="9" style="187"/>
    <col min="11009" max="11009" width="1.625" style="187" customWidth="1"/>
    <col min="11010" max="11010" width="8.625" style="187" customWidth="1"/>
    <col min="11011" max="11011" width="1.625" style="187" customWidth="1"/>
    <col min="11012" max="11012" width="9.125" style="187" customWidth="1"/>
    <col min="11013" max="11013" width="6.25" style="187" bestFit="1" customWidth="1"/>
    <col min="11014" max="11021" width="8.125" style="187" customWidth="1"/>
    <col min="11022" max="11022" width="7.25" style="187" customWidth="1"/>
    <col min="11023" max="11264" width="9" style="187"/>
    <col min="11265" max="11265" width="1.625" style="187" customWidth="1"/>
    <col min="11266" max="11266" width="8.625" style="187" customWidth="1"/>
    <col min="11267" max="11267" width="1.625" style="187" customWidth="1"/>
    <col min="11268" max="11268" width="9.125" style="187" customWidth="1"/>
    <col min="11269" max="11269" width="6.25" style="187" bestFit="1" customWidth="1"/>
    <col min="11270" max="11277" width="8.125" style="187" customWidth="1"/>
    <col min="11278" max="11278" width="7.25" style="187" customWidth="1"/>
    <col min="11279" max="11520" width="9" style="187"/>
    <col min="11521" max="11521" width="1.625" style="187" customWidth="1"/>
    <col min="11522" max="11522" width="8.625" style="187" customWidth="1"/>
    <col min="11523" max="11523" width="1.625" style="187" customWidth="1"/>
    <col min="11524" max="11524" width="9.125" style="187" customWidth="1"/>
    <col min="11525" max="11525" width="6.25" style="187" bestFit="1" customWidth="1"/>
    <col min="11526" max="11533" width="8.125" style="187" customWidth="1"/>
    <col min="11534" max="11534" width="7.25" style="187" customWidth="1"/>
    <col min="11535" max="11776" width="9" style="187"/>
    <col min="11777" max="11777" width="1.625" style="187" customWidth="1"/>
    <col min="11778" max="11778" width="8.625" style="187" customWidth="1"/>
    <col min="11779" max="11779" width="1.625" style="187" customWidth="1"/>
    <col min="11780" max="11780" width="9.125" style="187" customWidth="1"/>
    <col min="11781" max="11781" width="6.25" style="187" bestFit="1" customWidth="1"/>
    <col min="11782" max="11789" width="8.125" style="187" customWidth="1"/>
    <col min="11790" max="11790" width="7.25" style="187" customWidth="1"/>
    <col min="11791" max="12032" width="9" style="187"/>
    <col min="12033" max="12033" width="1.625" style="187" customWidth="1"/>
    <col min="12034" max="12034" width="8.625" style="187" customWidth="1"/>
    <col min="12035" max="12035" width="1.625" style="187" customWidth="1"/>
    <col min="12036" max="12036" width="9.125" style="187" customWidth="1"/>
    <col min="12037" max="12037" width="6.25" style="187" bestFit="1" customWidth="1"/>
    <col min="12038" max="12045" width="8.125" style="187" customWidth="1"/>
    <col min="12046" max="12046" width="7.25" style="187" customWidth="1"/>
    <col min="12047" max="12288" width="9" style="187"/>
    <col min="12289" max="12289" width="1.625" style="187" customWidth="1"/>
    <col min="12290" max="12290" width="8.625" style="187" customWidth="1"/>
    <col min="12291" max="12291" width="1.625" style="187" customWidth="1"/>
    <col min="12292" max="12292" width="9.125" style="187" customWidth="1"/>
    <col min="12293" max="12293" width="6.25" style="187" bestFit="1" customWidth="1"/>
    <col min="12294" max="12301" width="8.125" style="187" customWidth="1"/>
    <col min="12302" max="12302" width="7.25" style="187" customWidth="1"/>
    <col min="12303" max="12544" width="9" style="187"/>
    <col min="12545" max="12545" width="1.625" style="187" customWidth="1"/>
    <col min="12546" max="12546" width="8.625" style="187" customWidth="1"/>
    <col min="12547" max="12547" width="1.625" style="187" customWidth="1"/>
    <col min="12548" max="12548" width="9.125" style="187" customWidth="1"/>
    <col min="12549" max="12549" width="6.25" style="187" bestFit="1" customWidth="1"/>
    <col min="12550" max="12557" width="8.125" style="187" customWidth="1"/>
    <col min="12558" max="12558" width="7.25" style="187" customWidth="1"/>
    <col min="12559" max="12800" width="9" style="187"/>
    <col min="12801" max="12801" width="1.625" style="187" customWidth="1"/>
    <col min="12802" max="12802" width="8.625" style="187" customWidth="1"/>
    <col min="12803" max="12803" width="1.625" style="187" customWidth="1"/>
    <col min="12804" max="12804" width="9.125" style="187" customWidth="1"/>
    <col min="12805" max="12805" width="6.25" style="187" bestFit="1" customWidth="1"/>
    <col min="12806" max="12813" width="8.125" style="187" customWidth="1"/>
    <col min="12814" max="12814" width="7.25" style="187" customWidth="1"/>
    <col min="12815" max="13056" width="9" style="187"/>
    <col min="13057" max="13057" width="1.625" style="187" customWidth="1"/>
    <col min="13058" max="13058" width="8.625" style="187" customWidth="1"/>
    <col min="13059" max="13059" width="1.625" style="187" customWidth="1"/>
    <col min="13060" max="13060" width="9.125" style="187" customWidth="1"/>
    <col min="13061" max="13061" width="6.25" style="187" bestFit="1" customWidth="1"/>
    <col min="13062" max="13069" width="8.125" style="187" customWidth="1"/>
    <col min="13070" max="13070" width="7.25" style="187" customWidth="1"/>
    <col min="13071" max="13312" width="9" style="187"/>
    <col min="13313" max="13313" width="1.625" style="187" customWidth="1"/>
    <col min="13314" max="13314" width="8.625" style="187" customWidth="1"/>
    <col min="13315" max="13315" width="1.625" style="187" customWidth="1"/>
    <col min="13316" max="13316" width="9.125" style="187" customWidth="1"/>
    <col min="13317" max="13317" width="6.25" style="187" bestFit="1" customWidth="1"/>
    <col min="13318" max="13325" width="8.125" style="187" customWidth="1"/>
    <col min="13326" max="13326" width="7.25" style="187" customWidth="1"/>
    <col min="13327" max="13568" width="9" style="187"/>
    <col min="13569" max="13569" width="1.625" style="187" customWidth="1"/>
    <col min="13570" max="13570" width="8.625" style="187" customWidth="1"/>
    <col min="13571" max="13571" width="1.625" style="187" customWidth="1"/>
    <col min="13572" max="13572" width="9.125" style="187" customWidth="1"/>
    <col min="13573" max="13573" width="6.25" style="187" bestFit="1" customWidth="1"/>
    <col min="13574" max="13581" width="8.125" style="187" customWidth="1"/>
    <col min="13582" max="13582" width="7.25" style="187" customWidth="1"/>
    <col min="13583" max="13824" width="9" style="187"/>
    <col min="13825" max="13825" width="1.625" style="187" customWidth="1"/>
    <col min="13826" max="13826" width="8.625" style="187" customWidth="1"/>
    <col min="13827" max="13827" width="1.625" style="187" customWidth="1"/>
    <col min="13828" max="13828" width="9.125" style="187" customWidth="1"/>
    <col min="13829" max="13829" width="6.25" style="187" bestFit="1" customWidth="1"/>
    <col min="13830" max="13837" width="8.125" style="187" customWidth="1"/>
    <col min="13838" max="13838" width="7.25" style="187" customWidth="1"/>
    <col min="13839" max="14080" width="9" style="187"/>
    <col min="14081" max="14081" width="1.625" style="187" customWidth="1"/>
    <col min="14082" max="14082" width="8.625" style="187" customWidth="1"/>
    <col min="14083" max="14083" width="1.625" style="187" customWidth="1"/>
    <col min="14084" max="14084" width="9.125" style="187" customWidth="1"/>
    <col min="14085" max="14085" width="6.25" style="187" bestFit="1" customWidth="1"/>
    <col min="14086" max="14093" width="8.125" style="187" customWidth="1"/>
    <col min="14094" max="14094" width="7.25" style="187" customWidth="1"/>
    <col min="14095" max="14336" width="9" style="187"/>
    <col min="14337" max="14337" width="1.625" style="187" customWidth="1"/>
    <col min="14338" max="14338" width="8.625" style="187" customWidth="1"/>
    <col min="14339" max="14339" width="1.625" style="187" customWidth="1"/>
    <col min="14340" max="14340" width="9.125" style="187" customWidth="1"/>
    <col min="14341" max="14341" width="6.25" style="187" bestFit="1" customWidth="1"/>
    <col min="14342" max="14349" width="8.125" style="187" customWidth="1"/>
    <col min="14350" max="14350" width="7.25" style="187" customWidth="1"/>
    <col min="14351" max="14592" width="9" style="187"/>
    <col min="14593" max="14593" width="1.625" style="187" customWidth="1"/>
    <col min="14594" max="14594" width="8.625" style="187" customWidth="1"/>
    <col min="14595" max="14595" width="1.625" style="187" customWidth="1"/>
    <col min="14596" max="14596" width="9.125" style="187" customWidth="1"/>
    <col min="14597" max="14597" width="6.25" style="187" bestFit="1" customWidth="1"/>
    <col min="14598" max="14605" width="8.125" style="187" customWidth="1"/>
    <col min="14606" max="14606" width="7.25" style="187" customWidth="1"/>
    <col min="14607" max="14848" width="9" style="187"/>
    <col min="14849" max="14849" width="1.625" style="187" customWidth="1"/>
    <col min="14850" max="14850" width="8.625" style="187" customWidth="1"/>
    <col min="14851" max="14851" width="1.625" style="187" customWidth="1"/>
    <col min="14852" max="14852" width="9.125" style="187" customWidth="1"/>
    <col min="14853" max="14853" width="6.25" style="187" bestFit="1" customWidth="1"/>
    <col min="14854" max="14861" width="8.125" style="187" customWidth="1"/>
    <col min="14862" max="14862" width="7.25" style="187" customWidth="1"/>
    <col min="14863" max="15104" width="9" style="187"/>
    <col min="15105" max="15105" width="1.625" style="187" customWidth="1"/>
    <col min="15106" max="15106" width="8.625" style="187" customWidth="1"/>
    <col min="15107" max="15107" width="1.625" style="187" customWidth="1"/>
    <col min="15108" max="15108" width="9.125" style="187" customWidth="1"/>
    <col min="15109" max="15109" width="6.25" style="187" bestFit="1" customWidth="1"/>
    <col min="15110" max="15117" width="8.125" style="187" customWidth="1"/>
    <col min="15118" max="15118" width="7.25" style="187" customWidth="1"/>
    <col min="15119" max="15360" width="9" style="187"/>
    <col min="15361" max="15361" width="1.625" style="187" customWidth="1"/>
    <col min="15362" max="15362" width="8.625" style="187" customWidth="1"/>
    <col min="15363" max="15363" width="1.625" style="187" customWidth="1"/>
    <col min="15364" max="15364" width="9.125" style="187" customWidth="1"/>
    <col min="15365" max="15365" width="6.25" style="187" bestFit="1" customWidth="1"/>
    <col min="15366" max="15373" width="8.125" style="187" customWidth="1"/>
    <col min="15374" max="15374" width="7.25" style="187" customWidth="1"/>
    <col min="15375" max="15616" width="9" style="187"/>
    <col min="15617" max="15617" width="1.625" style="187" customWidth="1"/>
    <col min="15618" max="15618" width="8.625" style="187" customWidth="1"/>
    <col min="15619" max="15619" width="1.625" style="187" customWidth="1"/>
    <col min="15620" max="15620" width="9.125" style="187" customWidth="1"/>
    <col min="15621" max="15621" width="6.25" style="187" bestFit="1" customWidth="1"/>
    <col min="15622" max="15629" width="8.125" style="187" customWidth="1"/>
    <col min="15630" max="15630" width="7.25" style="187" customWidth="1"/>
    <col min="15631" max="15872" width="9" style="187"/>
    <col min="15873" max="15873" width="1.625" style="187" customWidth="1"/>
    <col min="15874" max="15874" width="8.625" style="187" customWidth="1"/>
    <col min="15875" max="15875" width="1.625" style="187" customWidth="1"/>
    <col min="15876" max="15876" width="9.125" style="187" customWidth="1"/>
    <col min="15877" max="15877" width="6.25" style="187" bestFit="1" customWidth="1"/>
    <col min="15878" max="15885" width="8.125" style="187" customWidth="1"/>
    <col min="15886" max="15886" width="7.25" style="187" customWidth="1"/>
    <col min="15887" max="16128" width="9" style="187"/>
    <col min="16129" max="16129" width="1.625" style="187" customWidth="1"/>
    <col min="16130" max="16130" width="8.625" style="187" customWidth="1"/>
    <col min="16131" max="16131" width="1.625" style="187" customWidth="1"/>
    <col min="16132" max="16132" width="9.125" style="187" customWidth="1"/>
    <col min="16133" max="16133" width="6.25" style="187" bestFit="1" customWidth="1"/>
    <col min="16134" max="16141" width="8.125" style="187" customWidth="1"/>
    <col min="16142" max="16142" width="7.25" style="187" customWidth="1"/>
    <col min="16143" max="16384" width="9" style="187"/>
  </cols>
  <sheetData>
    <row r="1" spans="1:14" ht="30" customHeight="1" x14ac:dyDescent="0.4">
      <c r="A1" s="487" t="s">
        <v>549</v>
      </c>
    </row>
    <row r="2" spans="1:14" ht="7.5" customHeight="1" x14ac:dyDescent="0.4">
      <c r="A2" s="487"/>
    </row>
    <row r="3" spans="1:14" s="489" customFormat="1" ht="22.5" customHeight="1" thickBot="1" x14ac:dyDescent="0.45">
      <c r="B3" s="490" t="s">
        <v>550</v>
      </c>
      <c r="C3" s="490"/>
      <c r="D3" s="491"/>
      <c r="E3" s="492"/>
      <c r="F3" s="493"/>
      <c r="G3" s="494"/>
      <c r="H3" s="495"/>
      <c r="I3" s="495"/>
      <c r="J3" s="495"/>
      <c r="K3" s="495"/>
      <c r="L3" s="494"/>
      <c r="M3" s="493"/>
      <c r="N3" s="496"/>
    </row>
    <row r="4" spans="1:14" ht="15" customHeight="1" x14ac:dyDescent="0.4">
      <c r="A4" s="497"/>
      <c r="B4" s="498" t="s">
        <v>551</v>
      </c>
      <c r="C4" s="499"/>
      <c r="D4" s="500"/>
      <c r="E4" s="501" t="s">
        <v>552</v>
      </c>
      <c r="F4" s="502"/>
      <c r="G4" s="502"/>
      <c r="H4" s="502"/>
      <c r="I4" s="502"/>
      <c r="J4" s="502"/>
      <c r="K4" s="502"/>
      <c r="L4" s="502"/>
      <c r="M4" s="503"/>
      <c r="N4" s="504"/>
    </row>
    <row r="5" spans="1:14" s="481" customFormat="1" ht="15" customHeight="1" x14ac:dyDescent="0.4">
      <c r="A5" s="505"/>
      <c r="B5" s="506"/>
      <c r="C5" s="507"/>
      <c r="D5" s="508"/>
      <c r="E5" s="509" t="s">
        <v>151</v>
      </c>
      <c r="F5" s="510" t="s">
        <v>553</v>
      </c>
      <c r="G5" s="511"/>
      <c r="H5" s="511"/>
      <c r="I5" s="511"/>
      <c r="J5" s="511"/>
      <c r="K5" s="511"/>
      <c r="L5" s="512"/>
      <c r="M5" s="513" t="s">
        <v>554</v>
      </c>
      <c r="N5" s="514"/>
    </row>
    <row r="6" spans="1:14" s="481" customFormat="1" ht="15" customHeight="1" x14ac:dyDescent="0.4">
      <c r="A6" s="505"/>
      <c r="B6" s="506"/>
      <c r="C6" s="507"/>
      <c r="D6" s="508"/>
      <c r="E6" s="509"/>
      <c r="F6" s="515"/>
      <c r="G6" s="321" t="s">
        <v>555</v>
      </c>
      <c r="H6" s="511"/>
      <c r="I6" s="511"/>
      <c r="J6" s="511"/>
      <c r="K6" s="512"/>
      <c r="L6" s="516" t="s">
        <v>556</v>
      </c>
      <c r="M6" s="517"/>
      <c r="N6" s="514"/>
    </row>
    <row r="7" spans="1:14" ht="15" customHeight="1" x14ac:dyDescent="0.4">
      <c r="A7" s="497"/>
      <c r="B7" s="506"/>
      <c r="C7" s="507"/>
      <c r="D7" s="508"/>
      <c r="E7" s="509"/>
      <c r="F7" s="515"/>
      <c r="G7" s="518"/>
      <c r="H7" s="519" t="s">
        <v>557</v>
      </c>
      <c r="I7" s="520" t="s">
        <v>558</v>
      </c>
      <c r="J7" s="521" t="s">
        <v>559</v>
      </c>
      <c r="K7" s="522" t="s">
        <v>560</v>
      </c>
      <c r="L7" s="523"/>
      <c r="M7" s="517"/>
      <c r="N7" s="504"/>
    </row>
    <row r="8" spans="1:14" ht="15" customHeight="1" x14ac:dyDescent="0.4">
      <c r="A8" s="497"/>
      <c r="B8" s="506"/>
      <c r="C8" s="507"/>
      <c r="D8" s="508"/>
      <c r="E8" s="509"/>
      <c r="F8" s="515"/>
      <c r="G8" s="524"/>
      <c r="H8" s="525"/>
      <c r="I8" s="526"/>
      <c r="J8" s="527"/>
      <c r="K8" s="528"/>
      <c r="L8" s="523"/>
      <c r="M8" s="517"/>
      <c r="N8" s="504"/>
    </row>
    <row r="9" spans="1:14" ht="15" customHeight="1" x14ac:dyDescent="0.4">
      <c r="A9" s="497"/>
      <c r="B9" s="506"/>
      <c r="C9" s="507"/>
      <c r="D9" s="508"/>
      <c r="E9" s="509"/>
      <c r="F9" s="515"/>
      <c r="G9" s="529"/>
      <c r="H9" s="525"/>
      <c r="I9" s="526"/>
      <c r="J9" s="527"/>
      <c r="K9" s="528"/>
      <c r="L9" s="523"/>
      <c r="M9" s="517"/>
      <c r="N9" s="530"/>
    </row>
    <row r="10" spans="1:14" ht="15" customHeight="1" thickBot="1" x14ac:dyDescent="0.45">
      <c r="A10" s="497"/>
      <c r="B10" s="531"/>
      <c r="C10" s="532"/>
      <c r="D10" s="533"/>
      <c r="E10" s="534"/>
      <c r="F10" s="535"/>
      <c r="G10" s="536"/>
      <c r="H10" s="537"/>
      <c r="I10" s="538"/>
      <c r="J10" s="539"/>
      <c r="K10" s="540"/>
      <c r="L10" s="541"/>
      <c r="M10" s="542"/>
      <c r="N10" s="530"/>
    </row>
    <row r="11" spans="1:14" s="555" customFormat="1" ht="18.75" customHeight="1" x14ac:dyDescent="0.4">
      <c r="A11" s="543"/>
      <c r="B11" s="544" t="s">
        <v>561</v>
      </c>
      <c r="C11" s="545" t="s">
        <v>562</v>
      </c>
      <c r="D11" s="546"/>
      <c r="E11" s="547">
        <f>SUM(E12:E15)</f>
        <v>27969</v>
      </c>
      <c r="F11" s="548">
        <f t="shared" ref="F11:M11" si="0">SUM(F12:F15)</f>
        <v>27446</v>
      </c>
      <c r="G11" s="549">
        <f t="shared" si="0"/>
        <v>27267</v>
      </c>
      <c r="H11" s="550">
        <f t="shared" si="0"/>
        <v>23077</v>
      </c>
      <c r="I11" s="550">
        <f t="shared" si="0"/>
        <v>895</v>
      </c>
      <c r="J11" s="550">
        <f t="shared" si="0"/>
        <v>2525</v>
      </c>
      <c r="K11" s="551">
        <f t="shared" si="0"/>
        <v>770</v>
      </c>
      <c r="L11" s="552">
        <f t="shared" si="0"/>
        <v>179</v>
      </c>
      <c r="M11" s="553">
        <f t="shared" si="0"/>
        <v>523</v>
      </c>
      <c r="N11" s="554"/>
    </row>
    <row r="12" spans="1:14" s="482" customFormat="1" ht="18.75" customHeight="1" x14ac:dyDescent="0.4">
      <c r="A12" s="556"/>
      <c r="B12" s="557" t="s">
        <v>563</v>
      </c>
      <c r="C12" s="558"/>
      <c r="D12" s="559" t="s">
        <v>19</v>
      </c>
      <c r="E12" s="560">
        <v>7245</v>
      </c>
      <c r="F12" s="561">
        <v>7100</v>
      </c>
      <c r="G12" s="562">
        <v>7068</v>
      </c>
      <c r="H12" s="563">
        <v>5909</v>
      </c>
      <c r="I12" s="563">
        <v>306</v>
      </c>
      <c r="J12" s="563">
        <v>498</v>
      </c>
      <c r="K12" s="564">
        <v>355</v>
      </c>
      <c r="L12" s="565">
        <v>32</v>
      </c>
      <c r="M12" s="566">
        <v>145</v>
      </c>
      <c r="N12" s="567"/>
    </row>
    <row r="13" spans="1:14" s="482" customFormat="1" ht="18.75" customHeight="1" x14ac:dyDescent="0.4">
      <c r="A13" s="556"/>
      <c r="B13" s="557"/>
      <c r="C13" s="558"/>
      <c r="D13" s="568" t="s">
        <v>20</v>
      </c>
      <c r="E13" s="569">
        <v>9818</v>
      </c>
      <c r="F13" s="570">
        <v>9695</v>
      </c>
      <c r="G13" s="571">
        <v>9644</v>
      </c>
      <c r="H13" s="572">
        <v>7987</v>
      </c>
      <c r="I13" s="572">
        <v>317</v>
      </c>
      <c r="J13" s="572">
        <v>1077</v>
      </c>
      <c r="K13" s="573">
        <v>263</v>
      </c>
      <c r="L13" s="570">
        <v>51</v>
      </c>
      <c r="M13" s="574">
        <v>123</v>
      </c>
      <c r="N13" s="567"/>
    </row>
    <row r="14" spans="1:14" s="482" customFormat="1" ht="18.75" customHeight="1" x14ac:dyDescent="0.4">
      <c r="A14" s="556"/>
      <c r="B14" s="575" t="s">
        <v>564</v>
      </c>
      <c r="C14" s="576"/>
      <c r="D14" s="568" t="s">
        <v>21</v>
      </c>
      <c r="E14" s="569">
        <v>7447</v>
      </c>
      <c r="F14" s="570">
        <v>7254</v>
      </c>
      <c r="G14" s="571">
        <v>7165</v>
      </c>
      <c r="H14" s="572">
        <v>5966</v>
      </c>
      <c r="I14" s="572">
        <v>206</v>
      </c>
      <c r="J14" s="572">
        <v>859</v>
      </c>
      <c r="K14" s="573">
        <v>134</v>
      </c>
      <c r="L14" s="570">
        <v>89</v>
      </c>
      <c r="M14" s="574">
        <v>193</v>
      </c>
      <c r="N14" s="567"/>
    </row>
    <row r="15" spans="1:14" s="482" customFormat="1" ht="18.75" customHeight="1" x14ac:dyDescent="0.4">
      <c r="A15" s="556"/>
      <c r="B15" s="577"/>
      <c r="C15" s="578"/>
      <c r="D15" s="579" t="s">
        <v>22</v>
      </c>
      <c r="E15" s="580">
        <v>3459</v>
      </c>
      <c r="F15" s="581">
        <v>3397</v>
      </c>
      <c r="G15" s="582">
        <v>3390</v>
      </c>
      <c r="H15" s="583">
        <v>3215</v>
      </c>
      <c r="I15" s="583">
        <v>66</v>
      </c>
      <c r="J15" s="583">
        <v>91</v>
      </c>
      <c r="K15" s="584">
        <v>18</v>
      </c>
      <c r="L15" s="581">
        <v>7</v>
      </c>
      <c r="M15" s="585">
        <v>62</v>
      </c>
      <c r="N15" s="567"/>
    </row>
    <row r="16" spans="1:14" s="555" customFormat="1" ht="18.75" customHeight="1" x14ac:dyDescent="0.4">
      <c r="A16" s="543"/>
      <c r="B16" s="586" t="s">
        <v>565</v>
      </c>
      <c r="C16" s="587" t="s">
        <v>151</v>
      </c>
      <c r="D16" s="588"/>
      <c r="E16" s="589">
        <f>SUM(E17:E20)</f>
        <v>91222</v>
      </c>
      <c r="F16" s="590">
        <f t="shared" ref="F16:M16" si="1">SUM(F17:F20)</f>
        <v>90644</v>
      </c>
      <c r="G16" s="591">
        <f t="shared" si="1"/>
        <v>90296</v>
      </c>
      <c r="H16" s="592">
        <f t="shared" si="1"/>
        <v>81631</v>
      </c>
      <c r="I16" s="592">
        <f t="shared" si="1"/>
        <v>2084</v>
      </c>
      <c r="J16" s="592">
        <f t="shared" si="1"/>
        <v>5121</v>
      </c>
      <c r="K16" s="593">
        <f t="shared" si="1"/>
        <v>1460</v>
      </c>
      <c r="L16" s="590">
        <f t="shared" si="1"/>
        <v>348</v>
      </c>
      <c r="M16" s="594">
        <f t="shared" si="1"/>
        <v>578</v>
      </c>
      <c r="N16" s="595"/>
    </row>
    <row r="17" spans="1:14" s="482" customFormat="1" ht="18.75" customHeight="1" x14ac:dyDescent="0.4">
      <c r="A17" s="556"/>
      <c r="B17" s="596" t="s">
        <v>566</v>
      </c>
      <c r="C17" s="558"/>
      <c r="D17" s="559" t="s">
        <v>19</v>
      </c>
      <c r="E17" s="560">
        <v>22665</v>
      </c>
      <c r="F17" s="561">
        <v>22491</v>
      </c>
      <c r="G17" s="597">
        <v>22425</v>
      </c>
      <c r="H17" s="598">
        <v>19890</v>
      </c>
      <c r="I17" s="598">
        <v>783</v>
      </c>
      <c r="J17" s="598">
        <v>1054</v>
      </c>
      <c r="K17" s="599">
        <v>698</v>
      </c>
      <c r="L17" s="561">
        <v>66</v>
      </c>
      <c r="M17" s="600">
        <v>174</v>
      </c>
      <c r="N17" s="567"/>
    </row>
    <row r="18" spans="1:14" s="482" customFormat="1" ht="18.75" customHeight="1" x14ac:dyDescent="0.4">
      <c r="A18" s="556"/>
      <c r="B18" s="596" t="s">
        <v>567</v>
      </c>
      <c r="C18" s="558"/>
      <c r="D18" s="568" t="s">
        <v>20</v>
      </c>
      <c r="E18" s="569">
        <v>31956</v>
      </c>
      <c r="F18" s="570">
        <v>31817</v>
      </c>
      <c r="G18" s="571">
        <v>31702</v>
      </c>
      <c r="H18" s="572">
        <v>28471</v>
      </c>
      <c r="I18" s="572">
        <v>702</v>
      </c>
      <c r="J18" s="572">
        <v>1995</v>
      </c>
      <c r="K18" s="573">
        <v>534</v>
      </c>
      <c r="L18" s="570">
        <v>115</v>
      </c>
      <c r="M18" s="574">
        <v>139</v>
      </c>
      <c r="N18" s="567"/>
    </row>
    <row r="19" spans="1:14" s="482" customFormat="1" ht="18.75" customHeight="1" x14ac:dyDescent="0.4">
      <c r="A19" s="556"/>
      <c r="B19" s="601" t="s">
        <v>568</v>
      </c>
      <c r="C19" s="602"/>
      <c r="D19" s="568" t="s">
        <v>21</v>
      </c>
      <c r="E19" s="569">
        <v>23867</v>
      </c>
      <c r="F19" s="570">
        <v>23666</v>
      </c>
      <c r="G19" s="571">
        <v>23518</v>
      </c>
      <c r="H19" s="572">
        <v>21016</v>
      </c>
      <c r="I19" s="572">
        <v>435</v>
      </c>
      <c r="J19" s="572">
        <v>1863</v>
      </c>
      <c r="K19" s="573">
        <v>204</v>
      </c>
      <c r="L19" s="570">
        <v>148</v>
      </c>
      <c r="M19" s="574">
        <v>201</v>
      </c>
      <c r="N19" s="567"/>
    </row>
    <row r="20" spans="1:14" s="482" customFormat="1" ht="18.75" customHeight="1" x14ac:dyDescent="0.4">
      <c r="A20" s="556"/>
      <c r="B20" s="603"/>
      <c r="C20" s="604"/>
      <c r="D20" s="579" t="s">
        <v>22</v>
      </c>
      <c r="E20" s="580">
        <v>12734</v>
      </c>
      <c r="F20" s="581">
        <v>12670</v>
      </c>
      <c r="G20" s="582">
        <v>12651</v>
      </c>
      <c r="H20" s="583">
        <v>12254</v>
      </c>
      <c r="I20" s="583">
        <v>164</v>
      </c>
      <c r="J20" s="583">
        <v>209</v>
      </c>
      <c r="K20" s="584">
        <v>24</v>
      </c>
      <c r="L20" s="581">
        <v>19</v>
      </c>
      <c r="M20" s="585">
        <v>64</v>
      </c>
      <c r="N20" s="567"/>
    </row>
    <row r="21" spans="1:14" s="555" customFormat="1" ht="18.75" customHeight="1" x14ac:dyDescent="0.4">
      <c r="A21" s="543"/>
      <c r="B21" s="605"/>
      <c r="C21" s="587" t="s">
        <v>151</v>
      </c>
      <c r="D21" s="588"/>
      <c r="E21" s="606">
        <f>ROUND(E16/E11,2)</f>
        <v>3.26</v>
      </c>
      <c r="F21" s="607">
        <f t="shared" ref="F21:M21" si="2">ROUND(F16/F11,2)</f>
        <v>3.3</v>
      </c>
      <c r="G21" s="608">
        <f t="shared" si="2"/>
        <v>3.31</v>
      </c>
      <c r="H21" s="609">
        <f t="shared" si="2"/>
        <v>3.54</v>
      </c>
      <c r="I21" s="609">
        <f t="shared" si="2"/>
        <v>2.33</v>
      </c>
      <c r="J21" s="609">
        <f t="shared" si="2"/>
        <v>2.0299999999999998</v>
      </c>
      <c r="K21" s="610">
        <f t="shared" si="2"/>
        <v>1.9</v>
      </c>
      <c r="L21" s="607">
        <f t="shared" si="2"/>
        <v>1.94</v>
      </c>
      <c r="M21" s="611">
        <f t="shared" si="2"/>
        <v>1.1100000000000001</v>
      </c>
      <c r="N21" s="595"/>
    </row>
    <row r="22" spans="1:14" s="482" customFormat="1" ht="18.75" customHeight="1" x14ac:dyDescent="0.4">
      <c r="A22" s="556"/>
      <c r="B22" s="612" t="s">
        <v>569</v>
      </c>
      <c r="C22" s="613"/>
      <c r="D22" s="559" t="s">
        <v>19</v>
      </c>
      <c r="E22" s="614">
        <v>3.13</v>
      </c>
      <c r="F22" s="615">
        <v>3.17</v>
      </c>
      <c r="G22" s="616">
        <v>3.17</v>
      </c>
      <c r="H22" s="617">
        <v>3.37</v>
      </c>
      <c r="I22" s="617">
        <v>2.56</v>
      </c>
      <c r="J22" s="617">
        <v>2.12</v>
      </c>
      <c r="K22" s="618">
        <v>1.97</v>
      </c>
      <c r="L22" s="615">
        <v>2.06</v>
      </c>
      <c r="M22" s="619">
        <v>1.2</v>
      </c>
      <c r="N22" s="620"/>
    </row>
    <row r="23" spans="1:14" s="482" customFormat="1" ht="18.75" customHeight="1" x14ac:dyDescent="0.4">
      <c r="A23" s="556"/>
      <c r="B23" s="596" t="s">
        <v>567</v>
      </c>
      <c r="C23" s="558"/>
      <c r="D23" s="568" t="s">
        <v>20</v>
      </c>
      <c r="E23" s="621">
        <v>3.25</v>
      </c>
      <c r="F23" s="622">
        <v>3.28</v>
      </c>
      <c r="G23" s="623">
        <v>3.29</v>
      </c>
      <c r="H23" s="624">
        <v>3.56</v>
      </c>
      <c r="I23" s="624">
        <v>2.21</v>
      </c>
      <c r="J23" s="624">
        <v>1.85</v>
      </c>
      <c r="K23" s="625">
        <v>2.0299999999999998</v>
      </c>
      <c r="L23" s="622">
        <v>2.25</v>
      </c>
      <c r="M23" s="626">
        <v>1.1299999999999999</v>
      </c>
      <c r="N23" s="620"/>
    </row>
    <row r="24" spans="1:14" s="482" customFormat="1" ht="18.75" customHeight="1" x14ac:dyDescent="0.4">
      <c r="A24" s="556"/>
      <c r="B24" s="601" t="s">
        <v>568</v>
      </c>
      <c r="C24" s="602"/>
      <c r="D24" s="568" t="s">
        <v>21</v>
      </c>
      <c r="E24" s="621">
        <v>3.2</v>
      </c>
      <c r="F24" s="622">
        <v>3.26</v>
      </c>
      <c r="G24" s="623">
        <v>3.28</v>
      </c>
      <c r="H24" s="624">
        <v>3.52</v>
      </c>
      <c r="I24" s="624">
        <v>2.11</v>
      </c>
      <c r="J24" s="624">
        <v>2.17</v>
      </c>
      <c r="K24" s="625">
        <v>1.52</v>
      </c>
      <c r="L24" s="622">
        <v>1.66</v>
      </c>
      <c r="M24" s="626">
        <v>1.04</v>
      </c>
      <c r="N24" s="620"/>
    </row>
    <row r="25" spans="1:14" s="482" customFormat="1" ht="18.75" customHeight="1" x14ac:dyDescent="0.4">
      <c r="A25" s="556"/>
      <c r="B25" s="627"/>
      <c r="C25" s="628"/>
      <c r="D25" s="579" t="s">
        <v>22</v>
      </c>
      <c r="E25" s="629">
        <v>3.68</v>
      </c>
      <c r="F25" s="630">
        <v>3.73</v>
      </c>
      <c r="G25" s="631">
        <v>3.73</v>
      </c>
      <c r="H25" s="632">
        <v>3.81</v>
      </c>
      <c r="I25" s="632">
        <v>2.48</v>
      </c>
      <c r="J25" s="632">
        <v>2.2999999999999998</v>
      </c>
      <c r="K25" s="633">
        <v>1.33</v>
      </c>
      <c r="L25" s="630">
        <v>2.71</v>
      </c>
      <c r="M25" s="634">
        <v>1.03</v>
      </c>
      <c r="N25" s="620"/>
    </row>
    <row r="26" spans="1:14" s="555" customFormat="1" ht="18.75" customHeight="1" x14ac:dyDescent="0.4">
      <c r="A26" s="543"/>
      <c r="B26" s="605"/>
      <c r="C26" s="587" t="s">
        <v>562</v>
      </c>
      <c r="D26" s="588"/>
      <c r="E26" s="635"/>
      <c r="F26" s="636">
        <f>ROUND((F27*F12+F28*F13+F29*F14+F30*F15)/F11,1)</f>
        <v>154.80000000000001</v>
      </c>
      <c r="G26" s="637">
        <f t="shared" ref="G26:L26" si="3">ROUND((G27*G12+G28*G13+G29*G14+G30*G15)/G11,1)</f>
        <v>155.5</v>
      </c>
      <c r="H26" s="638">
        <f t="shared" si="3"/>
        <v>173.7</v>
      </c>
      <c r="I26" s="638">
        <f t="shared" si="3"/>
        <v>52</v>
      </c>
      <c r="J26" s="638">
        <f t="shared" si="3"/>
        <v>56.6</v>
      </c>
      <c r="K26" s="639">
        <f t="shared" si="3"/>
        <v>56.1</v>
      </c>
      <c r="L26" s="640">
        <f t="shared" si="3"/>
        <v>42.2</v>
      </c>
      <c r="M26" s="641"/>
      <c r="N26" s="642"/>
    </row>
    <row r="27" spans="1:14" s="482" customFormat="1" ht="18.75" customHeight="1" x14ac:dyDescent="0.4">
      <c r="A27" s="556"/>
      <c r="B27" s="612" t="s">
        <v>569</v>
      </c>
      <c r="C27" s="613"/>
      <c r="D27" s="559" t="s">
        <v>19</v>
      </c>
      <c r="E27" s="643"/>
      <c r="F27" s="644">
        <v>154.6</v>
      </c>
      <c r="G27" s="645">
        <v>155</v>
      </c>
      <c r="H27" s="646">
        <v>173.4</v>
      </c>
      <c r="I27" s="646">
        <v>56.8</v>
      </c>
      <c r="J27" s="646">
        <v>65.400000000000006</v>
      </c>
      <c r="K27" s="647">
        <v>60.4</v>
      </c>
      <c r="L27" s="648">
        <v>55.5</v>
      </c>
      <c r="M27" s="649"/>
      <c r="N27" s="650"/>
    </row>
    <row r="28" spans="1:14" s="482" customFormat="1" ht="18.75" customHeight="1" x14ac:dyDescent="0.4">
      <c r="A28" s="556"/>
      <c r="B28" s="651" t="s">
        <v>570</v>
      </c>
      <c r="C28" s="652"/>
      <c r="D28" s="568" t="s">
        <v>20</v>
      </c>
      <c r="E28" s="643"/>
      <c r="F28" s="653">
        <v>151</v>
      </c>
      <c r="G28" s="654">
        <v>151.5</v>
      </c>
      <c r="H28" s="655">
        <v>171.9</v>
      </c>
      <c r="I28" s="655">
        <v>51.5</v>
      </c>
      <c r="J28" s="655">
        <v>51.8</v>
      </c>
      <c r="K28" s="656">
        <v>59</v>
      </c>
      <c r="L28" s="653">
        <v>56.5</v>
      </c>
      <c r="M28" s="649"/>
      <c r="N28" s="650"/>
    </row>
    <row r="29" spans="1:14" s="482" customFormat="1" ht="18.75" customHeight="1" x14ac:dyDescent="0.4">
      <c r="A29" s="556"/>
      <c r="B29" s="657" t="s">
        <v>571</v>
      </c>
      <c r="C29" s="658"/>
      <c r="D29" s="568" t="s">
        <v>21</v>
      </c>
      <c r="E29" s="643"/>
      <c r="F29" s="653">
        <v>144.5</v>
      </c>
      <c r="G29" s="654">
        <v>145.9</v>
      </c>
      <c r="H29" s="655">
        <v>165</v>
      </c>
      <c r="I29" s="655">
        <v>39.799999999999997</v>
      </c>
      <c r="J29" s="655">
        <v>55.2</v>
      </c>
      <c r="K29" s="656">
        <v>42.6</v>
      </c>
      <c r="L29" s="653">
        <v>27.9</v>
      </c>
      <c r="M29" s="649"/>
      <c r="N29" s="650"/>
    </row>
    <row r="30" spans="1:14" s="482" customFormat="1" ht="18.75" customHeight="1" x14ac:dyDescent="0.4">
      <c r="A30" s="556"/>
      <c r="B30" s="627"/>
      <c r="C30" s="628"/>
      <c r="D30" s="579" t="s">
        <v>22</v>
      </c>
      <c r="E30" s="659"/>
      <c r="F30" s="660">
        <v>188</v>
      </c>
      <c r="G30" s="661">
        <v>188.2</v>
      </c>
      <c r="H30" s="662">
        <v>194.6</v>
      </c>
      <c r="I30" s="662">
        <v>70.7</v>
      </c>
      <c r="J30" s="662">
        <v>78.2</v>
      </c>
      <c r="K30" s="663">
        <v>28.4</v>
      </c>
      <c r="L30" s="660">
        <v>59.6</v>
      </c>
      <c r="M30" s="664"/>
      <c r="N30" s="650"/>
    </row>
    <row r="31" spans="1:14" s="555" customFormat="1" ht="18.75" customHeight="1" x14ac:dyDescent="0.4">
      <c r="A31" s="543"/>
      <c r="B31" s="605"/>
      <c r="C31" s="587" t="s">
        <v>562</v>
      </c>
      <c r="D31" s="588"/>
      <c r="E31" s="665"/>
      <c r="F31" s="640">
        <f>ROUND(F26/F21,1)</f>
        <v>46.9</v>
      </c>
      <c r="G31" s="666">
        <f t="shared" ref="G31:L31" si="4">ROUND(G26/G21,1)</f>
        <v>47</v>
      </c>
      <c r="H31" s="667">
        <f t="shared" si="4"/>
        <v>49.1</v>
      </c>
      <c r="I31" s="667">
        <f t="shared" si="4"/>
        <v>22.3</v>
      </c>
      <c r="J31" s="667">
        <f t="shared" si="4"/>
        <v>27.9</v>
      </c>
      <c r="K31" s="668">
        <f t="shared" si="4"/>
        <v>29.5</v>
      </c>
      <c r="L31" s="640">
        <f t="shared" si="4"/>
        <v>21.8</v>
      </c>
      <c r="M31" s="669"/>
      <c r="N31" s="670"/>
    </row>
    <row r="32" spans="1:14" s="482" customFormat="1" ht="18.75" customHeight="1" x14ac:dyDescent="0.4">
      <c r="A32" s="556"/>
      <c r="B32" s="612" t="s">
        <v>572</v>
      </c>
      <c r="C32" s="613"/>
      <c r="D32" s="559" t="s">
        <v>19</v>
      </c>
      <c r="E32" s="671"/>
      <c r="F32" s="648">
        <v>48.8</v>
      </c>
      <c r="G32" s="672">
        <v>48.9</v>
      </c>
      <c r="H32" s="673">
        <v>51.5</v>
      </c>
      <c r="I32" s="673">
        <v>22.2</v>
      </c>
      <c r="J32" s="673">
        <v>30.9</v>
      </c>
      <c r="K32" s="674">
        <v>30.7</v>
      </c>
      <c r="L32" s="648">
        <v>26.9</v>
      </c>
      <c r="M32" s="675"/>
      <c r="N32" s="676"/>
    </row>
    <row r="33" spans="1:14" s="482" customFormat="1" ht="18.75" customHeight="1" x14ac:dyDescent="0.4">
      <c r="A33" s="556"/>
      <c r="B33" s="596" t="s">
        <v>570</v>
      </c>
      <c r="C33" s="558"/>
      <c r="D33" s="568" t="s">
        <v>20</v>
      </c>
      <c r="E33" s="671"/>
      <c r="F33" s="653">
        <v>46</v>
      </c>
      <c r="G33" s="654">
        <v>46.1</v>
      </c>
      <c r="H33" s="655">
        <v>48.2</v>
      </c>
      <c r="I33" s="655">
        <v>23.3</v>
      </c>
      <c r="J33" s="655">
        <v>28</v>
      </c>
      <c r="K33" s="656">
        <v>29</v>
      </c>
      <c r="L33" s="653">
        <v>25.1</v>
      </c>
      <c r="M33" s="675"/>
      <c r="N33" s="677"/>
    </row>
    <row r="34" spans="1:14" s="482" customFormat="1" ht="18.75" customHeight="1" x14ac:dyDescent="0.4">
      <c r="A34" s="556"/>
      <c r="B34" s="657" t="s">
        <v>571</v>
      </c>
      <c r="C34" s="658"/>
      <c r="D34" s="568" t="s">
        <v>21</v>
      </c>
      <c r="E34" s="671"/>
      <c r="F34" s="653">
        <v>44.3</v>
      </c>
      <c r="G34" s="654">
        <v>44.5</v>
      </c>
      <c r="H34" s="655">
        <v>46.8</v>
      </c>
      <c r="I34" s="655">
        <v>18.899999999999999</v>
      </c>
      <c r="J34" s="655">
        <v>25.4</v>
      </c>
      <c r="K34" s="656">
        <v>28</v>
      </c>
      <c r="L34" s="653">
        <v>16.8</v>
      </c>
      <c r="M34" s="675"/>
      <c r="N34" s="677"/>
    </row>
    <row r="35" spans="1:14" s="482" customFormat="1" ht="18.75" customHeight="1" thickBot="1" x14ac:dyDescent="0.45">
      <c r="A35" s="556"/>
      <c r="B35" s="678"/>
      <c r="C35" s="679"/>
      <c r="D35" s="680" t="s">
        <v>22</v>
      </c>
      <c r="E35" s="681"/>
      <c r="F35" s="682">
        <v>50.4</v>
      </c>
      <c r="G35" s="683">
        <v>50.4</v>
      </c>
      <c r="H35" s="684">
        <v>51.1</v>
      </c>
      <c r="I35" s="684">
        <v>28.4</v>
      </c>
      <c r="J35" s="684">
        <v>34.1</v>
      </c>
      <c r="K35" s="685">
        <v>21.3</v>
      </c>
      <c r="L35" s="682">
        <v>21.9</v>
      </c>
      <c r="M35" s="686"/>
      <c r="N35" s="677"/>
    </row>
    <row r="36" spans="1:14" ht="18.75" customHeight="1" x14ac:dyDescent="0.4">
      <c r="A36" s="497"/>
      <c r="B36" s="687" t="s">
        <v>573</v>
      </c>
      <c r="C36" s="688"/>
      <c r="D36" s="688"/>
      <c r="E36" s="689"/>
      <c r="F36" s="690"/>
      <c r="G36" s="691"/>
      <c r="H36" s="692"/>
      <c r="I36" s="692"/>
      <c r="J36" s="692"/>
      <c r="K36" s="693"/>
      <c r="L36" s="690"/>
      <c r="M36" s="694"/>
      <c r="N36" s="530"/>
    </row>
    <row r="37" spans="1:14" s="555" customFormat="1" ht="18.75" customHeight="1" x14ac:dyDescent="0.4">
      <c r="A37" s="543"/>
      <c r="B37" s="695" t="s">
        <v>574</v>
      </c>
      <c r="C37" s="696"/>
      <c r="D37" s="697"/>
      <c r="E37" s="698">
        <f>SUM(F37,M37)</f>
        <v>28698</v>
      </c>
      <c r="F37" s="699">
        <f>SUM(G37,L37)</f>
        <v>28178</v>
      </c>
      <c r="G37" s="700">
        <f>SUM(H37:K37)</f>
        <v>28061</v>
      </c>
      <c r="H37" s="701">
        <v>23891</v>
      </c>
      <c r="I37" s="701">
        <v>717</v>
      </c>
      <c r="J37" s="701">
        <v>2892</v>
      </c>
      <c r="K37" s="702">
        <v>561</v>
      </c>
      <c r="L37" s="699">
        <v>117</v>
      </c>
      <c r="M37" s="703">
        <v>520</v>
      </c>
      <c r="N37" s="554"/>
    </row>
    <row r="38" spans="1:14" s="555" customFormat="1" ht="18.75" customHeight="1" x14ac:dyDescent="0.4">
      <c r="A38" s="543"/>
      <c r="B38" s="704" t="s">
        <v>575</v>
      </c>
      <c r="C38" s="705"/>
      <c r="D38" s="706"/>
      <c r="E38" s="698">
        <f>SUM(F38,M38)</f>
        <v>90546</v>
      </c>
      <c r="F38" s="699">
        <f>SUM(G38,L38)</f>
        <v>89918</v>
      </c>
      <c r="G38" s="700">
        <f>SUM(H38:K38)</f>
        <v>89660</v>
      </c>
      <c r="H38" s="707">
        <v>81265</v>
      </c>
      <c r="I38" s="707">
        <v>1558</v>
      </c>
      <c r="J38" s="707">
        <v>5776</v>
      </c>
      <c r="K38" s="708">
        <v>1061</v>
      </c>
      <c r="L38" s="709">
        <v>258</v>
      </c>
      <c r="M38" s="710">
        <v>628</v>
      </c>
      <c r="N38" s="595"/>
    </row>
    <row r="39" spans="1:14" s="555" customFormat="1" ht="18.75" customHeight="1" thickBot="1" x14ac:dyDescent="0.45">
      <c r="A39" s="543"/>
      <c r="B39" s="711" t="s">
        <v>576</v>
      </c>
      <c r="C39" s="712"/>
      <c r="D39" s="713"/>
      <c r="E39" s="714">
        <v>3.1551</v>
      </c>
      <c r="F39" s="715">
        <v>3.1909999999999998</v>
      </c>
      <c r="G39" s="716">
        <v>3.1951000000000001</v>
      </c>
      <c r="H39" s="717">
        <v>3.4014000000000002</v>
      </c>
      <c r="I39" s="717">
        <v>2.1728999999999998</v>
      </c>
      <c r="J39" s="717">
        <v>1.9972000000000001</v>
      </c>
      <c r="K39" s="718">
        <v>1.8912599999999999</v>
      </c>
      <c r="L39" s="715">
        <v>2.2050999999999998</v>
      </c>
      <c r="M39" s="719">
        <v>1.2076</v>
      </c>
      <c r="N39" s="595"/>
    </row>
    <row r="40" spans="1:14" s="555" customFormat="1" ht="18.75" customHeight="1" x14ac:dyDescent="0.4">
      <c r="A40" s="543"/>
      <c r="B40" s="687" t="s">
        <v>577</v>
      </c>
      <c r="C40" s="688"/>
      <c r="D40" s="720"/>
      <c r="E40" s="547"/>
      <c r="F40" s="690"/>
      <c r="G40" s="691"/>
      <c r="H40" s="692"/>
      <c r="I40" s="692"/>
      <c r="J40" s="692"/>
      <c r="K40" s="693"/>
      <c r="L40" s="690"/>
      <c r="M40" s="694"/>
      <c r="N40" s="595"/>
    </row>
    <row r="41" spans="1:14" s="555" customFormat="1" ht="18.75" customHeight="1" x14ac:dyDescent="0.4">
      <c r="A41" s="543"/>
      <c r="B41" s="696" t="s">
        <v>574</v>
      </c>
      <c r="C41" s="696"/>
      <c r="D41" s="697"/>
      <c r="E41" s="698">
        <f>SUM(F41,M41)</f>
        <v>29391</v>
      </c>
      <c r="F41" s="699">
        <f>SUM(G41,L41)</f>
        <v>28796</v>
      </c>
      <c r="G41" s="700">
        <f>SUM(H41:K41)</f>
        <v>28659</v>
      </c>
      <c r="H41" s="701">
        <v>24397</v>
      </c>
      <c r="I41" s="701">
        <v>562</v>
      </c>
      <c r="J41" s="701">
        <v>3138</v>
      </c>
      <c r="K41" s="702">
        <v>562</v>
      </c>
      <c r="L41" s="699">
        <v>137</v>
      </c>
      <c r="M41" s="703">
        <v>595</v>
      </c>
      <c r="N41" s="595"/>
    </row>
    <row r="42" spans="1:14" s="555" customFormat="1" ht="18.75" customHeight="1" x14ac:dyDescent="0.4">
      <c r="A42" s="543"/>
      <c r="B42" s="705" t="s">
        <v>575</v>
      </c>
      <c r="C42" s="705"/>
      <c r="D42" s="706"/>
      <c r="E42" s="698">
        <f>SUM(F42,M42)</f>
        <v>88831</v>
      </c>
      <c r="F42" s="699">
        <f>SUM(G42,L42)</f>
        <v>88041</v>
      </c>
      <c r="G42" s="700">
        <f>SUM(H42:K42)</f>
        <v>87743</v>
      </c>
      <c r="H42" s="707">
        <v>79762</v>
      </c>
      <c r="I42" s="707">
        <v>1148</v>
      </c>
      <c r="J42" s="707">
        <v>5863</v>
      </c>
      <c r="K42" s="708">
        <v>970</v>
      </c>
      <c r="L42" s="709">
        <v>298</v>
      </c>
      <c r="M42" s="710">
        <v>790</v>
      </c>
      <c r="N42" s="595"/>
    </row>
    <row r="43" spans="1:14" s="555" customFormat="1" ht="18.75" customHeight="1" thickBot="1" x14ac:dyDescent="0.45">
      <c r="A43" s="543"/>
      <c r="B43" s="712" t="s">
        <v>576</v>
      </c>
      <c r="C43" s="712"/>
      <c r="D43" s="713"/>
      <c r="E43" s="714">
        <v>3.0223879999999999</v>
      </c>
      <c r="F43" s="715">
        <v>3.057404</v>
      </c>
      <c r="G43" s="716">
        <v>3.0616210000000001</v>
      </c>
      <c r="H43" s="717">
        <v>3.269336</v>
      </c>
      <c r="I43" s="717">
        <v>2.0427050000000002</v>
      </c>
      <c r="J43" s="717">
        <v>1.8683799999999999</v>
      </c>
      <c r="K43" s="718">
        <v>1.7259789999999999</v>
      </c>
      <c r="L43" s="715">
        <v>2.1751819999999999</v>
      </c>
      <c r="M43" s="719">
        <v>1.327731</v>
      </c>
      <c r="N43" s="595"/>
    </row>
    <row r="44" spans="1:14" ht="18.75" customHeight="1" x14ac:dyDescent="0.15">
      <c r="B44" s="721" t="s">
        <v>578</v>
      </c>
      <c r="D44" s="722"/>
      <c r="E44" s="723"/>
      <c r="F44" s="723"/>
      <c r="G44" s="723"/>
      <c r="H44" s="723"/>
      <c r="I44" s="723"/>
      <c r="J44" s="723"/>
      <c r="K44" s="723"/>
      <c r="L44" s="723"/>
      <c r="M44" s="724"/>
      <c r="N44" s="725"/>
    </row>
    <row r="45" spans="1:14" x14ac:dyDescent="0.15">
      <c r="B45" s="726"/>
      <c r="C45" s="726"/>
      <c r="D45" s="722"/>
      <c r="E45" s="723"/>
      <c r="F45" s="723"/>
      <c r="G45" s="723"/>
      <c r="H45" s="723"/>
      <c r="I45" s="723"/>
      <c r="J45" s="723"/>
      <c r="K45" s="723"/>
      <c r="L45" s="723"/>
      <c r="M45" s="723"/>
      <c r="N45" s="725"/>
    </row>
    <row r="46" spans="1:14" x14ac:dyDescent="0.15">
      <c r="B46" s="726"/>
      <c r="C46" s="726"/>
      <c r="D46" s="722"/>
      <c r="E46" s="723"/>
      <c r="F46" s="723"/>
      <c r="G46" s="723"/>
      <c r="H46" s="723"/>
      <c r="I46" s="723"/>
      <c r="J46" s="723"/>
      <c r="K46" s="723"/>
      <c r="L46" s="723"/>
      <c r="M46" s="723"/>
      <c r="N46" s="727"/>
    </row>
    <row r="47" spans="1:14" x14ac:dyDescent="0.15">
      <c r="B47" s="726"/>
      <c r="C47" s="726"/>
      <c r="D47" s="722"/>
      <c r="E47" s="723"/>
      <c r="F47" s="723"/>
      <c r="G47" s="723"/>
      <c r="H47" s="723"/>
      <c r="I47" s="723"/>
      <c r="J47" s="723"/>
      <c r="K47" s="723"/>
      <c r="L47" s="723"/>
      <c r="M47" s="723"/>
      <c r="N47" s="727"/>
    </row>
    <row r="48" spans="1:14" x14ac:dyDescent="0.15">
      <c r="B48" s="726"/>
      <c r="C48" s="726"/>
      <c r="D48" s="722"/>
      <c r="E48" s="723"/>
      <c r="F48" s="723"/>
      <c r="G48" s="723"/>
      <c r="H48" s="723"/>
      <c r="I48" s="723"/>
      <c r="J48" s="723"/>
      <c r="K48" s="723"/>
      <c r="L48" s="723"/>
      <c r="M48" s="723"/>
      <c r="N48" s="727"/>
    </row>
    <row r="49" spans="2:14" x14ac:dyDescent="0.15">
      <c r="B49" s="726"/>
      <c r="C49" s="726"/>
      <c r="D49" s="722"/>
      <c r="E49" s="723"/>
      <c r="F49" s="723"/>
      <c r="G49" s="723"/>
      <c r="H49" s="723"/>
      <c r="I49" s="723"/>
      <c r="J49" s="723"/>
      <c r="K49" s="723"/>
      <c r="L49" s="723"/>
      <c r="M49" s="723"/>
      <c r="N49" s="727"/>
    </row>
    <row r="50" spans="2:14" x14ac:dyDescent="0.15">
      <c r="B50" s="726"/>
      <c r="C50" s="726"/>
      <c r="D50" s="722"/>
      <c r="E50" s="723"/>
      <c r="F50" s="723"/>
      <c r="G50" s="723"/>
      <c r="H50" s="723"/>
      <c r="I50" s="723"/>
      <c r="J50" s="723"/>
      <c r="K50" s="723"/>
      <c r="L50" s="723"/>
      <c r="M50" s="723"/>
      <c r="N50" s="727"/>
    </row>
    <row r="51" spans="2:14" x14ac:dyDescent="0.15">
      <c r="B51" s="726"/>
      <c r="C51" s="726"/>
      <c r="D51" s="722"/>
      <c r="E51" s="723"/>
      <c r="F51" s="723"/>
      <c r="G51" s="723"/>
      <c r="H51" s="723"/>
      <c r="I51" s="723"/>
      <c r="J51" s="723"/>
      <c r="K51" s="723"/>
      <c r="L51" s="723"/>
      <c r="M51" s="723"/>
      <c r="N51" s="728"/>
    </row>
    <row r="52" spans="2:14" x14ac:dyDescent="0.15">
      <c r="B52" s="726"/>
      <c r="C52" s="726"/>
      <c r="D52" s="722"/>
      <c r="E52" s="723"/>
      <c r="F52" s="723"/>
      <c r="G52" s="723"/>
      <c r="H52" s="723"/>
      <c r="I52" s="723"/>
      <c r="J52" s="723"/>
      <c r="K52" s="723"/>
      <c r="L52" s="723"/>
      <c r="M52" s="723"/>
      <c r="N52" s="728"/>
    </row>
    <row r="53" spans="2:14" x14ac:dyDescent="0.15">
      <c r="B53" s="726"/>
      <c r="C53" s="726"/>
      <c r="D53" s="722"/>
      <c r="E53" s="723"/>
      <c r="F53" s="723"/>
      <c r="G53" s="723"/>
      <c r="H53" s="723"/>
      <c r="I53" s="723"/>
      <c r="J53" s="723"/>
      <c r="K53" s="723"/>
      <c r="L53" s="723"/>
      <c r="M53" s="723"/>
      <c r="N53" s="728"/>
    </row>
    <row r="54" spans="2:14" x14ac:dyDescent="0.15">
      <c r="B54" s="726"/>
      <c r="C54" s="726"/>
      <c r="D54" s="722"/>
      <c r="E54" s="723"/>
      <c r="F54" s="723"/>
      <c r="G54" s="723"/>
      <c r="H54" s="723"/>
      <c r="I54" s="723"/>
      <c r="J54" s="723"/>
      <c r="K54" s="723"/>
      <c r="L54" s="723"/>
      <c r="M54" s="723"/>
      <c r="N54" s="728"/>
    </row>
    <row r="55" spans="2:14" x14ac:dyDescent="0.15">
      <c r="B55" s="726"/>
      <c r="C55" s="726"/>
      <c r="D55" s="722"/>
      <c r="E55" s="723"/>
      <c r="F55" s="723"/>
      <c r="G55" s="723"/>
      <c r="H55" s="723"/>
      <c r="I55" s="723"/>
      <c r="J55" s="723"/>
      <c r="K55" s="723"/>
      <c r="L55" s="723"/>
      <c r="M55" s="723"/>
      <c r="N55" s="728"/>
    </row>
    <row r="56" spans="2:14" x14ac:dyDescent="0.15">
      <c r="B56" s="726"/>
      <c r="C56" s="726"/>
      <c r="D56" s="722"/>
      <c r="E56" s="723"/>
      <c r="F56" s="723"/>
      <c r="G56" s="723"/>
      <c r="H56" s="723"/>
      <c r="I56" s="723"/>
      <c r="J56" s="723"/>
      <c r="K56" s="723"/>
      <c r="L56" s="723"/>
      <c r="M56" s="723"/>
      <c r="N56" s="729"/>
    </row>
  </sheetData>
  <mergeCells count="29">
    <mergeCell ref="B37:D37"/>
    <mergeCell ref="B38:D38"/>
    <mergeCell ref="B39:D39"/>
    <mergeCell ref="B41:D41"/>
    <mergeCell ref="B42:D42"/>
    <mergeCell ref="B43:D43"/>
    <mergeCell ref="C21:D21"/>
    <mergeCell ref="C26:D26"/>
    <mergeCell ref="E26:E30"/>
    <mergeCell ref="M26:M30"/>
    <mergeCell ref="C31:D31"/>
    <mergeCell ref="E31:E35"/>
    <mergeCell ref="M31:M35"/>
    <mergeCell ref="J7:J10"/>
    <mergeCell ref="K7:K10"/>
    <mergeCell ref="G9:G10"/>
    <mergeCell ref="C11:D11"/>
    <mergeCell ref="B12:B13"/>
    <mergeCell ref="C16:D16"/>
    <mergeCell ref="B4:D10"/>
    <mergeCell ref="E4:M4"/>
    <mergeCell ref="E5:E10"/>
    <mergeCell ref="F5:L5"/>
    <mergeCell ref="M5:M10"/>
    <mergeCell ref="F6:F10"/>
    <mergeCell ref="G6:K6"/>
    <mergeCell ref="L6:L10"/>
    <mergeCell ref="H7:H10"/>
    <mergeCell ref="I7:I10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&amp;R19.都市計画</oddHeader>
    <oddFooter>&amp;C-139-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S-1</vt:lpstr>
      <vt:lpstr>S-2-1</vt:lpstr>
      <vt:lpstr>S-2-2-1</vt:lpstr>
      <vt:lpstr>S-2-2-2</vt:lpstr>
      <vt:lpstr>S-3</vt:lpstr>
      <vt:lpstr>S-4</vt:lpstr>
      <vt:lpstr>S-5</vt:lpstr>
      <vt:lpstr>S-6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2021-06-29T05:45:25Z</dcterms:modified>
</cp:coreProperties>
</file>