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firstSheet="2" activeTab="4"/>
  </bookViews>
  <sheets>
    <sheet name="O-1" sheetId="2" r:id="rId1"/>
    <sheet name="O-2" sheetId="3" r:id="rId2"/>
    <sheet name="O-3" sheetId="4" r:id="rId3"/>
    <sheet name="O-4" sheetId="5" r:id="rId4"/>
    <sheet name="O-5" sheetId="6" r:id="rId5"/>
    <sheet name="O-6 " sheetId="7" r:id="rId6"/>
    <sheet name="O-7" sheetId="8" r:id="rId7"/>
    <sheet name="O-8" sheetId="9" r:id="rId8"/>
    <sheet name="O-9" sheetId="10" r:id="rId9"/>
    <sheet name="O-10" sheetId="11" r:id="rId10"/>
    <sheet name="O-11" sheetId="12" r:id="rId11"/>
    <sheet name="O-12" sheetId="13" r:id="rId12"/>
  </sheets>
  <externalReferences>
    <externalReference r:id="rId13"/>
    <externalReference r:id="rId14"/>
  </externalReferences>
  <definedNames>
    <definedName name="_xlnm.Print_Area" localSheetId="8">'O-9'!$A$1:$O$104</definedName>
    <definedName name="_xlnm.Print_Titles" localSheetId="9">'O-10'!$4:$6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0" i="13" l="1"/>
  <c r="G99" i="13"/>
  <c r="G98" i="13"/>
  <c r="G97" i="13"/>
  <c r="F96" i="13"/>
  <c r="E96" i="13"/>
  <c r="D96" i="13"/>
  <c r="G96" i="13" s="1"/>
  <c r="C96" i="13"/>
  <c r="G95" i="13"/>
  <c r="G94" i="13"/>
  <c r="G93" i="13"/>
  <c r="G92" i="13"/>
  <c r="F91" i="13"/>
  <c r="E91" i="13"/>
  <c r="D91" i="13"/>
  <c r="C91" i="13"/>
  <c r="G91" i="13" s="1"/>
  <c r="G90" i="13"/>
  <c r="G89" i="13"/>
  <c r="G88" i="13"/>
  <c r="G87" i="13"/>
  <c r="F86" i="13"/>
  <c r="E86" i="13"/>
  <c r="D86" i="13"/>
  <c r="G86" i="13" s="1"/>
  <c r="C86" i="13"/>
  <c r="G85" i="13"/>
  <c r="G84" i="13"/>
  <c r="G83" i="13"/>
  <c r="G82" i="13"/>
  <c r="F81" i="13"/>
  <c r="E81" i="13"/>
  <c r="D81" i="13"/>
  <c r="C81" i="13"/>
  <c r="G81" i="13" s="1"/>
  <c r="G80" i="13"/>
  <c r="G79" i="13"/>
  <c r="G78" i="13"/>
  <c r="G77" i="13"/>
  <c r="F76" i="13"/>
  <c r="E76" i="13"/>
  <c r="D76" i="13"/>
  <c r="G76" i="13" s="1"/>
  <c r="C76" i="13"/>
  <c r="G75" i="13"/>
  <c r="G74" i="13"/>
  <c r="G73" i="13"/>
  <c r="G72" i="13"/>
  <c r="G71" i="13"/>
  <c r="F71" i="13"/>
  <c r="E71" i="13"/>
  <c r="D71" i="13"/>
  <c r="G70" i="13"/>
  <c r="G69" i="13"/>
  <c r="G68" i="13"/>
  <c r="G67" i="13"/>
  <c r="F66" i="13"/>
  <c r="E66" i="13"/>
  <c r="D66" i="13"/>
  <c r="C66" i="13"/>
  <c r="G66" i="13" s="1"/>
  <c r="G65" i="13"/>
  <c r="G64" i="13"/>
  <c r="G63" i="13"/>
  <c r="G62" i="13"/>
  <c r="F61" i="13"/>
  <c r="E61" i="13"/>
  <c r="D61" i="13"/>
  <c r="G61" i="13" s="1"/>
  <c r="C61" i="13"/>
  <c r="G60" i="13"/>
  <c r="G59" i="13"/>
  <c r="G58" i="13"/>
  <c r="G57" i="13"/>
  <c r="F56" i="13"/>
  <c r="E56" i="13"/>
  <c r="D56" i="13"/>
  <c r="C56" i="13"/>
  <c r="G56" i="13" s="1"/>
  <c r="G55" i="13"/>
  <c r="G54" i="13"/>
  <c r="G53" i="13"/>
  <c r="G52" i="13"/>
  <c r="F51" i="13"/>
  <c r="E51" i="13"/>
  <c r="D51" i="13"/>
  <c r="G51" i="13" s="1"/>
  <c r="C51" i="13"/>
  <c r="G50" i="13"/>
  <c r="G49" i="13"/>
  <c r="G48" i="13"/>
  <c r="G47" i="13"/>
  <c r="F46" i="13"/>
  <c r="E46" i="13"/>
  <c r="D46" i="13"/>
  <c r="C46" i="13"/>
  <c r="G46" i="13" s="1"/>
  <c r="G45" i="13"/>
  <c r="G44" i="13"/>
  <c r="G43" i="13"/>
  <c r="G42" i="13"/>
  <c r="F41" i="13"/>
  <c r="E41" i="13"/>
  <c r="D41" i="13"/>
  <c r="G41" i="13" s="1"/>
  <c r="C41" i="13"/>
  <c r="G40" i="13"/>
  <c r="G39" i="13"/>
  <c r="G38" i="13"/>
  <c r="G37" i="13"/>
  <c r="F36" i="13"/>
  <c r="E36" i="13"/>
  <c r="D36" i="13"/>
  <c r="C36" i="13"/>
  <c r="G36" i="13" s="1"/>
  <c r="G35" i="13"/>
  <c r="G34" i="13"/>
  <c r="G33" i="13"/>
  <c r="G32" i="13"/>
  <c r="F31" i="13"/>
  <c r="E31" i="13"/>
  <c r="D31" i="13"/>
  <c r="G31" i="13" s="1"/>
  <c r="C31" i="13"/>
  <c r="G30" i="13"/>
  <c r="G29" i="13"/>
  <c r="G28" i="13"/>
  <c r="G27" i="13"/>
  <c r="F26" i="13"/>
  <c r="E26" i="13"/>
  <c r="D26" i="13"/>
  <c r="C26" i="13"/>
  <c r="G26" i="13" s="1"/>
  <c r="G25" i="13"/>
  <c r="G24" i="13"/>
  <c r="G23" i="13"/>
  <c r="G22" i="13"/>
  <c r="F21" i="13"/>
  <c r="E21" i="13"/>
  <c r="D21" i="13"/>
  <c r="G21" i="13" s="1"/>
  <c r="C21" i="13"/>
  <c r="G20" i="13"/>
  <c r="G19" i="13"/>
  <c r="G18" i="13"/>
  <c r="G17" i="13"/>
  <c r="F16" i="13"/>
  <c r="E16" i="13"/>
  <c r="D16" i="13"/>
  <c r="C16" i="13"/>
  <c r="G16" i="13" s="1"/>
  <c r="G14" i="13"/>
  <c r="G13" i="13"/>
  <c r="D11" i="13"/>
  <c r="G11" i="13" s="1"/>
  <c r="C11" i="13"/>
  <c r="G9" i="13"/>
  <c r="G8" i="13"/>
  <c r="G6" i="13"/>
  <c r="D6" i="13"/>
  <c r="C6" i="13"/>
  <c r="L48" i="12" l="1"/>
  <c r="H48" i="12"/>
  <c r="C48" i="12"/>
  <c r="L47" i="12"/>
  <c r="H47" i="12"/>
  <c r="C47" i="12"/>
  <c r="L46" i="12"/>
  <c r="H46" i="12"/>
  <c r="C46" i="12"/>
  <c r="L45" i="12"/>
  <c r="H45" i="12"/>
  <c r="C45" i="12"/>
  <c r="L44" i="12"/>
  <c r="H44" i="12"/>
  <c r="D44" i="12"/>
  <c r="C44" i="12"/>
  <c r="L43" i="12"/>
  <c r="H43" i="12"/>
  <c r="D43" i="12"/>
  <c r="C43" i="12"/>
  <c r="L36" i="12"/>
  <c r="H36" i="12"/>
  <c r="D36" i="12"/>
  <c r="C36" i="12"/>
  <c r="L35" i="12"/>
  <c r="H35" i="12"/>
  <c r="D35" i="12"/>
  <c r="C35" i="12"/>
  <c r="L34" i="12"/>
  <c r="H34" i="12"/>
  <c r="D34" i="12"/>
  <c r="C34" i="12"/>
  <c r="L33" i="12"/>
  <c r="H33" i="12"/>
  <c r="D33" i="12"/>
  <c r="C33" i="12"/>
  <c r="C32" i="12" s="1"/>
  <c r="N32" i="12"/>
  <c r="M32" i="12"/>
  <c r="L32" i="12"/>
  <c r="J32" i="12"/>
  <c r="I32" i="12"/>
  <c r="H32" i="12"/>
  <c r="F32" i="12"/>
  <c r="E32" i="12"/>
  <c r="D32" i="12"/>
  <c r="L31" i="12"/>
  <c r="H31" i="12"/>
  <c r="D31" i="12"/>
  <c r="C31" i="12"/>
  <c r="L30" i="12"/>
  <c r="H30" i="12"/>
  <c r="D30" i="12"/>
  <c r="C30" i="12"/>
  <c r="L29" i="12"/>
  <c r="H29" i="12"/>
  <c r="D29" i="12"/>
  <c r="C29" i="12"/>
  <c r="L28" i="12"/>
  <c r="H28" i="12"/>
  <c r="D28" i="12"/>
  <c r="C28" i="12"/>
  <c r="N27" i="12"/>
  <c r="M27" i="12"/>
  <c r="L27" i="12"/>
  <c r="J27" i="12"/>
  <c r="I27" i="12"/>
  <c r="H27" i="12"/>
  <c r="F27" i="12"/>
  <c r="E27" i="12"/>
  <c r="D27" i="12"/>
  <c r="C27" i="12"/>
  <c r="L26" i="12"/>
  <c r="H26" i="12"/>
  <c r="D26" i="12"/>
  <c r="C26" i="12"/>
  <c r="L25" i="12"/>
  <c r="H25" i="12"/>
  <c r="D25" i="12"/>
  <c r="C25" i="12"/>
  <c r="L24" i="12"/>
  <c r="H24" i="12"/>
  <c r="D24" i="12"/>
  <c r="C24" i="12"/>
  <c r="L23" i="12"/>
  <c r="H23" i="12"/>
  <c r="H22" i="12" s="1"/>
  <c r="D23" i="12"/>
  <c r="C23" i="12"/>
  <c r="C22" i="12" s="1"/>
  <c r="N22" i="12"/>
  <c r="M22" i="12"/>
  <c r="L22" i="12"/>
  <c r="K22" i="12"/>
  <c r="J22" i="12"/>
  <c r="I22" i="12"/>
  <c r="F22" i="12"/>
  <c r="E22" i="12"/>
  <c r="D22" i="12"/>
  <c r="L21" i="12"/>
  <c r="H21" i="12"/>
  <c r="D21" i="12"/>
  <c r="C21" i="12" s="1"/>
  <c r="L20" i="12"/>
  <c r="H20" i="12"/>
  <c r="D20" i="12"/>
  <c r="C20" i="12" s="1"/>
  <c r="L19" i="12"/>
  <c r="H19" i="12"/>
  <c r="D19" i="12"/>
  <c r="C19" i="12" s="1"/>
  <c r="L18" i="12"/>
  <c r="L17" i="12" s="1"/>
  <c r="H18" i="12"/>
  <c r="D18" i="12"/>
  <c r="D17" i="12" s="1"/>
  <c r="N17" i="12"/>
  <c r="M17" i="12"/>
  <c r="K17" i="12"/>
  <c r="J17" i="12"/>
  <c r="I17" i="12"/>
  <c r="H17" i="12"/>
  <c r="F17" i="12"/>
  <c r="E17" i="12"/>
  <c r="L16" i="12"/>
  <c r="H16" i="12"/>
  <c r="D16" i="12"/>
  <c r="C16" i="12"/>
  <c r="L15" i="12"/>
  <c r="H15" i="12"/>
  <c r="D15" i="12"/>
  <c r="C15" i="12"/>
  <c r="L14" i="12"/>
  <c r="H14" i="12"/>
  <c r="D14" i="12"/>
  <c r="C14" i="12"/>
  <c r="L13" i="12"/>
  <c r="L12" i="12" s="1"/>
  <c r="H13" i="12"/>
  <c r="H12" i="12" s="1"/>
  <c r="D13" i="12"/>
  <c r="C13" i="12"/>
  <c r="C12" i="12" s="1"/>
  <c r="N12" i="12"/>
  <c r="M12" i="12"/>
  <c r="K12" i="12"/>
  <c r="J12" i="12"/>
  <c r="I12" i="12"/>
  <c r="F12" i="12"/>
  <c r="E12" i="12"/>
  <c r="D12" i="12"/>
  <c r="L11" i="12"/>
  <c r="H11" i="12"/>
  <c r="D11" i="12"/>
  <c r="C11" i="12" s="1"/>
  <c r="L10" i="12"/>
  <c r="H10" i="12"/>
  <c r="D10" i="12"/>
  <c r="C10" i="12" s="1"/>
  <c r="L9" i="12"/>
  <c r="H9" i="12"/>
  <c r="D9" i="12"/>
  <c r="C9" i="12" s="1"/>
  <c r="L8" i="12"/>
  <c r="H8" i="12"/>
  <c r="D8" i="12"/>
  <c r="C8" i="12" s="1"/>
  <c r="C7" i="12" s="1"/>
  <c r="N7" i="12"/>
  <c r="M7" i="12"/>
  <c r="L7" i="12"/>
  <c r="K7" i="12"/>
  <c r="J7" i="12"/>
  <c r="I7" i="12"/>
  <c r="H7" i="12"/>
  <c r="F7" i="12"/>
  <c r="E7" i="12"/>
  <c r="D7" i="12" l="1"/>
  <c r="C18" i="12"/>
  <c r="C17" i="12" s="1"/>
  <c r="E103" i="10" l="1"/>
  <c r="D103" i="10"/>
  <c r="E102" i="10"/>
  <c r="D102" i="10"/>
  <c r="E101" i="10"/>
  <c r="D101" i="10"/>
  <c r="E100" i="10"/>
  <c r="D100" i="10"/>
  <c r="E99" i="10"/>
  <c r="D99" i="10"/>
  <c r="E98" i="10"/>
  <c r="D98" i="10"/>
  <c r="E97" i="10"/>
  <c r="D97" i="10"/>
  <c r="E96" i="10"/>
  <c r="D96" i="10"/>
  <c r="E95" i="10"/>
  <c r="D95" i="10"/>
  <c r="E94" i="10"/>
  <c r="D94" i="10"/>
  <c r="E93" i="10"/>
  <c r="D93" i="10"/>
  <c r="E92" i="10"/>
  <c r="D92" i="10"/>
  <c r="G91" i="10"/>
  <c r="E91" i="10" s="1"/>
  <c r="F91" i="10"/>
  <c r="D91" i="10"/>
  <c r="E90" i="10"/>
  <c r="D90" i="10"/>
  <c r="E89" i="10"/>
  <c r="D89" i="10"/>
  <c r="E85" i="10"/>
  <c r="D85" i="10"/>
  <c r="E84" i="10"/>
  <c r="D84" i="10"/>
  <c r="E83" i="10"/>
  <c r="D83" i="10"/>
  <c r="E82" i="10"/>
  <c r="D82" i="10"/>
  <c r="E81" i="10"/>
  <c r="D81" i="10"/>
  <c r="E74" i="10"/>
  <c r="D74" i="10"/>
  <c r="D72" i="10" s="1"/>
  <c r="E73" i="10"/>
  <c r="D73" i="10"/>
  <c r="O72" i="10"/>
  <c r="N72" i="10"/>
  <c r="M72" i="10"/>
  <c r="L72" i="10"/>
  <c r="K72" i="10"/>
  <c r="J72" i="10"/>
  <c r="I72" i="10"/>
  <c r="H72" i="10"/>
  <c r="G72" i="10"/>
  <c r="F72" i="10"/>
  <c r="E72" i="10"/>
  <c r="E71" i="10"/>
  <c r="D71" i="10"/>
  <c r="D69" i="10" s="1"/>
  <c r="E70" i="10"/>
  <c r="D70" i="10"/>
  <c r="O69" i="10"/>
  <c r="N69" i="10"/>
  <c r="M69" i="10"/>
  <c r="L69" i="10"/>
  <c r="K69" i="10"/>
  <c r="J69" i="10"/>
  <c r="I69" i="10"/>
  <c r="H69" i="10"/>
  <c r="G69" i="10"/>
  <c r="F69" i="10"/>
  <c r="E69" i="10"/>
  <c r="E68" i="10"/>
  <c r="D68" i="10"/>
  <c r="D66" i="10" s="1"/>
  <c r="E67" i="10"/>
  <c r="D67" i="10"/>
  <c r="O66" i="10"/>
  <c r="N66" i="10"/>
  <c r="M66" i="10"/>
  <c r="L66" i="10"/>
  <c r="K66" i="10"/>
  <c r="J66" i="10"/>
  <c r="I66" i="10"/>
  <c r="H66" i="10"/>
  <c r="G66" i="10"/>
  <c r="F66" i="10"/>
  <c r="E66" i="10"/>
  <c r="E65" i="10"/>
  <c r="D65" i="10"/>
  <c r="D63" i="10" s="1"/>
  <c r="E64" i="10"/>
  <c r="D64" i="10"/>
  <c r="O63" i="10"/>
  <c r="N63" i="10"/>
  <c r="M63" i="10"/>
  <c r="L63" i="10"/>
  <c r="K63" i="10"/>
  <c r="J63" i="10"/>
  <c r="I63" i="10"/>
  <c r="H63" i="10"/>
  <c r="G63" i="10"/>
  <c r="F63" i="10"/>
  <c r="E63" i="10"/>
  <c r="E62" i="10"/>
  <c r="D62" i="10"/>
  <c r="D60" i="10" s="1"/>
  <c r="E61" i="10"/>
  <c r="D61" i="10"/>
  <c r="O60" i="10"/>
  <c r="N60" i="10"/>
  <c r="M60" i="10"/>
  <c r="L60" i="10"/>
  <c r="K60" i="10"/>
  <c r="J60" i="10"/>
  <c r="I60" i="10"/>
  <c r="H60" i="10"/>
  <c r="G60" i="10"/>
  <c r="F60" i="10"/>
  <c r="E60" i="10"/>
  <c r="E59" i="10"/>
  <c r="D59" i="10"/>
  <c r="D57" i="10" s="1"/>
  <c r="E58" i="10"/>
  <c r="D58" i="10"/>
  <c r="O57" i="10"/>
  <c r="N57" i="10"/>
  <c r="M57" i="10"/>
  <c r="L57" i="10"/>
  <c r="K57" i="10"/>
  <c r="J57" i="10"/>
  <c r="I57" i="10"/>
  <c r="H57" i="10"/>
  <c r="G57" i="10"/>
  <c r="F57" i="10"/>
  <c r="E57" i="10"/>
  <c r="E56" i="10"/>
  <c r="D56" i="10"/>
  <c r="D54" i="10" s="1"/>
  <c r="E55" i="10"/>
  <c r="D55" i="10"/>
  <c r="O54" i="10"/>
  <c r="N54" i="10"/>
  <c r="M54" i="10"/>
  <c r="L54" i="10"/>
  <c r="K54" i="10"/>
  <c r="J54" i="10"/>
  <c r="I54" i="10"/>
  <c r="H54" i="10"/>
  <c r="G54" i="10"/>
  <c r="F54" i="10"/>
  <c r="E54" i="10"/>
  <c r="E53" i="10"/>
  <c r="D53" i="10"/>
  <c r="D51" i="10" s="1"/>
  <c r="E52" i="10"/>
  <c r="D52" i="10"/>
  <c r="O51" i="10"/>
  <c r="N51" i="10"/>
  <c r="M51" i="10"/>
  <c r="L51" i="10"/>
  <c r="K51" i="10"/>
  <c r="J51" i="10"/>
  <c r="I51" i="10"/>
  <c r="H51" i="10"/>
  <c r="G51" i="10"/>
  <c r="F51" i="10"/>
  <c r="E51" i="10"/>
  <c r="E50" i="10"/>
  <c r="D50" i="10"/>
  <c r="D48" i="10" s="1"/>
  <c r="E49" i="10"/>
  <c r="D49" i="10"/>
  <c r="O48" i="10"/>
  <c r="N48" i="10"/>
  <c r="M48" i="10"/>
  <c r="L48" i="10"/>
  <c r="K48" i="10"/>
  <c r="J48" i="10"/>
  <c r="I48" i="10"/>
  <c r="H48" i="10"/>
  <c r="G48" i="10"/>
  <c r="F48" i="10"/>
  <c r="E48" i="10"/>
  <c r="E47" i="10"/>
  <c r="D47" i="10"/>
  <c r="D45" i="10" s="1"/>
  <c r="E46" i="10"/>
  <c r="D46" i="10"/>
  <c r="O45" i="10"/>
  <c r="N45" i="10"/>
  <c r="M45" i="10"/>
  <c r="L45" i="10"/>
  <c r="K45" i="10"/>
  <c r="J45" i="10"/>
  <c r="I45" i="10"/>
  <c r="H45" i="10"/>
  <c r="G45" i="10"/>
  <c r="F45" i="10"/>
  <c r="E45" i="10"/>
  <c r="E44" i="10"/>
  <c r="D44" i="10"/>
  <c r="D42" i="10" s="1"/>
  <c r="E43" i="10"/>
  <c r="D43" i="10"/>
  <c r="O42" i="10"/>
  <c r="N42" i="10"/>
  <c r="M42" i="10"/>
  <c r="L42" i="10"/>
  <c r="K42" i="10"/>
  <c r="J42" i="10"/>
  <c r="I42" i="10"/>
  <c r="H42" i="10"/>
  <c r="G42" i="10"/>
  <c r="F42" i="10"/>
  <c r="E42" i="10"/>
  <c r="E41" i="10"/>
  <c r="D41" i="10"/>
  <c r="D39" i="10" s="1"/>
  <c r="E40" i="10"/>
  <c r="D40" i="10"/>
  <c r="O39" i="10"/>
  <c r="N39" i="10"/>
  <c r="M39" i="10"/>
  <c r="L39" i="10"/>
  <c r="K39" i="10"/>
  <c r="J39" i="10"/>
  <c r="I39" i="10"/>
  <c r="H39" i="10"/>
  <c r="G39" i="10"/>
  <c r="F39" i="10"/>
  <c r="E39" i="10"/>
  <c r="E38" i="10"/>
  <c r="D38" i="10"/>
  <c r="G37" i="10"/>
  <c r="F37" i="10"/>
  <c r="E37" i="10"/>
  <c r="D37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E35" i="10"/>
  <c r="D35" i="10"/>
  <c r="E34" i="10"/>
  <c r="D34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E32" i="10"/>
  <c r="D32" i="10"/>
  <c r="E31" i="10"/>
  <c r="D31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O21" i="10"/>
  <c r="N21" i="10"/>
  <c r="M21" i="10"/>
  <c r="L21" i="10"/>
  <c r="K21" i="10"/>
  <c r="J21" i="10"/>
  <c r="I21" i="10"/>
  <c r="H21" i="10"/>
  <c r="E21" i="10"/>
  <c r="D21" i="10"/>
  <c r="E20" i="10"/>
  <c r="D20" i="10"/>
  <c r="G19" i="10"/>
  <c r="E19" i="10" s="1"/>
  <c r="E18" i="10" s="1"/>
  <c r="F19" i="10"/>
  <c r="D19" i="10"/>
  <c r="O18" i="10"/>
  <c r="N18" i="10"/>
  <c r="M18" i="10"/>
  <c r="L18" i="10"/>
  <c r="K18" i="10"/>
  <c r="J18" i="10"/>
  <c r="I18" i="10"/>
  <c r="H18" i="10"/>
  <c r="G18" i="10"/>
  <c r="F18" i="10"/>
  <c r="D18" i="10"/>
  <c r="E17" i="10"/>
  <c r="D17" i="10"/>
  <c r="G16" i="10"/>
  <c r="F16" i="10"/>
  <c r="D16" i="10" s="1"/>
  <c r="D15" i="10" s="1"/>
  <c r="E16" i="10"/>
  <c r="O15" i="10"/>
  <c r="N15" i="10"/>
  <c r="M15" i="10"/>
  <c r="L15" i="10"/>
  <c r="K15" i="10"/>
  <c r="J15" i="10"/>
  <c r="I15" i="10"/>
  <c r="H15" i="10"/>
  <c r="G15" i="10"/>
  <c r="F15" i="10"/>
  <c r="E15" i="10"/>
  <c r="E14" i="10"/>
  <c r="D14" i="10"/>
  <c r="G13" i="10"/>
  <c r="F13" i="10"/>
  <c r="E13" i="10"/>
  <c r="D13" i="10"/>
  <c r="D12" i="10" s="1"/>
  <c r="O12" i="10"/>
  <c r="N12" i="10"/>
  <c r="M12" i="10"/>
  <c r="L12" i="10"/>
  <c r="K12" i="10"/>
  <c r="J12" i="10"/>
  <c r="I12" i="10"/>
  <c r="H12" i="10"/>
  <c r="G12" i="10"/>
  <c r="F12" i="10"/>
  <c r="E12" i="10"/>
  <c r="E11" i="10"/>
  <c r="D11" i="10"/>
  <c r="G10" i="10"/>
  <c r="E10" i="10" s="1"/>
  <c r="E9" i="10" s="1"/>
  <c r="F10" i="10"/>
  <c r="D10" i="10" s="1"/>
  <c r="D9" i="10" s="1"/>
  <c r="O9" i="10"/>
  <c r="N9" i="10"/>
  <c r="M9" i="10"/>
  <c r="L9" i="10"/>
  <c r="K9" i="10"/>
  <c r="J9" i="10"/>
  <c r="I9" i="10"/>
  <c r="H9" i="10"/>
  <c r="G9" i="10"/>
  <c r="F9" i="10"/>
  <c r="E8" i="10"/>
  <c r="D8" i="10"/>
  <c r="G7" i="10"/>
  <c r="F7" i="10"/>
  <c r="E7" i="10"/>
  <c r="D7" i="10"/>
  <c r="O6" i="10"/>
  <c r="N6" i="10"/>
  <c r="M6" i="10"/>
  <c r="L6" i="10"/>
  <c r="K6" i="10"/>
  <c r="J6" i="10"/>
  <c r="I6" i="10"/>
  <c r="H6" i="10"/>
  <c r="G6" i="10"/>
  <c r="F6" i="10"/>
  <c r="E6" i="10"/>
  <c r="D6" i="10"/>
  <c r="F93" i="9"/>
  <c r="F92" i="9"/>
  <c r="D92" i="9" s="1"/>
  <c r="F91" i="9"/>
  <c r="F90" i="9"/>
  <c r="D90" i="9" s="1"/>
  <c r="F89" i="9"/>
  <c r="F88" i="9"/>
  <c r="D88" i="9" s="1"/>
  <c r="F87" i="9"/>
  <c r="F86" i="9"/>
  <c r="D86" i="9"/>
  <c r="F85" i="9"/>
  <c r="F84" i="9"/>
  <c r="D84" i="9" s="1"/>
  <c r="F83" i="9"/>
  <c r="F82" i="9"/>
  <c r="D82" i="9" s="1"/>
  <c r="F81" i="9"/>
  <c r="F80" i="9"/>
  <c r="D80" i="9" s="1"/>
  <c r="F79" i="9"/>
  <c r="F78" i="9"/>
  <c r="D78" i="9"/>
  <c r="F77" i="9"/>
  <c r="F76" i="9"/>
  <c r="D76" i="9" s="1"/>
  <c r="F75" i="9"/>
  <c r="F74" i="9"/>
  <c r="D74" i="9" s="1"/>
  <c r="F73" i="9"/>
  <c r="F72" i="9"/>
  <c r="D72" i="9" s="1"/>
  <c r="F71" i="9"/>
  <c r="F70" i="9"/>
  <c r="D70" i="9"/>
  <c r="F69" i="9"/>
  <c r="F68" i="9"/>
  <c r="D68" i="9" s="1"/>
  <c r="F67" i="9"/>
  <c r="F66" i="9"/>
  <c r="D66" i="9" s="1"/>
  <c r="F65" i="9"/>
  <c r="F64" i="9"/>
  <c r="D64" i="9" s="1"/>
  <c r="F63" i="9"/>
  <c r="F62" i="9"/>
  <c r="D62" i="9"/>
  <c r="F61" i="9"/>
  <c r="F60" i="9"/>
  <c r="D60" i="9" s="1"/>
  <c r="F59" i="9"/>
  <c r="F58" i="9"/>
  <c r="D58" i="9" s="1"/>
  <c r="P57" i="9"/>
  <c r="O57" i="9"/>
  <c r="N57" i="9"/>
  <c r="M57" i="9"/>
  <c r="L57" i="9"/>
  <c r="K57" i="9"/>
  <c r="J57" i="9"/>
  <c r="I57" i="9"/>
  <c r="H57" i="9"/>
  <c r="G57" i="9"/>
  <c r="F57" i="9" s="1"/>
  <c r="P56" i="9"/>
  <c r="O56" i="9"/>
  <c r="N56" i="9"/>
  <c r="M56" i="9"/>
  <c r="L56" i="9"/>
  <c r="K56" i="9"/>
  <c r="J56" i="9"/>
  <c r="I56" i="9"/>
  <c r="H56" i="9"/>
  <c r="G56" i="9"/>
  <c r="F56" i="9"/>
  <c r="F55" i="9"/>
  <c r="F54" i="9"/>
  <c r="D54" i="9"/>
  <c r="F53" i="9"/>
  <c r="F52" i="9"/>
  <c r="D52" i="9" s="1"/>
  <c r="F51" i="9"/>
  <c r="F50" i="9"/>
  <c r="D50" i="9" s="1"/>
  <c r="F49" i="9"/>
  <c r="F48" i="9"/>
  <c r="D48" i="9" s="1"/>
  <c r="P47" i="9"/>
  <c r="O47" i="9"/>
  <c r="N47" i="9"/>
  <c r="M47" i="9"/>
  <c r="L47" i="9"/>
  <c r="K47" i="9"/>
  <c r="J47" i="9"/>
  <c r="F47" i="9" s="1"/>
  <c r="I47" i="9"/>
  <c r="H47" i="9"/>
  <c r="G47" i="9"/>
  <c r="P46" i="9"/>
  <c r="O46" i="9"/>
  <c r="N46" i="9"/>
  <c r="M46" i="9"/>
  <c r="L46" i="9"/>
  <c r="K46" i="9"/>
  <c r="J46" i="9"/>
  <c r="I46" i="9"/>
  <c r="H46" i="9"/>
  <c r="F46" i="9" s="1"/>
  <c r="D46" i="9" s="1"/>
  <c r="G46" i="9"/>
  <c r="F45" i="9"/>
  <c r="D44" i="9" s="1"/>
  <c r="F44" i="9"/>
  <c r="F43" i="9"/>
  <c r="F42" i="9"/>
  <c r="D42" i="9" s="1"/>
  <c r="F41" i="9"/>
  <c r="F40" i="9"/>
  <c r="D40" i="9" s="1"/>
  <c r="F39" i="9"/>
  <c r="F38" i="9"/>
  <c r="D38" i="9"/>
  <c r="P37" i="9"/>
  <c r="O37" i="9"/>
  <c r="N37" i="9"/>
  <c r="M37" i="9"/>
  <c r="L37" i="9"/>
  <c r="K37" i="9"/>
  <c r="J37" i="9"/>
  <c r="I37" i="9"/>
  <c r="H37" i="9"/>
  <c r="F37" i="9" s="1"/>
  <c r="G37" i="9"/>
  <c r="P36" i="9"/>
  <c r="O36" i="9"/>
  <c r="N36" i="9"/>
  <c r="M36" i="9"/>
  <c r="L36" i="9"/>
  <c r="K36" i="9"/>
  <c r="J36" i="9"/>
  <c r="I36" i="9"/>
  <c r="H36" i="9"/>
  <c r="G36" i="9"/>
  <c r="F36" i="9" s="1"/>
  <c r="F35" i="9"/>
  <c r="F34" i="9"/>
  <c r="D34" i="9" s="1"/>
  <c r="F33" i="9"/>
  <c r="F32" i="9"/>
  <c r="D32" i="9" s="1"/>
  <c r="F31" i="9"/>
  <c r="F30" i="9"/>
  <c r="D30" i="9"/>
  <c r="F29" i="9"/>
  <c r="F28" i="9"/>
  <c r="D28" i="9" s="1"/>
  <c r="P27" i="9"/>
  <c r="O27" i="9"/>
  <c r="N27" i="9"/>
  <c r="M27" i="9"/>
  <c r="L27" i="9"/>
  <c r="K27" i="9"/>
  <c r="J27" i="9"/>
  <c r="I27" i="9"/>
  <c r="H27" i="9"/>
  <c r="G27" i="9"/>
  <c r="F27" i="9" s="1"/>
  <c r="P26" i="9"/>
  <c r="O26" i="9"/>
  <c r="N26" i="9"/>
  <c r="M26" i="9"/>
  <c r="L26" i="9"/>
  <c r="K26" i="9"/>
  <c r="J26" i="9"/>
  <c r="I26" i="9"/>
  <c r="H26" i="9"/>
  <c r="G26" i="9"/>
  <c r="F26" i="9" s="1"/>
  <c r="D26" i="9" s="1"/>
  <c r="F25" i="9"/>
  <c r="F24" i="9"/>
  <c r="D24" i="9" s="1"/>
  <c r="F23" i="9"/>
  <c r="F22" i="9"/>
  <c r="D22" i="9"/>
  <c r="F21" i="9"/>
  <c r="F20" i="9"/>
  <c r="D20" i="9" s="1"/>
  <c r="F19" i="9"/>
  <c r="F18" i="9"/>
  <c r="D18" i="9" s="1"/>
  <c r="P17" i="9"/>
  <c r="O17" i="9"/>
  <c r="N17" i="9"/>
  <c r="M17" i="9"/>
  <c r="L17" i="9"/>
  <c r="K17" i="9"/>
  <c r="J17" i="9"/>
  <c r="I17" i="9"/>
  <c r="H17" i="9"/>
  <c r="G17" i="9"/>
  <c r="F17" i="9" s="1"/>
  <c r="P16" i="9"/>
  <c r="O16" i="9"/>
  <c r="N16" i="9"/>
  <c r="M16" i="9"/>
  <c r="L16" i="9"/>
  <c r="K16" i="9"/>
  <c r="J16" i="9"/>
  <c r="F16" i="9" s="1"/>
  <c r="I16" i="9"/>
  <c r="H16" i="9"/>
  <c r="G16" i="9"/>
  <c r="F15" i="9"/>
  <c r="F14" i="9"/>
  <c r="D14" i="9"/>
  <c r="F13" i="9"/>
  <c r="F12" i="9"/>
  <c r="D12" i="9" s="1"/>
  <c r="F11" i="9"/>
  <c r="F10" i="9"/>
  <c r="D10" i="9" s="1"/>
  <c r="F9" i="9"/>
  <c r="F8" i="9"/>
  <c r="D8" i="9" s="1"/>
  <c r="P7" i="9"/>
  <c r="O7" i="9"/>
  <c r="N7" i="9"/>
  <c r="M7" i="9"/>
  <c r="L7" i="9"/>
  <c r="K7" i="9"/>
  <c r="J7" i="9"/>
  <c r="I7" i="9"/>
  <c r="H7" i="9"/>
  <c r="G7" i="9"/>
  <c r="F7" i="9"/>
  <c r="P6" i="9"/>
  <c r="O6" i="9"/>
  <c r="N6" i="9"/>
  <c r="M6" i="9"/>
  <c r="L6" i="9"/>
  <c r="K6" i="9"/>
  <c r="J6" i="9"/>
  <c r="I6" i="9"/>
  <c r="H6" i="9"/>
  <c r="G6" i="9"/>
  <c r="F6" i="9" s="1"/>
  <c r="D6" i="9" s="1"/>
  <c r="I17" i="7"/>
  <c r="D17" i="7"/>
  <c r="C17" i="7"/>
  <c r="I16" i="7"/>
  <c r="D16" i="7"/>
  <c r="C16" i="7" s="1"/>
  <c r="I15" i="7"/>
  <c r="D15" i="7"/>
  <c r="C15" i="7" s="1"/>
  <c r="I14" i="7"/>
  <c r="D14" i="7"/>
  <c r="C14" i="7"/>
  <c r="I13" i="7"/>
  <c r="D13" i="7"/>
  <c r="C13" i="7"/>
  <c r="I12" i="7"/>
  <c r="D12" i="7"/>
  <c r="C12" i="7" s="1"/>
  <c r="I11" i="7"/>
  <c r="D11" i="7"/>
  <c r="C11" i="7" s="1"/>
  <c r="I10" i="7"/>
  <c r="D10" i="7"/>
  <c r="C10" i="7"/>
  <c r="I9" i="7"/>
  <c r="D9" i="7"/>
  <c r="C9" i="7" s="1"/>
  <c r="I8" i="7"/>
  <c r="C8" i="7" s="1"/>
  <c r="D8" i="7"/>
  <c r="I7" i="7"/>
  <c r="D7" i="7"/>
  <c r="C7" i="7" s="1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L9" i="6"/>
  <c r="K9" i="6"/>
  <c r="J9" i="6"/>
  <c r="I9" i="6"/>
  <c r="H9" i="6"/>
  <c r="G9" i="6"/>
  <c r="F9" i="6"/>
  <c r="C9" i="6" s="1"/>
  <c r="E9" i="6"/>
  <c r="D9" i="6"/>
  <c r="C8" i="6"/>
  <c r="C7" i="6"/>
  <c r="C6" i="6"/>
  <c r="I24" i="3"/>
  <c r="K24" i="3" s="1"/>
  <c r="I23" i="3"/>
  <c r="K23" i="3" s="1"/>
  <c r="K21" i="3"/>
  <c r="I20" i="3"/>
  <c r="K20" i="3" s="1"/>
  <c r="I18" i="3"/>
  <c r="K15" i="3"/>
  <c r="J15" i="3"/>
  <c r="I15" i="3"/>
  <c r="K13" i="3"/>
  <c r="J13" i="3"/>
  <c r="I13" i="3"/>
  <c r="K12" i="3"/>
  <c r="J12" i="3"/>
  <c r="I12" i="3"/>
  <c r="H58" i="2"/>
  <c r="G58" i="2"/>
  <c r="F58" i="2"/>
  <c r="E58" i="2"/>
  <c r="D58" i="2"/>
  <c r="C58" i="2"/>
  <c r="D36" i="9" l="1"/>
  <c r="D16" i="9"/>
  <c r="D56" i="9"/>
</calcChain>
</file>

<file path=xl/sharedStrings.xml><?xml version="1.0" encoding="utf-8"?>
<sst xmlns="http://schemas.openxmlformats.org/spreadsheetml/2006/main" count="1289" uniqueCount="493">
  <si>
    <t>O-1．道路現況</t>
    <rPh sb="4" eb="6">
      <t>ドウロ</t>
    </rPh>
    <rPh sb="6" eb="8">
      <t>ゲンキョウ</t>
    </rPh>
    <phoneticPr fontId="5"/>
  </si>
  <si>
    <t>各年4月1日現在</t>
    <rPh sb="0" eb="2">
      <t>カクネン</t>
    </rPh>
    <rPh sb="3" eb="4">
      <t>ガツ</t>
    </rPh>
    <rPh sb="5" eb="6">
      <t>ニチ</t>
    </rPh>
    <rPh sb="6" eb="8">
      <t>ゲンザイ</t>
    </rPh>
    <phoneticPr fontId="5"/>
  </si>
  <si>
    <t>単位：km</t>
    <rPh sb="0" eb="2">
      <t>タンイ</t>
    </rPh>
    <phoneticPr fontId="5"/>
  </si>
  <si>
    <t>年次</t>
    <rPh sb="0" eb="2">
      <t>ネンジ</t>
    </rPh>
    <phoneticPr fontId="5"/>
  </si>
  <si>
    <t>実延長</t>
    <rPh sb="0" eb="1">
      <t>ジツ</t>
    </rPh>
    <rPh sb="1" eb="3">
      <t>エンチョウ</t>
    </rPh>
    <phoneticPr fontId="5"/>
  </si>
  <si>
    <t>路面別実延長内訳</t>
    <rPh sb="0" eb="2">
      <t>ロメン</t>
    </rPh>
    <rPh sb="2" eb="3">
      <t>ベツ</t>
    </rPh>
    <rPh sb="3" eb="4">
      <t>ジツ</t>
    </rPh>
    <rPh sb="4" eb="6">
      <t>エンチョウ</t>
    </rPh>
    <rPh sb="6" eb="8">
      <t>ウチワケ</t>
    </rPh>
    <phoneticPr fontId="5"/>
  </si>
  <si>
    <t>国道</t>
    <rPh sb="0" eb="2">
      <t>コクドウ</t>
    </rPh>
    <phoneticPr fontId="5"/>
  </si>
  <si>
    <t>県道</t>
    <rPh sb="0" eb="2">
      <t>ケンドウ</t>
    </rPh>
    <phoneticPr fontId="5"/>
  </si>
  <si>
    <t>市 （町） 道</t>
    <rPh sb="0" eb="1">
      <t>シ</t>
    </rPh>
    <rPh sb="3" eb="4">
      <t>マチ</t>
    </rPh>
    <rPh sb="6" eb="7">
      <t>ミチ</t>
    </rPh>
    <phoneticPr fontId="5"/>
  </si>
  <si>
    <t>砂利</t>
    <rPh sb="0" eb="2">
      <t>ジャリ</t>
    </rPh>
    <phoneticPr fontId="5"/>
  </si>
  <si>
    <t>舗装</t>
    <rPh sb="0" eb="2">
      <t>ホソウ</t>
    </rPh>
    <phoneticPr fontId="5"/>
  </si>
  <si>
    <t>平成10年</t>
    <rPh sb="0" eb="2">
      <t>ヘイセイ</t>
    </rPh>
    <rPh sb="4" eb="5">
      <t>ネン</t>
    </rPh>
    <phoneticPr fontId="5"/>
  </si>
  <si>
    <t>三国町</t>
    <rPh sb="0" eb="3">
      <t>ミクニチョウ</t>
    </rPh>
    <phoneticPr fontId="5"/>
  </si>
  <si>
    <t>丸岡町</t>
    <rPh sb="0" eb="3">
      <t>マルオカチョウ</t>
    </rPh>
    <phoneticPr fontId="5"/>
  </si>
  <si>
    <t>春江町</t>
    <rPh sb="0" eb="3">
      <t>ハルエチョウ</t>
    </rPh>
    <phoneticPr fontId="5"/>
  </si>
  <si>
    <t>坂井町</t>
    <rPh sb="0" eb="2">
      <t>サカイ</t>
    </rPh>
    <rPh sb="2" eb="3">
      <t>チョウ</t>
    </rPh>
    <phoneticPr fontId="5"/>
  </si>
  <si>
    <t>平成11年</t>
    <rPh sb="0" eb="2">
      <t>ヘイセイ</t>
    </rPh>
    <rPh sb="4" eb="5">
      <t>ネン</t>
    </rPh>
    <phoneticPr fontId="5"/>
  </si>
  <si>
    <t>平成12年</t>
    <rPh sb="0" eb="2">
      <t>ヘイセイ</t>
    </rPh>
    <rPh sb="4" eb="5">
      <t>ネン</t>
    </rPh>
    <phoneticPr fontId="5"/>
  </si>
  <si>
    <t>平成13年</t>
    <rPh sb="0" eb="2">
      <t>ヘイセイ</t>
    </rPh>
    <rPh sb="4" eb="5">
      <t>ネン</t>
    </rPh>
    <phoneticPr fontId="5"/>
  </si>
  <si>
    <t>平成14年</t>
    <rPh sb="0" eb="2">
      <t>ヘイセイ</t>
    </rPh>
    <rPh sb="4" eb="5">
      <t>ネン</t>
    </rPh>
    <phoneticPr fontId="5"/>
  </si>
  <si>
    <t>平成15年</t>
    <rPh sb="0" eb="2">
      <t>ヘイセイ</t>
    </rPh>
    <rPh sb="4" eb="5">
      <t>ネン</t>
    </rPh>
    <phoneticPr fontId="5"/>
  </si>
  <si>
    <t>平成16年</t>
    <rPh sb="0" eb="2">
      <t>ヘイセイ</t>
    </rPh>
    <rPh sb="4" eb="5">
      <t>ネン</t>
    </rPh>
    <phoneticPr fontId="5"/>
  </si>
  <si>
    <t>-</t>
  </si>
  <si>
    <t>平成17年</t>
    <rPh sb="0" eb="2">
      <t>ヘイセイ</t>
    </rPh>
    <rPh sb="4" eb="5">
      <t>ネン</t>
    </rPh>
    <phoneticPr fontId="5"/>
  </si>
  <si>
    <t>平成18年</t>
    <rPh sb="0" eb="2">
      <t>ヘイセイ</t>
    </rPh>
    <rPh sb="4" eb="5">
      <t>ネン</t>
    </rPh>
    <phoneticPr fontId="5"/>
  </si>
  <si>
    <t>平成19年</t>
    <rPh sb="0" eb="2">
      <t>ヘイセイ</t>
    </rPh>
    <rPh sb="4" eb="5">
      <t>ネン</t>
    </rPh>
    <phoneticPr fontId="5"/>
  </si>
  <si>
    <t>平成20年</t>
    <rPh sb="0" eb="2">
      <t>ヘイセイ</t>
    </rPh>
    <rPh sb="4" eb="5">
      <t>ネン</t>
    </rPh>
    <phoneticPr fontId="5"/>
  </si>
  <si>
    <t>平成21年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</si>
  <si>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</si>
  <si>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</si>
  <si>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</si>
  <si>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</si>
  <si>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</si>
  <si>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</si>
  <si>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</si>
  <si>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</si>
  <si>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</si>
  <si>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平成31年</t>
    <rPh sb="0" eb="2">
      <t>ヘイセイ</t>
    </rPh>
    <rPh sb="4" eb="5">
      <t>ネン</t>
    </rPh>
    <phoneticPr fontId="5"/>
  </si>
  <si>
    <t>令和 2年</t>
    <rPh sb="0" eb="2">
      <t>レイワ</t>
    </rPh>
    <rPh sb="4" eb="5">
      <t>ネン</t>
    </rPh>
    <phoneticPr fontId="5"/>
  </si>
  <si>
    <t>資料：道路現況表 （福井県土木部道路保全課）</t>
    <rPh sb="0" eb="2">
      <t>シリョウ</t>
    </rPh>
    <phoneticPr fontId="9"/>
  </si>
  <si>
    <t>O-2．主要地方道・一般県道の状況</t>
    <rPh sb="10" eb="12">
      <t>イッパン</t>
    </rPh>
    <rPh sb="15" eb="17">
      <t>ジョウキョウ</t>
    </rPh>
    <phoneticPr fontId="5"/>
  </si>
  <si>
    <t>令和2年4月1日現在</t>
    <rPh sb="0" eb="1">
      <t>レイワ</t>
    </rPh>
    <rPh sb="3" eb="4">
      <t>ガツ</t>
    </rPh>
    <rPh sb="5" eb="6">
      <t>ニチ</t>
    </rPh>
    <rPh sb="6" eb="8">
      <t>ゲンザイ</t>
    </rPh>
    <phoneticPr fontId="5"/>
  </si>
  <si>
    <t>単位：ｍ</t>
  </si>
  <si>
    <t>種類</t>
  </si>
  <si>
    <t>路線
番号</t>
    <phoneticPr fontId="5"/>
  </si>
  <si>
    <t>路線名</t>
  </si>
  <si>
    <t>起点</t>
    <phoneticPr fontId="12"/>
  </si>
  <si>
    <t>終点</t>
    <phoneticPr fontId="12"/>
  </si>
  <si>
    <t>路線</t>
    <phoneticPr fontId="5"/>
  </si>
  <si>
    <t>市域内</t>
    <phoneticPr fontId="5"/>
  </si>
  <si>
    <t>総延長</t>
    <rPh sb="0" eb="3">
      <t>ソウエンチョウ</t>
    </rPh>
    <phoneticPr fontId="5"/>
  </si>
  <si>
    <t>実延長</t>
    <phoneticPr fontId="5"/>
  </si>
  <si>
    <t>舗装済
延長</t>
    <rPh sb="0" eb="2">
      <t>ホソウ</t>
    </rPh>
    <rPh sb="2" eb="3">
      <t>スミ</t>
    </rPh>
    <rPh sb="4" eb="6">
      <t>エンチョウ</t>
    </rPh>
    <phoneticPr fontId="5"/>
  </si>
  <si>
    <t>改良済
延長</t>
    <rPh sb="0" eb="2">
      <t>カイリョウ</t>
    </rPh>
    <rPh sb="2" eb="3">
      <t>スミ</t>
    </rPh>
    <rPh sb="4" eb="6">
      <t>エンチョウ</t>
    </rPh>
    <phoneticPr fontId="5"/>
  </si>
  <si>
    <t>８号</t>
    <phoneticPr fontId="5"/>
  </si>
  <si>
    <t>新潟県新潟市</t>
    <rPh sb="0" eb="3">
      <t>ニイガタケン</t>
    </rPh>
    <rPh sb="3" eb="6">
      <t>ニイガタシ</t>
    </rPh>
    <phoneticPr fontId="5"/>
  </si>
  <si>
    <t>京都府京都市</t>
    <rPh sb="0" eb="3">
      <t>キョウトフ</t>
    </rPh>
    <rPh sb="3" eb="6">
      <t>キョウトシ</t>
    </rPh>
    <phoneticPr fontId="5"/>
  </si>
  <si>
    <t>一般国道</t>
  </si>
  <si>
    <t>３０５号</t>
  </si>
  <si>
    <t>石川県金沢市</t>
    <rPh sb="0" eb="3">
      <t>イシカワケン</t>
    </rPh>
    <rPh sb="3" eb="6">
      <t>カナザワシ</t>
    </rPh>
    <phoneticPr fontId="5"/>
  </si>
  <si>
    <t>南条郡南越前町</t>
    <rPh sb="0" eb="3">
      <t>ナンジョウグン</t>
    </rPh>
    <rPh sb="3" eb="4">
      <t>ミナミ</t>
    </rPh>
    <rPh sb="4" eb="7">
      <t>エチゼンチョウ</t>
    </rPh>
    <phoneticPr fontId="5"/>
  </si>
  <si>
    <t>３６４号</t>
  </si>
  <si>
    <t>福井県大野市</t>
    <rPh sb="0" eb="3">
      <t>フクイケン</t>
    </rPh>
    <rPh sb="3" eb="6">
      <t>オオノシ</t>
    </rPh>
    <phoneticPr fontId="5"/>
  </si>
  <si>
    <t>石川県加賀市</t>
    <rPh sb="0" eb="3">
      <t>イシカワケン</t>
    </rPh>
    <rPh sb="3" eb="6">
      <t>カガシ</t>
    </rPh>
    <phoneticPr fontId="5"/>
  </si>
  <si>
    <t>主要
地方道</t>
    <phoneticPr fontId="5"/>
  </si>
  <si>
    <t>福井加賀線</t>
  </si>
  <si>
    <t>福井市淵上町</t>
  </si>
  <si>
    <t>三国東尋坊芦原線</t>
  </si>
  <si>
    <t>坂井市三国町中元</t>
    <rPh sb="0" eb="2">
      <t>サカイ</t>
    </rPh>
    <rPh sb="2" eb="3">
      <t>シ</t>
    </rPh>
    <rPh sb="3" eb="6">
      <t>ミクニチョウ</t>
    </rPh>
    <rPh sb="6" eb="8">
      <t>ナカモト</t>
    </rPh>
    <phoneticPr fontId="5"/>
  </si>
  <si>
    <t>あわら市舟津</t>
    <rPh sb="3" eb="4">
      <t>シ</t>
    </rPh>
    <rPh sb="4" eb="5">
      <t>フネ</t>
    </rPh>
    <rPh sb="5" eb="6">
      <t>ツ</t>
    </rPh>
    <phoneticPr fontId="12"/>
  </si>
  <si>
    <t>芦原丸岡線</t>
  </si>
  <si>
    <t>あわら市温泉３丁目</t>
    <rPh sb="3" eb="4">
      <t>シ</t>
    </rPh>
    <phoneticPr fontId="12"/>
  </si>
  <si>
    <t>坂井市丸岡町朝陽2丁目</t>
    <rPh sb="2" eb="3">
      <t>シ</t>
    </rPh>
    <rPh sb="3" eb="6">
      <t>マルオカチョウ</t>
    </rPh>
    <phoneticPr fontId="5"/>
  </si>
  <si>
    <t>丸岡川西線</t>
  </si>
  <si>
    <t>坂井市丸岡町山口</t>
    <rPh sb="2" eb="3">
      <t>シ</t>
    </rPh>
    <phoneticPr fontId="5"/>
  </si>
  <si>
    <t>福井市佐野町</t>
  </si>
  <si>
    <t>勝山丸岡線</t>
  </si>
  <si>
    <t>勝山市平泉寺町大渡り</t>
    <rPh sb="0" eb="3">
      <t>カツヤマシ</t>
    </rPh>
    <rPh sb="3" eb="4">
      <t>ヘイ</t>
    </rPh>
    <rPh sb="4" eb="5">
      <t>セン</t>
    </rPh>
    <rPh sb="5" eb="6">
      <t>ジ</t>
    </rPh>
    <rPh sb="6" eb="7">
      <t>チョウ</t>
    </rPh>
    <rPh sb="7" eb="8">
      <t>オオ</t>
    </rPh>
    <rPh sb="8" eb="9">
      <t>ワタ</t>
    </rPh>
    <phoneticPr fontId="5"/>
  </si>
  <si>
    <t>坂井市丸岡町朝陽1丁目</t>
    <rPh sb="2" eb="3">
      <t>シ</t>
    </rPh>
    <rPh sb="3" eb="6">
      <t>マルオカチョウ</t>
    </rPh>
    <phoneticPr fontId="5"/>
  </si>
  <si>
    <t>三国春江線</t>
  </si>
  <si>
    <t>坂井市三国町山岸</t>
    <rPh sb="0" eb="2">
      <t>サカイ</t>
    </rPh>
    <rPh sb="2" eb="3">
      <t>シ</t>
    </rPh>
    <rPh sb="3" eb="6">
      <t>ミクニチョウ</t>
    </rPh>
    <rPh sb="6" eb="8">
      <t>ヤマギシ</t>
    </rPh>
    <phoneticPr fontId="5"/>
  </si>
  <si>
    <t>坂井市春江町西長田</t>
    <rPh sb="0" eb="2">
      <t>サカイ</t>
    </rPh>
    <rPh sb="2" eb="3">
      <t>シ</t>
    </rPh>
    <rPh sb="3" eb="6">
      <t>ハルエチョウ</t>
    </rPh>
    <rPh sb="6" eb="9">
      <t>ニシナガタ</t>
    </rPh>
    <phoneticPr fontId="5"/>
  </si>
  <si>
    <t>福井金津線</t>
  </si>
  <si>
    <t>福井市天池町</t>
  </si>
  <si>
    <t>あわら市吉崎</t>
    <rPh sb="3" eb="4">
      <t>シ</t>
    </rPh>
    <phoneticPr fontId="12"/>
  </si>
  <si>
    <t>福井丸岡線</t>
  </si>
  <si>
    <t>福井市順化1丁目</t>
    <rPh sb="0" eb="3">
      <t>フクイシ</t>
    </rPh>
    <rPh sb="3" eb="5">
      <t>ジュンカ</t>
    </rPh>
    <rPh sb="6" eb="8">
      <t>チョウメ</t>
    </rPh>
    <phoneticPr fontId="5"/>
  </si>
  <si>
    <t>坂井市丸岡町今福</t>
    <rPh sb="0" eb="2">
      <t>サカイ</t>
    </rPh>
    <rPh sb="2" eb="3">
      <t>シ</t>
    </rPh>
    <rPh sb="3" eb="6">
      <t>マルオカチョウ</t>
    </rPh>
    <rPh sb="6" eb="8">
      <t>イマフク</t>
    </rPh>
    <phoneticPr fontId="5"/>
  </si>
  <si>
    <t>丸岡インター線</t>
  </si>
  <si>
    <t>丸岡インター</t>
    <rPh sb="0" eb="2">
      <t>マルオカ</t>
    </rPh>
    <phoneticPr fontId="5"/>
  </si>
  <si>
    <t>一般県道</t>
  </si>
  <si>
    <t>三国金津線</t>
  </si>
  <si>
    <t>あわら市六日</t>
    <rPh sb="3" eb="4">
      <t>シ</t>
    </rPh>
    <rPh sb="4" eb="6">
      <t>ムイカ</t>
    </rPh>
    <phoneticPr fontId="5"/>
  </si>
  <si>
    <t>春江川西線</t>
  </si>
  <si>
    <t>坂井市春江町中筋</t>
    <rPh sb="0" eb="2">
      <t>サカイ</t>
    </rPh>
    <rPh sb="2" eb="3">
      <t>シ</t>
    </rPh>
    <rPh sb="3" eb="5">
      <t>ハルエ</t>
    </rPh>
    <rPh sb="5" eb="6">
      <t>チョウ</t>
    </rPh>
    <rPh sb="6" eb="8">
      <t>ナカスジ</t>
    </rPh>
    <phoneticPr fontId="5"/>
  </si>
  <si>
    <t>福井市砂子坂町</t>
    <rPh sb="3" eb="4">
      <t>スナ</t>
    </rPh>
    <rPh sb="4" eb="5">
      <t>コ</t>
    </rPh>
    <rPh sb="5" eb="6">
      <t>サカ</t>
    </rPh>
    <rPh sb="6" eb="7">
      <t>チョウ</t>
    </rPh>
    <phoneticPr fontId="5"/>
  </si>
  <si>
    <t>福井三国線</t>
  </si>
  <si>
    <t>福井市三ツ屋町</t>
  </si>
  <si>
    <t>坂井市三国町岩崎</t>
    <rPh sb="2" eb="3">
      <t>シ</t>
    </rPh>
    <phoneticPr fontId="5"/>
  </si>
  <si>
    <t>三国丸岡停車場線</t>
  </si>
  <si>
    <t>坂井市三国町山王５丁目</t>
  </si>
  <si>
    <t>丸岡停車場</t>
  </si>
  <si>
    <t>春江丸岡線</t>
  </si>
  <si>
    <t>坂井市春江町江留中</t>
  </si>
  <si>
    <t>坂井市丸岡町本町３丁目</t>
  </si>
  <si>
    <t>南横地芦原線</t>
  </si>
  <si>
    <t>坂井市丸岡町南横地</t>
  </si>
  <si>
    <t>あわら市下番</t>
    <rPh sb="3" eb="4">
      <t>シ</t>
    </rPh>
    <phoneticPr fontId="12"/>
  </si>
  <si>
    <t>中川松岡線</t>
  </si>
  <si>
    <t>あわら市中川</t>
    <rPh sb="3" eb="4">
      <t>シ</t>
    </rPh>
    <rPh sb="4" eb="6">
      <t>ナカガワ</t>
    </rPh>
    <phoneticPr fontId="12"/>
  </si>
  <si>
    <t>永平寺町春日一丁目</t>
    <rPh sb="0" eb="3">
      <t>エイヘイジ</t>
    </rPh>
    <rPh sb="3" eb="4">
      <t>チョウ</t>
    </rPh>
    <rPh sb="4" eb="6">
      <t>カスガ</t>
    </rPh>
    <rPh sb="6" eb="9">
      <t>１チョウメ</t>
    </rPh>
    <phoneticPr fontId="5"/>
  </si>
  <si>
    <t>栃神谷鳴鹿森田線</t>
  </si>
  <si>
    <t>勝山市村岡町栃神谷</t>
    <rPh sb="0" eb="3">
      <t>カツヤマシ</t>
    </rPh>
    <rPh sb="3" eb="6">
      <t>ムラオカチョウ</t>
    </rPh>
    <rPh sb="6" eb="9">
      <t>トチガミヤ</t>
    </rPh>
    <phoneticPr fontId="5"/>
  </si>
  <si>
    <t>福井市栄町</t>
    <rPh sb="0" eb="3">
      <t>フクイシ</t>
    </rPh>
    <rPh sb="3" eb="4">
      <t>サカエ</t>
    </rPh>
    <rPh sb="4" eb="5">
      <t>マチ</t>
    </rPh>
    <phoneticPr fontId="5"/>
  </si>
  <si>
    <t>三国停車場線</t>
  </si>
  <si>
    <t>三国停車場</t>
    <rPh sb="0" eb="2">
      <t>ミクニ</t>
    </rPh>
    <rPh sb="2" eb="4">
      <t>テイシャ</t>
    </rPh>
    <rPh sb="4" eb="5">
      <t>バ</t>
    </rPh>
    <phoneticPr fontId="5"/>
  </si>
  <si>
    <t>坂井市三国町今新</t>
    <rPh sb="0" eb="2">
      <t>サカイ</t>
    </rPh>
    <rPh sb="2" eb="3">
      <t>シ</t>
    </rPh>
    <rPh sb="3" eb="6">
      <t>ミクニチョウ</t>
    </rPh>
    <rPh sb="6" eb="7">
      <t>イマ</t>
    </rPh>
    <rPh sb="7" eb="8">
      <t>シン</t>
    </rPh>
    <phoneticPr fontId="5"/>
  </si>
  <si>
    <t>瓜生今福線</t>
  </si>
  <si>
    <t>あわら市瓜生</t>
    <rPh sb="3" eb="4">
      <t>シ</t>
    </rPh>
    <rPh sb="4" eb="6">
      <t>ウリュウ</t>
    </rPh>
    <phoneticPr fontId="5"/>
  </si>
  <si>
    <t>加戸三国線</t>
  </si>
  <si>
    <t>坂井市三国町加戸</t>
    <rPh sb="0" eb="2">
      <t>サカイ</t>
    </rPh>
    <rPh sb="2" eb="3">
      <t>シ</t>
    </rPh>
    <rPh sb="6" eb="7">
      <t>カ</t>
    </rPh>
    <rPh sb="7" eb="8">
      <t>ト</t>
    </rPh>
    <phoneticPr fontId="5"/>
  </si>
  <si>
    <t>坂井市三国町錦</t>
    <rPh sb="3" eb="6">
      <t>ミクニチョウ</t>
    </rPh>
    <rPh sb="6" eb="7">
      <t>ニシキ</t>
    </rPh>
    <phoneticPr fontId="5"/>
  </si>
  <si>
    <t>波松芦原線</t>
    <rPh sb="0" eb="1">
      <t>ナミ</t>
    </rPh>
    <rPh sb="1" eb="2">
      <t>マツ</t>
    </rPh>
    <rPh sb="2" eb="4">
      <t>アワラ</t>
    </rPh>
    <rPh sb="4" eb="5">
      <t>セン</t>
    </rPh>
    <phoneticPr fontId="5"/>
  </si>
  <si>
    <t>あわら市波松</t>
    <rPh sb="3" eb="4">
      <t>シ</t>
    </rPh>
    <rPh sb="4" eb="5">
      <t>ナミ</t>
    </rPh>
    <rPh sb="5" eb="6">
      <t>マツ</t>
    </rPh>
    <phoneticPr fontId="5"/>
  </si>
  <si>
    <t>高柳矢地線</t>
  </si>
  <si>
    <t>坂井市坂井町高柳</t>
    <rPh sb="3" eb="5">
      <t>サカイ</t>
    </rPh>
    <rPh sb="5" eb="6">
      <t>チョウ</t>
    </rPh>
    <rPh sb="6" eb="7">
      <t>タカ</t>
    </rPh>
    <rPh sb="7" eb="8">
      <t>ヤナギ</t>
    </rPh>
    <phoneticPr fontId="12"/>
  </si>
  <si>
    <t>あわら市矢地</t>
    <rPh sb="3" eb="4">
      <t>シ</t>
    </rPh>
    <rPh sb="4" eb="5">
      <t>ヤ</t>
    </rPh>
    <rPh sb="5" eb="6">
      <t>チ</t>
    </rPh>
    <phoneticPr fontId="12"/>
  </si>
  <si>
    <t>八幡横越線</t>
  </si>
  <si>
    <t>福井市八幡</t>
    <rPh sb="0" eb="3">
      <t>フクイシ</t>
    </rPh>
    <rPh sb="3" eb="5">
      <t>ハチマン</t>
    </rPh>
    <phoneticPr fontId="5"/>
  </si>
  <si>
    <t>坂井市三国町横越</t>
    <rPh sb="0" eb="2">
      <t>サカイ</t>
    </rPh>
    <rPh sb="2" eb="3">
      <t>シ</t>
    </rPh>
    <rPh sb="3" eb="6">
      <t>ミクニチョウ</t>
    </rPh>
    <rPh sb="6" eb="8">
      <t>ヨコゴシ</t>
    </rPh>
    <phoneticPr fontId="5"/>
  </si>
  <si>
    <t>佐野山岸線</t>
  </si>
  <si>
    <t>福井市佐野町</t>
    <rPh sb="0" eb="3">
      <t>フクイシ</t>
    </rPh>
    <rPh sb="3" eb="6">
      <t>サノチョウ</t>
    </rPh>
    <phoneticPr fontId="5"/>
  </si>
  <si>
    <t>長畑金津線</t>
  </si>
  <si>
    <t>坂井市坂井町長畑</t>
    <rPh sb="3" eb="5">
      <t>サカイ</t>
    </rPh>
    <rPh sb="5" eb="6">
      <t>チョウ</t>
    </rPh>
    <rPh sb="6" eb="7">
      <t>ナガ</t>
    </rPh>
    <rPh sb="7" eb="8">
      <t>ハタケ</t>
    </rPh>
    <phoneticPr fontId="12"/>
  </si>
  <si>
    <t>板倉高江線</t>
  </si>
  <si>
    <t>坂井市丸岡町板倉</t>
    <rPh sb="0" eb="2">
      <t>サカイ</t>
    </rPh>
    <rPh sb="2" eb="3">
      <t>シ</t>
    </rPh>
    <rPh sb="3" eb="6">
      <t>マルオカチョウ</t>
    </rPh>
    <rPh sb="6" eb="8">
      <t>イタクラ</t>
    </rPh>
    <phoneticPr fontId="5"/>
  </si>
  <si>
    <t>坂井市春江町高江</t>
    <rPh sb="0" eb="2">
      <t>サカイ</t>
    </rPh>
    <rPh sb="2" eb="3">
      <t>シ</t>
    </rPh>
    <rPh sb="3" eb="6">
      <t>ハルエチョウ</t>
    </rPh>
    <rPh sb="6" eb="8">
      <t>タカエ</t>
    </rPh>
    <phoneticPr fontId="5"/>
  </si>
  <si>
    <t>高江針原線</t>
  </si>
  <si>
    <t>坂井市春江町高江</t>
    <rPh sb="0" eb="2">
      <t>サカイ</t>
    </rPh>
    <rPh sb="2" eb="3">
      <t>シ</t>
    </rPh>
    <rPh sb="3" eb="5">
      <t>ハルエ</t>
    </rPh>
    <rPh sb="5" eb="6">
      <t>チョウ</t>
    </rPh>
    <rPh sb="6" eb="8">
      <t>タカエ</t>
    </rPh>
    <phoneticPr fontId="5"/>
  </si>
  <si>
    <t>坂井市春江町針原</t>
    <rPh sb="0" eb="2">
      <t>サカイ</t>
    </rPh>
    <rPh sb="2" eb="3">
      <t>シ</t>
    </rPh>
    <rPh sb="3" eb="6">
      <t>ハルエチョウ</t>
    </rPh>
    <rPh sb="6" eb="7">
      <t>ハリ</t>
    </rPh>
    <rPh sb="7" eb="8">
      <t>ハラ</t>
    </rPh>
    <phoneticPr fontId="5"/>
  </si>
  <si>
    <t>北潟平山線</t>
  </si>
  <si>
    <t>あわら市北潟</t>
    <rPh sb="3" eb="4">
      <t>シ</t>
    </rPh>
    <rPh sb="4" eb="5">
      <t>キタ</t>
    </rPh>
    <rPh sb="5" eb="6">
      <t>ガタ</t>
    </rPh>
    <phoneticPr fontId="5"/>
  </si>
  <si>
    <t>坂井市三国町平山</t>
    <rPh sb="0" eb="2">
      <t>サカイ</t>
    </rPh>
    <rPh sb="2" eb="3">
      <t>シ</t>
    </rPh>
    <rPh sb="3" eb="6">
      <t>ミクニチョウ</t>
    </rPh>
    <rPh sb="6" eb="8">
      <t>ヒラヤマ</t>
    </rPh>
    <phoneticPr fontId="5"/>
  </si>
  <si>
    <t>磯部島西瓜屋線</t>
  </si>
  <si>
    <t>坂井市丸岡町磯部島</t>
    <rPh sb="0" eb="2">
      <t>サカイ</t>
    </rPh>
    <rPh sb="2" eb="3">
      <t>シ</t>
    </rPh>
    <rPh sb="3" eb="6">
      <t>マルオカチョウ</t>
    </rPh>
    <rPh sb="6" eb="8">
      <t>イソベ</t>
    </rPh>
    <rPh sb="8" eb="9">
      <t>ジマ</t>
    </rPh>
    <phoneticPr fontId="5"/>
  </si>
  <si>
    <t>三国停車場桜谷線</t>
  </si>
  <si>
    <t>坂井市三国町三国東</t>
    <rPh sb="0" eb="2">
      <t>サカイ</t>
    </rPh>
    <rPh sb="2" eb="3">
      <t>シ</t>
    </rPh>
    <rPh sb="3" eb="6">
      <t>ミクニチョウ</t>
    </rPh>
    <rPh sb="6" eb="8">
      <t>ミクニ</t>
    </rPh>
    <rPh sb="8" eb="9">
      <t>ヒガシ</t>
    </rPh>
    <phoneticPr fontId="5"/>
  </si>
  <si>
    <t>竹田東古市停車場線</t>
    <rPh sb="0" eb="2">
      <t>タケダ</t>
    </rPh>
    <rPh sb="2" eb="3">
      <t>ヒガシ</t>
    </rPh>
    <rPh sb="3" eb="5">
      <t>フルイチ</t>
    </rPh>
    <rPh sb="5" eb="7">
      <t>テイシャ</t>
    </rPh>
    <rPh sb="7" eb="8">
      <t>バ</t>
    </rPh>
    <rPh sb="8" eb="9">
      <t>セン</t>
    </rPh>
    <phoneticPr fontId="5"/>
  </si>
  <si>
    <t>坂井市丸岡町山竹田</t>
    <rPh sb="0" eb="3">
      <t>サカイシ</t>
    </rPh>
    <rPh sb="3" eb="5">
      <t>マルオカ</t>
    </rPh>
    <rPh sb="5" eb="6">
      <t>チョウ</t>
    </rPh>
    <rPh sb="6" eb="7">
      <t>ヤマ</t>
    </rPh>
    <rPh sb="7" eb="9">
      <t>タケダ</t>
    </rPh>
    <phoneticPr fontId="5"/>
  </si>
  <si>
    <t>東古市停車場</t>
    <rPh sb="0" eb="1">
      <t>ヒガシ</t>
    </rPh>
    <rPh sb="1" eb="3">
      <t>フルイチ</t>
    </rPh>
    <rPh sb="3" eb="5">
      <t>テイシャ</t>
    </rPh>
    <rPh sb="5" eb="6">
      <t>バ</t>
    </rPh>
    <phoneticPr fontId="5"/>
  </si>
  <si>
    <t>福井空港線</t>
  </si>
  <si>
    <t>坂井市春江町江留中</t>
    <rPh sb="0" eb="2">
      <t>サカイ</t>
    </rPh>
    <rPh sb="2" eb="3">
      <t>シ</t>
    </rPh>
    <rPh sb="3" eb="6">
      <t>ハルエチョウ</t>
    </rPh>
    <rPh sb="6" eb="7">
      <t>エ</t>
    </rPh>
    <rPh sb="7" eb="9">
      <t>トメナカ</t>
    </rPh>
    <phoneticPr fontId="5"/>
  </si>
  <si>
    <t>福井空港</t>
    <rPh sb="0" eb="2">
      <t>フクイ</t>
    </rPh>
    <rPh sb="2" eb="4">
      <t>クウコウ</t>
    </rPh>
    <phoneticPr fontId="5"/>
  </si>
  <si>
    <t>福井港線</t>
  </si>
  <si>
    <t>福井市白方町</t>
    <rPh sb="0" eb="3">
      <t>フクイシ</t>
    </rPh>
    <rPh sb="3" eb="5">
      <t>シラカタ</t>
    </rPh>
    <rPh sb="5" eb="6">
      <t>チョウ</t>
    </rPh>
    <phoneticPr fontId="5"/>
  </si>
  <si>
    <t>坂井金津線</t>
  </si>
  <si>
    <t>あわら市池口</t>
    <rPh sb="3" eb="4">
      <t>シ</t>
    </rPh>
    <rPh sb="4" eb="6">
      <t>イケグチ</t>
    </rPh>
    <phoneticPr fontId="12"/>
  </si>
  <si>
    <t>龍ヶ鼻ダム公園線</t>
  </si>
  <si>
    <t>坂井市丸岡町山竹田</t>
    <rPh sb="0" eb="2">
      <t>サカイ</t>
    </rPh>
    <rPh sb="2" eb="3">
      <t>シ</t>
    </rPh>
    <rPh sb="3" eb="6">
      <t>マルオカチョウ</t>
    </rPh>
    <rPh sb="6" eb="7">
      <t>ヤマ</t>
    </rPh>
    <rPh sb="7" eb="9">
      <t>タケダ</t>
    </rPh>
    <phoneticPr fontId="5"/>
  </si>
  <si>
    <t>坂井市丸岡町山口</t>
    <rPh sb="0" eb="2">
      <t>サカイ</t>
    </rPh>
    <rPh sb="2" eb="3">
      <t>シ</t>
    </rPh>
    <rPh sb="3" eb="6">
      <t>マルオカチョウ</t>
    </rPh>
    <rPh sb="6" eb="8">
      <t>ヤマグチ</t>
    </rPh>
    <phoneticPr fontId="5"/>
  </si>
  <si>
    <t>資料：道路現況表（福井県土木部道路保全課）</t>
    <rPh sb="0" eb="2">
      <t>シリョウ</t>
    </rPh>
    <phoneticPr fontId="5"/>
  </si>
  <si>
    <t>O-3．北陸自動車道利用状況</t>
    <rPh sb="4" eb="6">
      <t>ホクリク</t>
    </rPh>
    <rPh sb="6" eb="9">
      <t>ジドウシャ</t>
    </rPh>
    <rPh sb="9" eb="10">
      <t>ドウ</t>
    </rPh>
    <rPh sb="10" eb="12">
      <t>リヨウ</t>
    </rPh>
    <rPh sb="12" eb="14">
      <t>ジョウキョウ</t>
    </rPh>
    <phoneticPr fontId="5"/>
  </si>
  <si>
    <t>単位：台</t>
    <rPh sb="0" eb="2">
      <t>タンイ</t>
    </rPh>
    <rPh sb="3" eb="4">
      <t>ダイ</t>
    </rPh>
    <phoneticPr fontId="5"/>
  </si>
  <si>
    <t>年度</t>
    <rPh sb="0" eb="2">
      <t>ネンド</t>
    </rPh>
    <phoneticPr fontId="5"/>
  </si>
  <si>
    <t>区分</t>
    <rPh sb="0" eb="2">
      <t>クブン</t>
    </rPh>
    <phoneticPr fontId="5"/>
  </si>
  <si>
    <t>計</t>
    <rPh sb="0" eb="1">
      <t>ケイ</t>
    </rPh>
    <phoneticPr fontId="5"/>
  </si>
  <si>
    <t>金津IC</t>
    <rPh sb="0" eb="2">
      <t>カナヅ</t>
    </rPh>
    <phoneticPr fontId="5"/>
  </si>
  <si>
    <t>丸岡IC</t>
    <rPh sb="0" eb="2">
      <t>マルオカ</t>
    </rPh>
    <phoneticPr fontId="5"/>
  </si>
  <si>
    <t>福井北IC</t>
    <rPh sb="0" eb="2">
      <t>フクイ</t>
    </rPh>
    <rPh sb="2" eb="3">
      <t>キタ</t>
    </rPh>
    <phoneticPr fontId="5"/>
  </si>
  <si>
    <t>福井IC</t>
    <rPh sb="0" eb="2">
      <t>フクイ</t>
    </rPh>
    <phoneticPr fontId="5"/>
  </si>
  <si>
    <t>鯖江IC</t>
    <rPh sb="0" eb="2">
      <t>サバエ</t>
    </rPh>
    <phoneticPr fontId="5"/>
  </si>
  <si>
    <t>武生IC</t>
    <rPh sb="0" eb="2">
      <t>タケフ</t>
    </rPh>
    <phoneticPr fontId="5"/>
  </si>
  <si>
    <t>南条
スマートＩＣ</t>
    <rPh sb="0" eb="2">
      <t>ナンジョウ</t>
    </rPh>
    <phoneticPr fontId="5"/>
  </si>
  <si>
    <t>今庄IC</t>
    <rPh sb="0" eb="2">
      <t>イマジョウ</t>
    </rPh>
    <phoneticPr fontId="5"/>
  </si>
  <si>
    <t>敦賀IC</t>
    <rPh sb="0" eb="2">
      <t>ツルガ</t>
    </rPh>
    <phoneticPr fontId="5"/>
  </si>
  <si>
    <t>平成10年度</t>
    <rPh sb="0" eb="2">
      <t>ヘイセイ</t>
    </rPh>
    <rPh sb="4" eb="5">
      <t>ネン</t>
    </rPh>
    <rPh sb="5" eb="6">
      <t>ド</t>
    </rPh>
    <phoneticPr fontId="5"/>
  </si>
  <si>
    <t>入口</t>
    <rPh sb="0" eb="2">
      <t>イリグチ</t>
    </rPh>
    <phoneticPr fontId="5"/>
  </si>
  <si>
    <t>－</t>
  </si>
  <si>
    <t>出口</t>
    <rPh sb="0" eb="2">
      <t>デグチ</t>
    </rPh>
    <phoneticPr fontId="5"/>
  </si>
  <si>
    <t>平成11年度</t>
    <rPh sb="0" eb="2">
      <t>ヘイセイ</t>
    </rPh>
    <rPh sb="4" eb="5">
      <t>ネン</t>
    </rPh>
    <rPh sb="5" eb="6">
      <t>ド</t>
    </rPh>
    <phoneticPr fontId="5"/>
  </si>
  <si>
    <t>平成12年度</t>
    <rPh sb="0" eb="2">
      <t>ヘイセイ</t>
    </rPh>
    <rPh sb="4" eb="5">
      <t>ネン</t>
    </rPh>
    <rPh sb="5" eb="6">
      <t>ド</t>
    </rPh>
    <phoneticPr fontId="5"/>
  </si>
  <si>
    <t>平成13年度</t>
    <rPh sb="0" eb="2">
      <t>ヘイセイ</t>
    </rPh>
    <rPh sb="4" eb="5">
      <t>ネン</t>
    </rPh>
    <rPh sb="5" eb="6">
      <t>ド</t>
    </rPh>
    <phoneticPr fontId="5"/>
  </si>
  <si>
    <t>平成14年度</t>
    <rPh sb="0" eb="2">
      <t>ヘイセイ</t>
    </rPh>
    <rPh sb="4" eb="5">
      <t>ネン</t>
    </rPh>
    <rPh sb="5" eb="6">
      <t>ド</t>
    </rPh>
    <phoneticPr fontId="5"/>
  </si>
  <si>
    <t>平成15年度</t>
    <rPh sb="0" eb="2">
      <t>ヘイセイ</t>
    </rPh>
    <rPh sb="4" eb="5">
      <t>ネン</t>
    </rPh>
    <rPh sb="5" eb="6">
      <t>ド</t>
    </rPh>
    <phoneticPr fontId="5"/>
  </si>
  <si>
    <t>平成16年度</t>
    <rPh sb="0" eb="2">
      <t>ヘイセイ</t>
    </rPh>
    <rPh sb="4" eb="5">
      <t>ネン</t>
    </rPh>
    <rPh sb="5" eb="6">
      <t>ド</t>
    </rPh>
    <phoneticPr fontId="5"/>
  </si>
  <si>
    <t>平成17年度</t>
    <rPh sb="0" eb="2">
      <t>ヘイセイ</t>
    </rPh>
    <rPh sb="4" eb="5">
      <t>ネン</t>
    </rPh>
    <rPh sb="5" eb="6">
      <t>ド</t>
    </rPh>
    <phoneticPr fontId="5"/>
  </si>
  <si>
    <t>平成18年度</t>
    <rPh sb="0" eb="2">
      <t>ヘイセイ</t>
    </rPh>
    <rPh sb="4" eb="5">
      <t>ネン</t>
    </rPh>
    <rPh sb="5" eb="6">
      <t>ド</t>
    </rPh>
    <phoneticPr fontId="5"/>
  </si>
  <si>
    <t>平成19年度</t>
    <rPh sb="0" eb="2">
      <t>ヘイセイ</t>
    </rPh>
    <rPh sb="4" eb="5">
      <t>ネン</t>
    </rPh>
    <rPh sb="5" eb="6">
      <t>ド</t>
    </rPh>
    <phoneticPr fontId="5"/>
  </si>
  <si>
    <t>平成20年度</t>
    <rPh sb="0" eb="2">
      <t>ヘイセイ</t>
    </rPh>
    <rPh sb="4" eb="5">
      <t>ネン</t>
    </rPh>
    <rPh sb="5" eb="6">
      <t>ド</t>
    </rPh>
    <phoneticPr fontId="5"/>
  </si>
  <si>
    <t>平成21年度</t>
    <rPh sb="0" eb="2">
      <t>ヘイセイ</t>
    </rPh>
    <rPh sb="4" eb="5">
      <t>ネン</t>
    </rPh>
    <rPh sb="5" eb="6">
      <t>ド</t>
    </rPh>
    <phoneticPr fontId="5"/>
  </si>
  <si>
    <t>平成22年度</t>
    <rPh sb="0" eb="2">
      <t>ヘイセイ</t>
    </rPh>
    <rPh sb="4" eb="5">
      <t>ネン</t>
    </rPh>
    <rPh sb="5" eb="6">
      <t>ド</t>
    </rPh>
    <phoneticPr fontId="5"/>
  </si>
  <si>
    <t>平成23年度</t>
    <rPh sb="0" eb="2">
      <t>ヘイセイ</t>
    </rPh>
    <rPh sb="4" eb="5">
      <t>ネン</t>
    </rPh>
    <rPh sb="5" eb="6">
      <t>ド</t>
    </rPh>
    <phoneticPr fontId="5"/>
  </si>
  <si>
    <t>平成24年度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</si>
  <si>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</si>
  <si>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</si>
  <si>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</si>
  <si>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</si>
  <si>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</si>
  <si>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5">
      <t>ネン</t>
    </rPh>
    <rPh sb="5" eb="6">
      <t>ド</t>
    </rPh>
    <phoneticPr fontId="5"/>
  </si>
  <si>
    <t>令和元年度</t>
    <rPh sb="0" eb="2">
      <t>レイワ</t>
    </rPh>
    <rPh sb="2" eb="4">
      <t>ガンネン</t>
    </rPh>
    <rPh sb="4" eb="5">
      <t>ド</t>
    </rPh>
    <phoneticPr fontId="9"/>
  </si>
  <si>
    <t>※平成19年度から、入口・出口を合計した数字を掲載</t>
    <rPh sb="6" eb="7">
      <t>ド</t>
    </rPh>
    <phoneticPr fontId="5"/>
  </si>
  <si>
    <t>資料：福井県統計年鑑</t>
    <rPh sb="0" eb="2">
      <t>シリョウ</t>
    </rPh>
    <rPh sb="3" eb="6">
      <t>フクイケン</t>
    </rPh>
    <rPh sb="6" eb="8">
      <t>トウケイ</t>
    </rPh>
    <rPh sb="8" eb="10">
      <t>ネンカン</t>
    </rPh>
    <phoneticPr fontId="5"/>
  </si>
  <si>
    <t>O-4．駅別ＪＲ貨客輸送状況（1日平均）</t>
    <rPh sb="4" eb="5">
      <t>エキ</t>
    </rPh>
    <rPh sb="5" eb="6">
      <t>ベツ</t>
    </rPh>
    <rPh sb="8" eb="9">
      <t>カ</t>
    </rPh>
    <rPh sb="9" eb="10">
      <t>キャク</t>
    </rPh>
    <rPh sb="10" eb="12">
      <t>ユソウ</t>
    </rPh>
    <rPh sb="12" eb="14">
      <t>ジョウキョウ</t>
    </rPh>
    <rPh sb="16" eb="17">
      <t>ニチ</t>
    </rPh>
    <rPh sb="17" eb="19">
      <t>ヘイキン</t>
    </rPh>
    <phoneticPr fontId="5"/>
  </si>
  <si>
    <t>年度</t>
    <rPh sb="0" eb="2">
      <t>ネンド</t>
    </rPh>
    <phoneticPr fontId="9"/>
  </si>
  <si>
    <t>丸岡</t>
    <rPh sb="0" eb="2">
      <t>マルオカ</t>
    </rPh>
    <phoneticPr fontId="5"/>
  </si>
  <si>
    <t>春江</t>
    <rPh sb="0" eb="1">
      <t>ハル</t>
    </rPh>
    <rPh sb="1" eb="2">
      <t>エ</t>
    </rPh>
    <phoneticPr fontId="5"/>
  </si>
  <si>
    <t>旅客</t>
    <rPh sb="0" eb="2">
      <t>リョキャク</t>
    </rPh>
    <phoneticPr fontId="5"/>
  </si>
  <si>
    <t>貨物</t>
    <rPh sb="0" eb="2">
      <t>カモツ</t>
    </rPh>
    <phoneticPr fontId="5"/>
  </si>
  <si>
    <t>総数</t>
    <rPh sb="0" eb="2">
      <t>ソウスウ</t>
    </rPh>
    <phoneticPr fontId="5"/>
  </si>
  <si>
    <t>定期外</t>
    <rPh sb="0" eb="2">
      <t>テイキ</t>
    </rPh>
    <rPh sb="2" eb="3">
      <t>ソト</t>
    </rPh>
    <phoneticPr fontId="5"/>
  </si>
  <si>
    <t>定期</t>
    <rPh sb="0" eb="2">
      <t>テイキ</t>
    </rPh>
    <phoneticPr fontId="5"/>
  </si>
  <si>
    <t>発送ﾄﾝ数</t>
    <rPh sb="0" eb="2">
      <t>ハッソウ</t>
    </rPh>
    <rPh sb="4" eb="5">
      <t>スウ</t>
    </rPh>
    <phoneticPr fontId="5"/>
  </si>
  <si>
    <t>到着ﾄﾝ数</t>
    <rPh sb="0" eb="2">
      <t>トウチャク</t>
    </rPh>
    <rPh sb="4" eb="5">
      <t>スウ</t>
    </rPh>
    <phoneticPr fontId="5"/>
  </si>
  <si>
    <t>貨物収入</t>
    <rPh sb="0" eb="2">
      <t>カモツ</t>
    </rPh>
    <rPh sb="2" eb="4">
      <t>シュウニュウ</t>
    </rPh>
    <phoneticPr fontId="5"/>
  </si>
  <si>
    <t>（人）</t>
  </si>
  <si>
    <t>　（人）</t>
  </si>
  <si>
    <t>（ｔ）</t>
  </si>
  <si>
    <t>（円）</t>
  </si>
  <si>
    <t>平成10年度</t>
    <rPh sb="0" eb="2">
      <t>ヘイセイ</t>
    </rPh>
    <rPh sb="4" eb="6">
      <t>ネンド</t>
    </rPh>
    <phoneticPr fontId="5"/>
  </si>
  <si>
    <t>平成11年度</t>
    <rPh sb="0" eb="2">
      <t>ヘイセイ</t>
    </rPh>
    <rPh sb="4" eb="6">
      <t>ネンド</t>
    </rPh>
    <phoneticPr fontId="5"/>
  </si>
  <si>
    <t>平成12年度</t>
    <rPh sb="0" eb="2">
      <t>ヘイセイ</t>
    </rPh>
    <rPh sb="4" eb="6">
      <t>ネンド</t>
    </rPh>
    <phoneticPr fontId="5"/>
  </si>
  <si>
    <t>平成13年度</t>
    <rPh sb="0" eb="2">
      <t>ヘイセイ</t>
    </rPh>
    <rPh sb="4" eb="6">
      <t>ネンド</t>
    </rPh>
    <phoneticPr fontId="5"/>
  </si>
  <si>
    <t>平成14年度</t>
    <rPh sb="0" eb="2">
      <t>ヘイセイ</t>
    </rPh>
    <rPh sb="4" eb="6">
      <t>ネンド</t>
    </rPh>
    <phoneticPr fontId="5"/>
  </si>
  <si>
    <t>平成15年度</t>
    <rPh sb="0" eb="2">
      <t>ヘイセイ</t>
    </rPh>
    <rPh sb="4" eb="6">
      <t>ネンド</t>
    </rPh>
    <phoneticPr fontId="5"/>
  </si>
  <si>
    <t>平成16年度</t>
    <rPh sb="0" eb="2">
      <t>ヘイセイ</t>
    </rPh>
    <rPh sb="4" eb="6">
      <t>ネンド</t>
    </rPh>
    <phoneticPr fontId="5"/>
  </si>
  <si>
    <t>平成17年度</t>
    <rPh sb="0" eb="2">
      <t>ヘイセイ</t>
    </rPh>
    <rPh sb="4" eb="6">
      <t>ネンド</t>
    </rPh>
    <phoneticPr fontId="5"/>
  </si>
  <si>
    <t>平成18年度</t>
    <rPh sb="0" eb="2">
      <t>ヘイセイ</t>
    </rPh>
    <rPh sb="4" eb="6">
      <t>ネンド</t>
    </rPh>
    <phoneticPr fontId="5"/>
  </si>
  <si>
    <t>平成19年度</t>
    <rPh sb="0" eb="2">
      <t>ヘイセイ</t>
    </rPh>
    <rPh sb="4" eb="6">
      <t>ネンド</t>
    </rPh>
    <phoneticPr fontId="5"/>
  </si>
  <si>
    <t>平成20年度</t>
    <rPh sb="0" eb="2">
      <t>ヘイセイ</t>
    </rPh>
    <rPh sb="4" eb="6">
      <t>ネンド</t>
    </rPh>
    <phoneticPr fontId="5"/>
  </si>
  <si>
    <t>平成21年度</t>
    <rPh sb="0" eb="2">
      <t>ヘイセイ</t>
    </rPh>
    <rPh sb="4" eb="6">
      <t>ネンド</t>
    </rPh>
    <phoneticPr fontId="5"/>
  </si>
  <si>
    <t>平成22年度</t>
    <rPh sb="0" eb="2">
      <t>ヘイセイ</t>
    </rPh>
    <rPh sb="4" eb="6">
      <t>ネンド</t>
    </rPh>
    <phoneticPr fontId="5"/>
  </si>
  <si>
    <t>平成23年度</t>
    <rPh sb="0" eb="2">
      <t>ヘイセイ</t>
    </rPh>
    <rPh sb="4" eb="6">
      <t>ネンド</t>
    </rPh>
    <phoneticPr fontId="5"/>
  </si>
  <si>
    <t>平成24年度</t>
    <rPh sb="0" eb="2">
      <t>ヘイセイ</t>
    </rPh>
    <rPh sb="4" eb="6">
      <t>ネンド</t>
    </rPh>
    <phoneticPr fontId="5"/>
  </si>
  <si>
    <t>平成25年度</t>
    <rPh sb="0" eb="2">
      <t>ヘイセイ</t>
    </rPh>
    <rPh sb="4" eb="6">
      <t>ネンド</t>
    </rPh>
    <phoneticPr fontId="5"/>
  </si>
  <si>
    <t>平成26年度</t>
    <rPh sb="0" eb="2">
      <t>ヘイセイ</t>
    </rPh>
    <rPh sb="4" eb="6">
      <t>ネンド</t>
    </rPh>
    <phoneticPr fontId="5"/>
  </si>
  <si>
    <t>平成27年度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</si>
  <si>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</si>
  <si>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</si>
  <si>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平成30年度</t>
    <rPh sb="0" eb="2">
      <t>ヘイセイ</t>
    </rPh>
    <rPh sb="4" eb="6">
      <t>ネンド</t>
    </rPh>
    <phoneticPr fontId="5"/>
  </si>
  <si>
    <t>－</t>
    <phoneticPr fontId="9"/>
  </si>
  <si>
    <t>　－</t>
    <phoneticPr fontId="9"/>
  </si>
  <si>
    <t>※数値は出典のとおり記載</t>
    <rPh sb="1" eb="3">
      <t>スウチ</t>
    </rPh>
    <rPh sb="4" eb="6">
      <t>シュッテン</t>
    </rPh>
    <rPh sb="10" eb="12">
      <t>キサイ</t>
    </rPh>
    <phoneticPr fontId="9"/>
  </si>
  <si>
    <t>O-5．地方鉄道輸送状況（乗車1日平均）</t>
    <rPh sb="4" eb="6">
      <t>チホウ</t>
    </rPh>
    <rPh sb="6" eb="8">
      <t>テツドウ</t>
    </rPh>
    <rPh sb="8" eb="10">
      <t>ユソウ</t>
    </rPh>
    <rPh sb="10" eb="12">
      <t>ジョウキョウ</t>
    </rPh>
    <rPh sb="13" eb="15">
      <t>ジョウシャ</t>
    </rPh>
    <rPh sb="16" eb="17">
      <t>ニチ</t>
    </rPh>
    <rPh sb="17" eb="19">
      <t>ヘイキン</t>
    </rPh>
    <phoneticPr fontId="16"/>
  </si>
  <si>
    <t>単位：人</t>
    <rPh sb="0" eb="2">
      <t>タンイ</t>
    </rPh>
    <rPh sb="3" eb="4">
      <t>ヒト</t>
    </rPh>
    <phoneticPr fontId="16"/>
  </si>
  <si>
    <t>駅名称</t>
    <rPh sb="0" eb="1">
      <t>エキ</t>
    </rPh>
    <rPh sb="1" eb="3">
      <t>メイショウ</t>
    </rPh>
    <phoneticPr fontId="5"/>
  </si>
  <si>
    <t>三国港</t>
    <rPh sb="0" eb="2">
      <t>ミクニ</t>
    </rPh>
    <rPh sb="2" eb="3">
      <t>ミナト</t>
    </rPh>
    <phoneticPr fontId="5"/>
  </si>
  <si>
    <t>三国</t>
    <rPh sb="0" eb="2">
      <t>ミクニ</t>
    </rPh>
    <phoneticPr fontId="5"/>
  </si>
  <si>
    <t>三国神社</t>
    <rPh sb="0" eb="2">
      <t>ミクニ</t>
    </rPh>
    <rPh sb="2" eb="4">
      <t>ジンジャ</t>
    </rPh>
    <phoneticPr fontId="5"/>
  </si>
  <si>
    <t>水居</t>
    <rPh sb="0" eb="2">
      <t>ミズイ</t>
    </rPh>
    <phoneticPr fontId="5"/>
  </si>
  <si>
    <t>大関</t>
    <rPh sb="0" eb="2">
      <t>オオゼキ</t>
    </rPh>
    <phoneticPr fontId="5"/>
  </si>
  <si>
    <t>下兵庫
こうふく</t>
    <rPh sb="0" eb="3">
      <t>シモヒョウゴ</t>
    </rPh>
    <phoneticPr fontId="5"/>
  </si>
  <si>
    <t>西長田
ゆりの里</t>
    <rPh sb="0" eb="1">
      <t>ニシ</t>
    </rPh>
    <rPh sb="1" eb="3">
      <t>ナガタ</t>
    </rPh>
    <rPh sb="7" eb="8">
      <t>サト</t>
    </rPh>
    <phoneticPr fontId="5"/>
  </si>
  <si>
    <t>西春江
ハートピア</t>
    <rPh sb="0" eb="1">
      <t>ニシ</t>
    </rPh>
    <rPh sb="1" eb="2">
      <t>ハル</t>
    </rPh>
    <rPh sb="2" eb="3">
      <t>エ</t>
    </rPh>
    <phoneticPr fontId="5"/>
  </si>
  <si>
    <t>太郎丸
エンゼル
ランド</t>
    <rPh sb="0" eb="3">
      <t>タロウマル</t>
    </rPh>
    <phoneticPr fontId="5"/>
  </si>
  <si>
    <t>平成15年度</t>
  </si>
  <si>
    <t>平成16年度</t>
  </si>
  <si>
    <t>平成17年度</t>
  </si>
  <si>
    <t>平成18年度</t>
    <phoneticPr fontId="5"/>
  </si>
  <si>
    <t>平成19年度</t>
    <phoneticPr fontId="5"/>
  </si>
  <si>
    <t>平成20年度</t>
    <phoneticPr fontId="5"/>
  </si>
  <si>
    <t>平成21年度</t>
    <phoneticPr fontId="5"/>
  </si>
  <si>
    <t>平成22年度</t>
    <phoneticPr fontId="5"/>
  </si>
  <si>
    <t>平成23年度</t>
    <phoneticPr fontId="5"/>
  </si>
  <si>
    <t>平成24年度</t>
    <phoneticPr fontId="5"/>
  </si>
  <si>
    <t>平成25年度</t>
    <phoneticPr fontId="5"/>
  </si>
  <si>
    <t>平成26年度</t>
    <phoneticPr fontId="5"/>
  </si>
  <si>
    <t>平成27年度</t>
    <phoneticPr fontId="5"/>
  </si>
  <si>
    <t>平成28年度</t>
    <phoneticPr fontId="5"/>
  </si>
  <si>
    <t>平成29年度</t>
    <phoneticPr fontId="5"/>
  </si>
  <si>
    <t>平成30年度</t>
  </si>
  <si>
    <t>令和元年度</t>
    <rPh sb="0" eb="2">
      <t>レイワ</t>
    </rPh>
    <rPh sb="2" eb="3">
      <t>ガン</t>
    </rPh>
    <phoneticPr fontId="5"/>
  </si>
  <si>
    <t>資料：えちぜん鉄道（株）</t>
    <rPh sb="0" eb="2">
      <t>シリョウ</t>
    </rPh>
    <rPh sb="7" eb="9">
      <t>テツドウ</t>
    </rPh>
    <rPh sb="10" eb="11">
      <t>カブ</t>
    </rPh>
    <phoneticPr fontId="16"/>
  </si>
  <si>
    <t>O-6．コミュニティバス利用状況</t>
    <rPh sb="12" eb="14">
      <t>リヨウ</t>
    </rPh>
    <rPh sb="14" eb="16">
      <t>ジョウキョウ</t>
    </rPh>
    <phoneticPr fontId="5"/>
  </si>
  <si>
    <t>単位：人</t>
    <rPh sb="0" eb="2">
      <t>タンイ</t>
    </rPh>
    <rPh sb="3" eb="4">
      <t>ニン</t>
    </rPh>
    <phoneticPr fontId="5"/>
  </si>
  <si>
    <t>コミュニティバス利用者数</t>
    <rPh sb="8" eb="11">
      <t>リヨウシャ</t>
    </rPh>
    <rPh sb="11" eb="12">
      <t>スウ</t>
    </rPh>
    <phoneticPr fontId="5"/>
  </si>
  <si>
    <t>基幹ルート</t>
    <rPh sb="0" eb="2">
      <t>キカン</t>
    </rPh>
    <phoneticPr fontId="5"/>
  </si>
  <si>
    <r>
      <rPr>
        <sz val="9"/>
        <rFont val="ＭＳ Ｐゴシック"/>
        <family val="3"/>
        <charset val="128"/>
      </rPr>
      <t>接続ルート</t>
    </r>
    <rPh sb="0" eb="2">
      <t>セツゾク</t>
    </rPh>
    <phoneticPr fontId="5"/>
  </si>
  <si>
    <t>合計</t>
    <phoneticPr fontId="5"/>
  </si>
  <si>
    <t>三国坂井(右回り)</t>
    <rPh sb="0" eb="2">
      <t>ミクニ</t>
    </rPh>
    <rPh sb="2" eb="4">
      <t>サカイ</t>
    </rPh>
    <rPh sb="5" eb="6">
      <t>ミギ</t>
    </rPh>
    <rPh sb="6" eb="7">
      <t>マワ</t>
    </rPh>
    <phoneticPr fontId="5"/>
  </si>
  <si>
    <t>三国坂井(左回り)</t>
    <rPh sb="0" eb="2">
      <t>ミクニ</t>
    </rPh>
    <rPh sb="2" eb="4">
      <t>サカイ</t>
    </rPh>
    <rPh sb="5" eb="6">
      <t>ヒダリ</t>
    </rPh>
    <rPh sb="6" eb="7">
      <t>マワ</t>
    </rPh>
    <phoneticPr fontId="5"/>
  </si>
  <si>
    <t>丸岡春江(右回り)</t>
    <rPh sb="0" eb="2">
      <t>マルオカ</t>
    </rPh>
    <rPh sb="2" eb="4">
      <t>ハルエ</t>
    </rPh>
    <rPh sb="5" eb="6">
      <t>ミギ</t>
    </rPh>
    <rPh sb="6" eb="7">
      <t>マワ</t>
    </rPh>
    <phoneticPr fontId="5"/>
  </si>
  <si>
    <t>丸岡春江(左回り)</t>
    <rPh sb="0" eb="2">
      <t>マルオカ</t>
    </rPh>
    <rPh sb="2" eb="4">
      <t>ハルエ</t>
    </rPh>
    <rPh sb="5" eb="6">
      <t>ヒダリ</t>
    </rPh>
    <rPh sb="6" eb="7">
      <t>マワ</t>
    </rPh>
    <phoneticPr fontId="5"/>
  </si>
  <si>
    <t xml:space="preserve"> 雄     島　</t>
    <rPh sb="1" eb="2">
      <t>オス</t>
    </rPh>
    <rPh sb="7" eb="8">
      <t>シマ</t>
    </rPh>
    <phoneticPr fontId="5"/>
  </si>
  <si>
    <t xml:space="preserve"> 加戸・三国東部</t>
    <rPh sb="1" eb="2">
      <t>カ</t>
    </rPh>
    <rPh sb="2" eb="3">
      <t>ト</t>
    </rPh>
    <rPh sb="4" eb="6">
      <t>ミクニ</t>
    </rPh>
    <rPh sb="6" eb="8">
      <t>トウブ</t>
    </rPh>
    <phoneticPr fontId="5"/>
  </si>
  <si>
    <t xml:space="preserve"> （旧）三国東部 </t>
    <rPh sb="2" eb="3">
      <t>キュウ</t>
    </rPh>
    <phoneticPr fontId="5"/>
  </si>
  <si>
    <t xml:space="preserve"> 浜  四  郷</t>
    <phoneticPr fontId="5"/>
  </si>
  <si>
    <t xml:space="preserve"> 坂     井　</t>
    <rPh sb="1" eb="2">
      <t>サカ</t>
    </rPh>
    <rPh sb="7" eb="8">
      <t>イ</t>
    </rPh>
    <phoneticPr fontId="5"/>
  </si>
  <si>
    <t xml:space="preserve"> （旧）坂井西部</t>
    <rPh sb="2" eb="3">
      <t>キュウ</t>
    </rPh>
    <rPh sb="4" eb="5">
      <t>サカ</t>
    </rPh>
    <rPh sb="5" eb="6">
      <t>イ</t>
    </rPh>
    <rPh sb="6" eb="7">
      <t>ニシ</t>
    </rPh>
    <rPh sb="7" eb="8">
      <t>ブ</t>
    </rPh>
    <phoneticPr fontId="5"/>
  </si>
  <si>
    <t xml:space="preserve"> 春江北部東部</t>
    <rPh sb="1" eb="2">
      <t>ハル</t>
    </rPh>
    <rPh sb="2" eb="3">
      <t>エ</t>
    </rPh>
    <rPh sb="3" eb="4">
      <t>キタ</t>
    </rPh>
    <rPh sb="4" eb="5">
      <t>ブ</t>
    </rPh>
    <rPh sb="5" eb="6">
      <t>ヒガシ</t>
    </rPh>
    <rPh sb="6" eb="7">
      <t>ブ</t>
    </rPh>
    <phoneticPr fontId="5"/>
  </si>
  <si>
    <t xml:space="preserve"> 春江西部中部</t>
    <rPh sb="1" eb="3">
      <t>ハルエ</t>
    </rPh>
    <rPh sb="3" eb="5">
      <t>セイブ</t>
    </rPh>
    <rPh sb="5" eb="7">
      <t>チュウブ</t>
    </rPh>
    <phoneticPr fontId="5"/>
  </si>
  <si>
    <t xml:space="preserve"> 長     畝</t>
    <rPh sb="1" eb="2">
      <t>ナガ</t>
    </rPh>
    <rPh sb="7" eb="8">
      <t>ウネ</t>
    </rPh>
    <phoneticPr fontId="5"/>
  </si>
  <si>
    <t xml:space="preserve"> 高  椋  西</t>
    <rPh sb="1" eb="2">
      <t>コウ</t>
    </rPh>
    <rPh sb="4" eb="5">
      <t>ムク</t>
    </rPh>
    <rPh sb="7" eb="8">
      <t>ニシ</t>
    </rPh>
    <phoneticPr fontId="5"/>
  </si>
  <si>
    <t xml:space="preserve"> 高  椋  中</t>
    <rPh sb="1" eb="2">
      <t>コウ</t>
    </rPh>
    <rPh sb="4" eb="5">
      <t>ムク</t>
    </rPh>
    <rPh sb="7" eb="8">
      <t>チュウ</t>
    </rPh>
    <phoneticPr fontId="5"/>
  </si>
  <si>
    <t xml:space="preserve"> 鳴     鹿</t>
    <rPh sb="1" eb="2">
      <t>ナ</t>
    </rPh>
    <rPh sb="7" eb="8">
      <t>シカ</t>
    </rPh>
    <phoneticPr fontId="5"/>
  </si>
  <si>
    <t>-</t>
    <phoneticPr fontId="5"/>
  </si>
  <si>
    <t>令和元年度</t>
    <rPh sb="0" eb="2">
      <t>レイワ</t>
    </rPh>
    <rPh sb="2" eb="3">
      <t>ガン</t>
    </rPh>
    <rPh sb="3" eb="5">
      <t>ネンド</t>
    </rPh>
    <phoneticPr fontId="5"/>
  </si>
  <si>
    <t>※平成21年度の接続ルートは平成21年9月～平成22年3月分</t>
    <rPh sb="1" eb="3">
      <t>ヘイセイ</t>
    </rPh>
    <rPh sb="5" eb="7">
      <t>ネンド</t>
    </rPh>
    <rPh sb="8" eb="10">
      <t>セツゾク</t>
    </rPh>
    <rPh sb="14" eb="16">
      <t>ヘイセイ</t>
    </rPh>
    <rPh sb="18" eb="19">
      <t>ネン</t>
    </rPh>
    <rPh sb="20" eb="21">
      <t>ガツ</t>
    </rPh>
    <rPh sb="22" eb="24">
      <t>ヘイセイ</t>
    </rPh>
    <rPh sb="26" eb="27">
      <t>ネン</t>
    </rPh>
    <rPh sb="28" eb="29">
      <t>ガツ</t>
    </rPh>
    <rPh sb="29" eb="30">
      <t>ブン</t>
    </rPh>
    <phoneticPr fontId="5"/>
  </si>
  <si>
    <t>資料：公共交通対策課</t>
    <rPh sb="0" eb="2">
      <t>シリョウ</t>
    </rPh>
    <rPh sb="3" eb="10">
      <t>コウキョウコウツウタイサクカ</t>
    </rPh>
    <phoneticPr fontId="5"/>
  </si>
  <si>
    <t>O-7．車種別自動車保有状況</t>
    <rPh sb="4" eb="7">
      <t>シャシュベツ</t>
    </rPh>
    <rPh sb="7" eb="10">
      <t>ジドウシャ</t>
    </rPh>
    <rPh sb="10" eb="12">
      <t>ホユウ</t>
    </rPh>
    <rPh sb="12" eb="14">
      <t>ジョウキョウ</t>
    </rPh>
    <phoneticPr fontId="5"/>
  </si>
  <si>
    <r>
      <t>各年3月</t>
    </r>
    <r>
      <rPr>
        <sz val="11"/>
        <rFont val="ＭＳ Ｐゴシック"/>
        <family val="3"/>
        <charset val="128"/>
      </rPr>
      <t>31</t>
    </r>
    <r>
      <rPr>
        <sz val="11"/>
        <rFont val="ＭＳ Ｐゴシック"/>
        <family val="3"/>
        <charset val="128"/>
      </rPr>
      <t>日現在</t>
    </r>
    <rPh sb="0" eb="2">
      <t>カクネン</t>
    </rPh>
    <rPh sb="3" eb="4">
      <t>ガツ</t>
    </rPh>
    <rPh sb="6" eb="7">
      <t>ニチ</t>
    </rPh>
    <rPh sb="7" eb="9">
      <t>ゲンザイ</t>
    </rPh>
    <phoneticPr fontId="5"/>
  </si>
  <si>
    <t>総計</t>
    <rPh sb="0" eb="1">
      <t>フサ</t>
    </rPh>
    <rPh sb="1" eb="2">
      <t>ケイ</t>
    </rPh>
    <phoneticPr fontId="5"/>
  </si>
  <si>
    <t>登録車</t>
  </si>
  <si>
    <t>小型
二輪</t>
    <rPh sb="0" eb="1">
      <t>ショウ</t>
    </rPh>
    <rPh sb="1" eb="2">
      <t>カタ</t>
    </rPh>
    <rPh sb="3" eb="4">
      <t>ニ</t>
    </rPh>
    <rPh sb="4" eb="5">
      <t>ワ</t>
    </rPh>
    <phoneticPr fontId="5"/>
  </si>
  <si>
    <t>軽</t>
    <rPh sb="0" eb="1">
      <t>ケイ</t>
    </rPh>
    <phoneticPr fontId="5"/>
  </si>
  <si>
    <t>計</t>
  </si>
  <si>
    <t>貨物</t>
  </si>
  <si>
    <t>乗合</t>
  </si>
  <si>
    <t>乗用</t>
  </si>
  <si>
    <t>特種(殊)</t>
  </si>
  <si>
    <t>二輪</t>
    <rPh sb="0" eb="1">
      <t>ニ</t>
    </rPh>
    <rPh sb="1" eb="2">
      <t>ワ</t>
    </rPh>
    <phoneticPr fontId="5"/>
  </si>
  <si>
    <t>貨物</t>
    <rPh sb="0" eb="1">
      <t>カ</t>
    </rPh>
    <rPh sb="1" eb="2">
      <t>ブツ</t>
    </rPh>
    <phoneticPr fontId="5"/>
  </si>
  <si>
    <t>乗用</t>
    <rPh sb="0" eb="1">
      <t>ジョウ</t>
    </rPh>
    <rPh sb="1" eb="2">
      <t>ヨウ</t>
    </rPh>
    <phoneticPr fontId="5"/>
  </si>
  <si>
    <t>特殊
用途用</t>
    <rPh sb="0" eb="2">
      <t>トクシュ</t>
    </rPh>
    <rPh sb="3" eb="5">
      <t>ヨウト</t>
    </rPh>
    <rPh sb="5" eb="6">
      <t>ヨウ</t>
    </rPh>
    <phoneticPr fontId="5"/>
  </si>
  <si>
    <t>普通</t>
  </si>
  <si>
    <t>小型</t>
  </si>
  <si>
    <t>被けん引</t>
  </si>
  <si>
    <t>特殊
用途</t>
  </si>
  <si>
    <t>大型
特殊</t>
    <rPh sb="0" eb="1">
      <t>ダイ</t>
    </rPh>
    <rPh sb="1" eb="2">
      <t>カタ</t>
    </rPh>
    <rPh sb="3" eb="4">
      <t>トク</t>
    </rPh>
    <rPh sb="4" eb="5">
      <t>コト</t>
    </rPh>
    <phoneticPr fontId="5"/>
  </si>
  <si>
    <t>坂井町</t>
    <rPh sb="0" eb="3">
      <t>サカイチョウ</t>
    </rPh>
    <phoneticPr fontId="5"/>
  </si>
  <si>
    <t>令和2年</t>
    <rPh sb="0" eb="2">
      <t>レイワ</t>
    </rPh>
    <rPh sb="3" eb="4">
      <t>ネン</t>
    </rPh>
    <phoneticPr fontId="9"/>
  </si>
  <si>
    <t>…</t>
    <phoneticPr fontId="9"/>
  </si>
  <si>
    <t>※令和２年の軽二輪自動車については出典に非記載</t>
    <rPh sb="1" eb="3">
      <t>レイワ</t>
    </rPh>
    <rPh sb="4" eb="5">
      <t>ネン</t>
    </rPh>
    <rPh sb="6" eb="7">
      <t>ケイ</t>
    </rPh>
    <rPh sb="7" eb="9">
      <t>ニリン</t>
    </rPh>
    <rPh sb="9" eb="12">
      <t>ジドウシャ</t>
    </rPh>
    <rPh sb="17" eb="19">
      <t>シュッテン</t>
    </rPh>
    <rPh sb="20" eb="21">
      <t>ヒ</t>
    </rPh>
    <rPh sb="21" eb="23">
      <t>キサイ</t>
    </rPh>
    <phoneticPr fontId="9"/>
  </si>
  <si>
    <t>O-8．自動車運転免許保有者数</t>
    <rPh sb="4" eb="7">
      <t>ジドウシャ</t>
    </rPh>
    <rPh sb="7" eb="9">
      <t>ウンテン</t>
    </rPh>
    <rPh sb="9" eb="11">
      <t>メンキョ</t>
    </rPh>
    <rPh sb="11" eb="14">
      <t>ホユウシャ</t>
    </rPh>
    <rPh sb="14" eb="15">
      <t>スウ</t>
    </rPh>
    <phoneticPr fontId="5"/>
  </si>
  <si>
    <r>
      <t>各年1</t>
    </r>
    <r>
      <rPr>
        <sz val="11"/>
        <color theme="1"/>
        <rFont val="游ゴシック"/>
        <family val="2"/>
        <scheme val="minor"/>
      </rPr>
      <t>2</t>
    </r>
    <r>
      <rPr>
        <sz val="11"/>
        <rFont val="ＭＳ Ｐゴシック"/>
        <family val="3"/>
        <charset val="128"/>
      </rPr>
      <t>月31日現在</t>
    </r>
    <rPh sb="0" eb="2">
      <t>カクネン</t>
    </rPh>
    <rPh sb="4" eb="5">
      <t>ガツ</t>
    </rPh>
    <rPh sb="7" eb="8">
      <t>ニチ</t>
    </rPh>
    <rPh sb="8" eb="10">
      <t>ゲンザイ</t>
    </rPh>
    <phoneticPr fontId="5"/>
  </si>
  <si>
    <t>単位：人</t>
    <rPh sb="0" eb="2">
      <t>タンイ</t>
    </rPh>
    <rPh sb="3" eb="4">
      <t>ヒト</t>
    </rPh>
    <phoneticPr fontId="5"/>
  </si>
  <si>
    <t>総合計</t>
    <rPh sb="0" eb="1">
      <t>ソウ</t>
    </rPh>
    <rPh sb="1" eb="3">
      <t>ゴウケイ</t>
    </rPh>
    <phoneticPr fontId="5"/>
  </si>
  <si>
    <t>区
分</t>
    <rPh sb="0" eb="1">
      <t>ク</t>
    </rPh>
    <rPh sb="2" eb="3">
      <t>ブン</t>
    </rPh>
    <phoneticPr fontId="5"/>
  </si>
  <si>
    <t>男女別計</t>
    <rPh sb="0" eb="2">
      <t>ダンジョ</t>
    </rPh>
    <rPh sb="2" eb="3">
      <t>ベツ</t>
    </rPh>
    <rPh sb="3" eb="4">
      <t>ケイ</t>
    </rPh>
    <phoneticPr fontId="5"/>
  </si>
  <si>
    <t>年齢別</t>
    <rPh sb="0" eb="2">
      <t>ネンレイ</t>
    </rPh>
    <rPh sb="2" eb="3">
      <t>ベツ</t>
    </rPh>
    <phoneticPr fontId="5"/>
  </si>
  <si>
    <t>16～19</t>
    <phoneticPr fontId="5"/>
  </si>
  <si>
    <t>20～24</t>
    <phoneticPr fontId="5"/>
  </si>
  <si>
    <t>25～29</t>
    <phoneticPr fontId="5"/>
  </si>
  <si>
    <t>30～39</t>
    <phoneticPr fontId="5"/>
  </si>
  <si>
    <t>40～49</t>
    <phoneticPr fontId="5"/>
  </si>
  <si>
    <t>50～59</t>
    <phoneticPr fontId="5"/>
  </si>
  <si>
    <t>60～64</t>
    <phoneticPr fontId="5"/>
  </si>
  <si>
    <t>65～69</t>
    <phoneticPr fontId="5"/>
  </si>
  <si>
    <t>70～74</t>
    <phoneticPr fontId="5"/>
  </si>
  <si>
    <t>75以上</t>
    <rPh sb="2" eb="4">
      <t>イジョウ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</si>
  <si>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</si>
  <si>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</si>
  <si>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令和元年</t>
    <rPh sb="0" eb="2">
      <t>レイワ</t>
    </rPh>
    <rPh sb="2" eb="3">
      <t>ガン</t>
    </rPh>
    <rPh sb="3" eb="4">
      <t>ネン</t>
    </rPh>
    <phoneticPr fontId="5"/>
  </si>
  <si>
    <t>令和2年</t>
    <rPh sb="0" eb="2">
      <t>レイワ</t>
    </rPh>
    <rPh sb="3" eb="4">
      <t>ネン</t>
    </rPh>
    <phoneticPr fontId="5"/>
  </si>
  <si>
    <t>資料：福井県警察本部 「福井の交通」</t>
    <rPh sb="0" eb="2">
      <t>シリョウ</t>
    </rPh>
    <rPh sb="3" eb="6">
      <t>フクイケン</t>
    </rPh>
    <rPh sb="6" eb="8">
      <t>ケイサツ</t>
    </rPh>
    <rPh sb="8" eb="10">
      <t>ホンブ</t>
    </rPh>
    <rPh sb="12" eb="14">
      <t>フクイ</t>
    </rPh>
    <rPh sb="15" eb="17">
      <t>コウツウ</t>
    </rPh>
    <phoneticPr fontId="5"/>
  </si>
  <si>
    <t>O-9．福井港入港船舶数</t>
    <rPh sb="4" eb="6">
      <t>フクイ</t>
    </rPh>
    <rPh sb="6" eb="7">
      <t>コウ</t>
    </rPh>
    <rPh sb="7" eb="9">
      <t>ニュウコウ</t>
    </rPh>
    <rPh sb="9" eb="11">
      <t>センパク</t>
    </rPh>
    <rPh sb="11" eb="12">
      <t>スウ</t>
    </rPh>
    <phoneticPr fontId="5"/>
  </si>
  <si>
    <t>トン数階級別</t>
    <rPh sb="2" eb="3">
      <t>スウ</t>
    </rPh>
    <rPh sb="3" eb="5">
      <t>カイキュウ</t>
    </rPh>
    <rPh sb="5" eb="6">
      <t>ベツ</t>
    </rPh>
    <phoneticPr fontId="5"/>
  </si>
  <si>
    <t>合計</t>
    <rPh sb="0" eb="2">
      <t>ゴウケイ</t>
    </rPh>
    <phoneticPr fontId="5"/>
  </si>
  <si>
    <t>5～1,000トン</t>
    <phoneticPr fontId="5"/>
  </si>
  <si>
    <t>1,000～3,000トン</t>
    <phoneticPr fontId="5"/>
  </si>
  <si>
    <t>3,000～6,000トン</t>
    <phoneticPr fontId="5"/>
  </si>
  <si>
    <t>6,000～10,000トン</t>
    <phoneticPr fontId="5"/>
  </si>
  <si>
    <t>10,000トン～</t>
    <phoneticPr fontId="5"/>
  </si>
  <si>
    <t>隻数</t>
    <rPh sb="0" eb="1">
      <t>セキ</t>
    </rPh>
    <rPh sb="1" eb="2">
      <t>スウ</t>
    </rPh>
    <phoneticPr fontId="5"/>
  </si>
  <si>
    <t>総トン数</t>
    <rPh sb="0" eb="1">
      <t>ソウ</t>
    </rPh>
    <rPh sb="3" eb="4">
      <t>スウ</t>
    </rPh>
    <phoneticPr fontId="5"/>
  </si>
  <si>
    <t>内航</t>
    <rPh sb="0" eb="2">
      <t>ナイコウ</t>
    </rPh>
    <phoneticPr fontId="5"/>
  </si>
  <si>
    <t>外航</t>
    <rPh sb="0" eb="2">
      <t>ガイコウ</t>
    </rPh>
    <phoneticPr fontId="5"/>
  </si>
  <si>
    <t>資料：福井港港湾統計年報</t>
    <rPh sb="0" eb="2">
      <t>シリョウ</t>
    </rPh>
    <rPh sb="3" eb="5">
      <t>フクイ</t>
    </rPh>
    <rPh sb="5" eb="6">
      <t>コウ</t>
    </rPh>
    <rPh sb="6" eb="8">
      <t>コウワン</t>
    </rPh>
    <rPh sb="8" eb="10">
      <t>トウケイ</t>
    </rPh>
    <rPh sb="10" eb="12">
      <t>ネンポウ</t>
    </rPh>
    <phoneticPr fontId="5"/>
  </si>
  <si>
    <t>船種別</t>
    <rPh sb="0" eb="1">
      <t>フネ</t>
    </rPh>
    <rPh sb="1" eb="3">
      <t>シュベツ</t>
    </rPh>
    <phoneticPr fontId="5"/>
  </si>
  <si>
    <t>商船</t>
    <rPh sb="0" eb="2">
      <t>ショウセン</t>
    </rPh>
    <phoneticPr fontId="5"/>
  </si>
  <si>
    <t>漁船</t>
    <rPh sb="0" eb="2">
      <t>ギョセン</t>
    </rPh>
    <phoneticPr fontId="5"/>
  </si>
  <si>
    <t>その他の船舶</t>
    <rPh sb="2" eb="3">
      <t>タ</t>
    </rPh>
    <rPh sb="4" eb="6">
      <t>センパク</t>
    </rPh>
    <phoneticPr fontId="5"/>
  </si>
  <si>
    <t>避難船</t>
    <rPh sb="0" eb="2">
      <t>ヒナン</t>
    </rPh>
    <rPh sb="2" eb="3">
      <t>セン</t>
    </rPh>
    <phoneticPr fontId="5"/>
  </si>
  <si>
    <t>うち外航</t>
    <rPh sb="2" eb="4">
      <t>ガイコウ</t>
    </rPh>
    <phoneticPr fontId="5"/>
  </si>
  <si>
    <t>令和元年</t>
    <rPh sb="0" eb="3">
      <t>レイワガン</t>
    </rPh>
    <rPh sb="3" eb="4">
      <t>ネン</t>
    </rPh>
    <phoneticPr fontId="5"/>
  </si>
  <si>
    <t>O-10．航路標識</t>
    <rPh sb="5" eb="7">
      <t>コウロ</t>
    </rPh>
    <rPh sb="7" eb="9">
      <t>ヒョウシキ</t>
    </rPh>
    <phoneticPr fontId="5"/>
  </si>
  <si>
    <r>
      <rPr>
        <sz val="11"/>
        <rFont val="ＭＳ Ｐゴシック"/>
        <family val="3"/>
        <charset val="128"/>
      </rPr>
      <t>令和</t>
    </r>
    <r>
      <rPr>
        <sz val="11"/>
        <color theme="1"/>
        <rFont val="游ゴシック"/>
        <family val="2"/>
        <scheme val="minor"/>
      </rPr>
      <t>2</t>
    </r>
    <r>
      <rPr>
        <sz val="11"/>
        <rFont val="ＭＳ Ｐゴシック"/>
        <family val="3"/>
        <charset val="128"/>
      </rPr>
      <t>年</t>
    </r>
    <r>
      <rPr>
        <sz val="11"/>
        <color theme="1"/>
        <rFont val="游ゴシック"/>
        <family val="2"/>
        <scheme val="minor"/>
      </rPr>
      <t>11</t>
    </r>
    <r>
      <rPr>
        <sz val="11"/>
        <rFont val="ＭＳ Ｐゴシック"/>
        <family val="3"/>
        <charset val="128"/>
      </rPr>
      <t>月1日現在</t>
    </r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5"/>
  </si>
  <si>
    <t>標識名</t>
    <rPh sb="0" eb="1">
      <t>ヒョウ</t>
    </rPh>
    <rPh sb="1" eb="2">
      <t>サトシ</t>
    </rPh>
    <rPh sb="2" eb="3">
      <t>メイ</t>
    </rPh>
    <phoneticPr fontId="5"/>
  </si>
  <si>
    <t>所　　在　　地
位　　　　　置</t>
    <rPh sb="0" eb="1">
      <t>トコロ</t>
    </rPh>
    <rPh sb="3" eb="4">
      <t>ザイ</t>
    </rPh>
    <rPh sb="6" eb="7">
      <t>チ</t>
    </rPh>
    <rPh sb="8" eb="9">
      <t>クライ</t>
    </rPh>
    <rPh sb="14" eb="15">
      <t>オキ</t>
    </rPh>
    <phoneticPr fontId="5"/>
  </si>
  <si>
    <t>塗色および
構造</t>
    <rPh sb="0" eb="1">
      <t>ヌリ</t>
    </rPh>
    <rPh sb="1" eb="2">
      <t>イロ</t>
    </rPh>
    <rPh sb="6" eb="8">
      <t>コウゾウ</t>
    </rPh>
    <phoneticPr fontId="5"/>
  </si>
  <si>
    <t>灯質</t>
    <rPh sb="0" eb="1">
      <t>トウ</t>
    </rPh>
    <rPh sb="1" eb="2">
      <t>シツ</t>
    </rPh>
    <phoneticPr fontId="5"/>
  </si>
  <si>
    <t>光度又は
実効光度</t>
    <rPh sb="0" eb="2">
      <t>コウド</t>
    </rPh>
    <rPh sb="2" eb="3">
      <t>マタ</t>
    </rPh>
    <rPh sb="5" eb="7">
      <t>ジッコウ</t>
    </rPh>
    <rPh sb="7" eb="9">
      <t>コウド</t>
    </rPh>
    <phoneticPr fontId="5"/>
  </si>
  <si>
    <t>光達距離</t>
    <rPh sb="0" eb="1">
      <t>コウ</t>
    </rPh>
    <rPh sb="1" eb="2">
      <t>タツ</t>
    </rPh>
    <rPh sb="2" eb="4">
      <t>キョリ</t>
    </rPh>
    <phoneticPr fontId="5"/>
  </si>
  <si>
    <t>明弧</t>
    <rPh sb="0" eb="1">
      <t>メイ</t>
    </rPh>
    <rPh sb="1" eb="2">
      <t>コ</t>
    </rPh>
    <phoneticPr fontId="5"/>
  </si>
  <si>
    <t>灯高</t>
    <rPh sb="0" eb="1">
      <t>アカ</t>
    </rPh>
    <rPh sb="1" eb="2">
      <t>タカ</t>
    </rPh>
    <phoneticPr fontId="5"/>
  </si>
  <si>
    <t>電源</t>
    <rPh sb="0" eb="1">
      <t>デン</t>
    </rPh>
    <rPh sb="1" eb="2">
      <t>ミナモト</t>
    </rPh>
    <phoneticPr fontId="5"/>
  </si>
  <si>
    <t>光源</t>
    <rPh sb="0" eb="1">
      <t>ヒカリ</t>
    </rPh>
    <rPh sb="1" eb="2">
      <t>ミナモト</t>
    </rPh>
    <phoneticPr fontId="5"/>
  </si>
  <si>
    <t>初点年月日</t>
    <rPh sb="0" eb="1">
      <t>ショ</t>
    </rPh>
    <rPh sb="1" eb="2">
      <t>テン</t>
    </rPh>
    <rPh sb="2" eb="5">
      <t>ネンガッピ</t>
    </rPh>
    <phoneticPr fontId="5"/>
  </si>
  <si>
    <t>地上から</t>
    <rPh sb="0" eb="2">
      <t>チジョウ</t>
    </rPh>
    <phoneticPr fontId="5"/>
  </si>
  <si>
    <t>平均水面上</t>
    <rPh sb="0" eb="2">
      <t>ヘイキン</t>
    </rPh>
    <rPh sb="2" eb="4">
      <t>スイメン</t>
    </rPh>
    <rPh sb="4" eb="5">
      <t>ジョウ</t>
    </rPh>
    <phoneticPr fontId="5"/>
  </si>
  <si>
    <t>現用</t>
    <rPh sb="0" eb="1">
      <t>ウツツ</t>
    </rPh>
    <rPh sb="1" eb="2">
      <t>ヨウ</t>
    </rPh>
    <phoneticPr fontId="5"/>
  </si>
  <si>
    <t>予備</t>
    <rPh sb="0" eb="2">
      <t>ヨビ</t>
    </rPh>
    <phoneticPr fontId="5"/>
  </si>
  <si>
    <t>非常用</t>
    <rPh sb="0" eb="3">
      <t>ヒジョウヨウ</t>
    </rPh>
    <phoneticPr fontId="5"/>
  </si>
  <si>
    <t>電球</t>
    <rPh sb="0" eb="1">
      <t>デン</t>
    </rPh>
    <rPh sb="1" eb="2">
      <t>タマ</t>
    </rPh>
    <phoneticPr fontId="5"/>
  </si>
  <si>
    <t>レンズ</t>
    <phoneticPr fontId="5"/>
  </si>
  <si>
    <t>構造物頂部</t>
    <phoneticPr fontId="5"/>
  </si>
  <si>
    <t>灯火中心</t>
    <phoneticPr fontId="5"/>
  </si>
  <si>
    <t>ｶﾝﾃﾞﾗ</t>
    <phoneticPr fontId="5"/>
  </si>
  <si>
    <t>海里</t>
    <rPh sb="0" eb="2">
      <t>カイリ</t>
    </rPh>
    <phoneticPr fontId="5"/>
  </si>
  <si>
    <t>ｍ</t>
    <phoneticPr fontId="5"/>
  </si>
  <si>
    <t>mm</t>
    <phoneticPr fontId="5"/>
  </si>
  <si>
    <t>福井南</t>
    <rPh sb="0" eb="2">
      <t>フクイ</t>
    </rPh>
    <rPh sb="2" eb="3">
      <t>ミナミ</t>
    </rPh>
    <phoneticPr fontId="5"/>
  </si>
  <si>
    <t>福井港福井区</t>
    <rPh sb="0" eb="2">
      <t>フクイ</t>
    </rPh>
    <rPh sb="2" eb="3">
      <t>コウ</t>
    </rPh>
    <rPh sb="3" eb="5">
      <t>フクイ</t>
    </rPh>
    <rPh sb="5" eb="6">
      <t>ク</t>
    </rPh>
    <phoneticPr fontId="5"/>
  </si>
  <si>
    <t>赤色塔形</t>
    <rPh sb="0" eb="2">
      <t>アカイロ</t>
    </rPh>
    <rPh sb="2" eb="3">
      <t>トウ</t>
    </rPh>
    <rPh sb="3" eb="4">
      <t>ケイ</t>
    </rPh>
    <phoneticPr fontId="5"/>
  </si>
  <si>
    <t>単閃赤光</t>
    <rPh sb="0" eb="1">
      <t>タン</t>
    </rPh>
    <rPh sb="1" eb="2">
      <t>ヒラメ</t>
    </rPh>
    <rPh sb="2" eb="3">
      <t>アカ</t>
    </rPh>
    <rPh sb="3" eb="4">
      <t>ヒカリ</t>
    </rPh>
    <phoneticPr fontId="5"/>
  </si>
  <si>
    <t>4.5</t>
    <phoneticPr fontId="5"/>
  </si>
  <si>
    <t>全度</t>
    <rPh sb="0" eb="1">
      <t>ゼン</t>
    </rPh>
    <rPh sb="1" eb="2">
      <t>ド</t>
    </rPh>
    <phoneticPr fontId="5"/>
  </si>
  <si>
    <t>10.00</t>
    <phoneticPr fontId="5"/>
  </si>
  <si>
    <t>16.52</t>
    <phoneticPr fontId="5"/>
  </si>
  <si>
    <t>蓄電池</t>
    <phoneticPr fontId="5"/>
  </si>
  <si>
    <t>－</t>
    <phoneticPr fontId="5"/>
  </si>
  <si>
    <t>LED</t>
  </si>
  <si>
    <t>昭54.10.30</t>
    <rPh sb="0" eb="1">
      <t>アキラ</t>
    </rPh>
    <phoneticPr fontId="5"/>
  </si>
  <si>
    <t>防波堤灯台</t>
  </si>
  <si>
    <t>36°12’19”</t>
    <phoneticPr fontId="5"/>
  </si>
  <si>
    <t>136°06’46”</t>
    <phoneticPr fontId="5"/>
  </si>
  <si>
    <t>(コンクリート造)</t>
    <rPh sb="7" eb="8">
      <t>ツクリ</t>
    </rPh>
    <phoneticPr fontId="5"/>
  </si>
  <si>
    <t>毎3秒に1閃光</t>
    <rPh sb="0" eb="1">
      <t>マイ</t>
    </rPh>
    <rPh sb="2" eb="3">
      <t>ビョウ</t>
    </rPh>
    <rPh sb="5" eb="7">
      <t>センコウ</t>
    </rPh>
    <phoneticPr fontId="5"/>
  </si>
  <si>
    <t>(太陽電池)</t>
    <phoneticPr fontId="5"/>
  </si>
  <si>
    <t>福井北</t>
    <rPh sb="0" eb="2">
      <t>フクイ</t>
    </rPh>
    <rPh sb="2" eb="3">
      <t>キタ</t>
    </rPh>
    <phoneticPr fontId="5"/>
  </si>
  <si>
    <t>白色塔形</t>
    <rPh sb="0" eb="2">
      <t>ハクショク</t>
    </rPh>
    <rPh sb="2" eb="3">
      <t>トウ</t>
    </rPh>
    <rPh sb="3" eb="4">
      <t>ケイ</t>
    </rPh>
    <phoneticPr fontId="5"/>
  </si>
  <si>
    <t>単明暗緑光</t>
    <rPh sb="0" eb="1">
      <t>タン</t>
    </rPh>
    <rPh sb="1" eb="3">
      <t>メイアン</t>
    </rPh>
    <rPh sb="3" eb="5">
      <t>リョクコウ</t>
    </rPh>
    <phoneticPr fontId="5"/>
  </si>
  <si>
    <t>5.5</t>
    <phoneticPr fontId="5"/>
  </si>
  <si>
    <t>13.96</t>
    <phoneticPr fontId="5"/>
  </si>
  <si>
    <t>16.30</t>
    <phoneticPr fontId="5"/>
  </si>
  <si>
    <t>LED</t>
    <phoneticPr fontId="5"/>
  </si>
  <si>
    <t>昭53.11.16</t>
    <rPh sb="0" eb="1">
      <t>アキラ</t>
    </rPh>
    <phoneticPr fontId="5"/>
  </si>
  <si>
    <t>36°12’02”</t>
    <phoneticPr fontId="5"/>
  </si>
  <si>
    <t>136°07’07”</t>
    <phoneticPr fontId="5"/>
  </si>
  <si>
    <t>明6秒 暗2秒</t>
    <rPh sb="0" eb="1">
      <t>メイ</t>
    </rPh>
    <rPh sb="2" eb="3">
      <t>ビョウ</t>
    </rPh>
    <rPh sb="4" eb="5">
      <t>クラ</t>
    </rPh>
    <rPh sb="6" eb="7">
      <t>ビョウ</t>
    </rPh>
    <phoneticPr fontId="5"/>
  </si>
  <si>
    <t>福井港三国区</t>
    <rPh sb="0" eb="2">
      <t>フクイ</t>
    </rPh>
    <rPh sb="2" eb="3">
      <t>コウ</t>
    </rPh>
    <rPh sb="3" eb="5">
      <t>ミクニ</t>
    </rPh>
    <rPh sb="5" eb="6">
      <t>ク</t>
    </rPh>
    <phoneticPr fontId="5"/>
  </si>
  <si>
    <t>連成不動単閃緑光</t>
    <rPh sb="0" eb="2">
      <t>レンセイ</t>
    </rPh>
    <rPh sb="2" eb="4">
      <t>フドウ</t>
    </rPh>
    <rPh sb="4" eb="5">
      <t>タン</t>
    </rPh>
    <rPh sb="5" eb="6">
      <t>ヒラメ</t>
    </rPh>
    <rPh sb="6" eb="8">
      <t>リョクコウ</t>
    </rPh>
    <phoneticPr fontId="5"/>
  </si>
  <si>
    <t>閃光390</t>
    <rPh sb="0" eb="2">
      <t>センコウ</t>
    </rPh>
    <phoneticPr fontId="5"/>
  </si>
  <si>
    <t>7.5</t>
    <phoneticPr fontId="5"/>
  </si>
  <si>
    <t>10.37</t>
    <phoneticPr fontId="5"/>
  </si>
  <si>
    <t>12.43</t>
    <phoneticPr fontId="5"/>
  </si>
  <si>
    <t>昭46.3.29</t>
    <rPh sb="0" eb="1">
      <t>アキラ</t>
    </rPh>
    <phoneticPr fontId="5"/>
  </si>
  <si>
    <t>36°13’04”</t>
    <phoneticPr fontId="5"/>
  </si>
  <si>
    <t>136°07’38”</t>
    <phoneticPr fontId="5"/>
  </si>
  <si>
    <t>毎4秒に1閃光</t>
    <rPh sb="0" eb="1">
      <t>マイ</t>
    </rPh>
    <rPh sb="2" eb="3">
      <t>ビョウ</t>
    </rPh>
    <rPh sb="5" eb="7">
      <t>センコウ</t>
    </rPh>
    <phoneticPr fontId="5"/>
  </si>
  <si>
    <t>不動　39</t>
    <rPh sb="0" eb="2">
      <t>フドウ</t>
    </rPh>
    <phoneticPr fontId="5"/>
  </si>
  <si>
    <t>4.0</t>
    <phoneticPr fontId="5"/>
  </si>
  <si>
    <t>三国防波堤</t>
    <rPh sb="0" eb="2">
      <t>ミクニ</t>
    </rPh>
    <rPh sb="2" eb="5">
      <t>ボウハテイ</t>
    </rPh>
    <phoneticPr fontId="5"/>
  </si>
  <si>
    <t>不動白光</t>
    <rPh sb="0" eb="2">
      <t>フドウ</t>
    </rPh>
    <rPh sb="2" eb="3">
      <t>シロ</t>
    </rPh>
    <rPh sb="3" eb="4">
      <t>ヒカリ</t>
    </rPh>
    <phoneticPr fontId="5"/>
  </si>
  <si>
    <t>10.27</t>
    <phoneticPr fontId="5"/>
  </si>
  <si>
    <t>購入</t>
    <rPh sb="0" eb="2">
      <t>コウニュウ</t>
    </rPh>
    <phoneticPr fontId="5"/>
  </si>
  <si>
    <t>100V　35W</t>
    <phoneticPr fontId="5"/>
  </si>
  <si>
    <t>南西方照射灯</t>
  </si>
  <si>
    <t>36°13’11”</t>
    <phoneticPr fontId="5"/>
  </si>
  <si>
    <t>136°07’53”</t>
    <phoneticPr fontId="5"/>
  </si>
  <si>
    <t>電力</t>
    <phoneticPr fontId="5"/>
  </si>
  <si>
    <t>雄島灯台</t>
    <rPh sb="0" eb="2">
      <t>オシマ</t>
    </rPh>
    <rPh sb="2" eb="4">
      <t>トウダイ</t>
    </rPh>
    <phoneticPr fontId="5"/>
  </si>
  <si>
    <t>坂井市（雄島）</t>
    <rPh sb="0" eb="3">
      <t>サカイシ</t>
    </rPh>
    <rPh sb="4" eb="6">
      <t>オシマ</t>
    </rPh>
    <phoneticPr fontId="5"/>
  </si>
  <si>
    <t>群閃白光</t>
    <rPh sb="0" eb="1">
      <t>グン</t>
    </rPh>
    <rPh sb="1" eb="2">
      <t>ヒラメ</t>
    </rPh>
    <rPh sb="2" eb="3">
      <t>シロ</t>
    </rPh>
    <rPh sb="3" eb="4">
      <t>ヒカリ</t>
    </rPh>
    <phoneticPr fontId="5"/>
  </si>
  <si>
    <t>12.0</t>
    <phoneticPr fontId="5"/>
  </si>
  <si>
    <t>10.18</t>
    <phoneticPr fontId="5"/>
  </si>
  <si>
    <t>39.20</t>
    <phoneticPr fontId="5"/>
  </si>
  <si>
    <t>蓄電池</t>
    <rPh sb="0" eb="3">
      <t>チクデンチ</t>
    </rPh>
    <phoneticPr fontId="5"/>
  </si>
  <si>
    <t>昭29.1.26</t>
    <rPh sb="0" eb="1">
      <t>アキラ</t>
    </rPh>
    <phoneticPr fontId="5"/>
  </si>
  <si>
    <t>36°15’04”</t>
    <phoneticPr fontId="5"/>
  </si>
  <si>
    <t>136°07’06”</t>
    <phoneticPr fontId="5"/>
  </si>
  <si>
    <t>毎9秒に2閃光</t>
    <rPh sb="0" eb="1">
      <t>マイ</t>
    </rPh>
    <rPh sb="2" eb="3">
      <t>ビョウ</t>
    </rPh>
    <rPh sb="5" eb="7">
      <t>センコウ</t>
    </rPh>
    <phoneticPr fontId="5"/>
  </si>
  <si>
    <t>（太陽電池）</t>
    <rPh sb="1" eb="3">
      <t>タイヨウ</t>
    </rPh>
    <rPh sb="3" eb="5">
      <t>デンチ</t>
    </rPh>
    <phoneticPr fontId="5"/>
  </si>
  <si>
    <t>O-11．電話施設数</t>
    <rPh sb="5" eb="7">
      <t>デンワ</t>
    </rPh>
    <rPh sb="7" eb="10">
      <t>シセツスウ</t>
    </rPh>
    <phoneticPr fontId="5"/>
  </si>
  <si>
    <r>
      <t>各年3月</t>
    </r>
    <r>
      <rPr>
        <sz val="11"/>
        <color theme="1"/>
        <rFont val="游ゴシック"/>
        <family val="2"/>
        <scheme val="minor"/>
      </rPr>
      <t>31</t>
    </r>
    <r>
      <rPr>
        <sz val="11"/>
        <color theme="1"/>
        <rFont val="游ゴシック"/>
        <family val="2"/>
        <scheme val="minor"/>
      </rPr>
      <t>日現在</t>
    </r>
    <rPh sb="0" eb="1">
      <t>カク</t>
    </rPh>
    <rPh sb="1" eb="2">
      <t>トシ</t>
    </rPh>
    <rPh sb="3" eb="4">
      <t>ガツ</t>
    </rPh>
    <rPh sb="6" eb="7">
      <t>ニチ</t>
    </rPh>
    <rPh sb="7" eb="9">
      <t>ゲンザイ</t>
    </rPh>
    <phoneticPr fontId="5"/>
  </si>
  <si>
    <t>加入電話</t>
    <rPh sb="0" eb="2">
      <t>カニュウ</t>
    </rPh>
    <rPh sb="2" eb="4">
      <t>デンワ</t>
    </rPh>
    <phoneticPr fontId="5"/>
  </si>
  <si>
    <t>INSネット64</t>
    <phoneticPr fontId="5"/>
  </si>
  <si>
    <t>INSﾈｯﾄ
1500</t>
    <phoneticPr fontId="5"/>
  </si>
  <si>
    <t>公衆電話</t>
    <rPh sb="0" eb="2">
      <t>コウシュウ</t>
    </rPh>
    <rPh sb="2" eb="4">
      <t>デンワ</t>
    </rPh>
    <phoneticPr fontId="5"/>
  </si>
  <si>
    <t>一般加入電話</t>
    <rPh sb="0" eb="2">
      <t>イッパン</t>
    </rPh>
    <rPh sb="2" eb="4">
      <t>カニュウ</t>
    </rPh>
    <rPh sb="4" eb="6">
      <t>デンワ</t>
    </rPh>
    <phoneticPr fontId="5"/>
  </si>
  <si>
    <t>ビル電話</t>
    <rPh sb="2" eb="4">
      <t>デンワ</t>
    </rPh>
    <phoneticPr fontId="5"/>
  </si>
  <si>
    <t>事務用</t>
    <rPh sb="0" eb="3">
      <t>ジムヨウ</t>
    </rPh>
    <phoneticPr fontId="5"/>
  </si>
  <si>
    <t>住宅用</t>
    <rPh sb="0" eb="3">
      <t>ジュウタクヨウ</t>
    </rPh>
    <phoneticPr fontId="5"/>
  </si>
  <si>
    <t>デジタル</t>
    <phoneticPr fontId="5"/>
  </si>
  <si>
    <t>アナログ</t>
    <phoneticPr fontId="5"/>
  </si>
  <si>
    <t>※平成20年よりINSネット1500は集計していない。</t>
    <rPh sb="1" eb="3">
      <t>ヘイセイ</t>
    </rPh>
    <rPh sb="5" eb="6">
      <t>ネン</t>
    </rPh>
    <phoneticPr fontId="5"/>
  </si>
  <si>
    <t>※平成25年よりINSネットは、INSネット64とINSネット1500（INSネット64の10倍換算）の合計</t>
    <rPh sb="1" eb="3">
      <t>ヘイセイ</t>
    </rPh>
    <rPh sb="5" eb="6">
      <t>ネン</t>
    </rPh>
    <rPh sb="47" eb="48">
      <t>バイ</t>
    </rPh>
    <rPh sb="48" eb="50">
      <t>カンサン</t>
    </rPh>
    <rPh sb="52" eb="54">
      <t>ゴウケイ</t>
    </rPh>
    <phoneticPr fontId="5"/>
  </si>
  <si>
    <t>O-12．ＣＡＴＶ加入状況</t>
    <rPh sb="9" eb="11">
      <t>カニュウ</t>
    </rPh>
    <rPh sb="11" eb="13">
      <t>ジョウキョウ</t>
    </rPh>
    <phoneticPr fontId="27"/>
  </si>
  <si>
    <r>
      <t>各年3月</t>
    </r>
    <r>
      <rPr>
        <sz val="11"/>
        <color theme="1"/>
        <rFont val="游ゴシック"/>
        <family val="2"/>
        <scheme val="minor"/>
      </rPr>
      <t>31</t>
    </r>
    <r>
      <rPr>
        <sz val="11"/>
        <rFont val="ＭＳ Ｐゴシック"/>
        <family val="3"/>
        <charset val="128"/>
      </rPr>
      <t>日現在</t>
    </r>
    <rPh sb="0" eb="1">
      <t>カク</t>
    </rPh>
    <rPh sb="1" eb="2">
      <t>トシ</t>
    </rPh>
    <rPh sb="3" eb="4">
      <t>ガツ</t>
    </rPh>
    <rPh sb="6" eb="7">
      <t>ニチ</t>
    </rPh>
    <rPh sb="7" eb="9">
      <t>ゲンザイ</t>
    </rPh>
    <phoneticPr fontId="5"/>
  </si>
  <si>
    <t>年次</t>
    <rPh sb="1" eb="2">
      <t>ツギ</t>
    </rPh>
    <phoneticPr fontId="5"/>
  </si>
  <si>
    <t>世帯数</t>
    <phoneticPr fontId="27"/>
  </si>
  <si>
    <t>加入世帯数</t>
    <rPh sb="0" eb="2">
      <t>カニュウ</t>
    </rPh>
    <rPh sb="2" eb="4">
      <t>セタイ</t>
    </rPh>
    <rPh sb="4" eb="5">
      <t>スウ</t>
    </rPh>
    <phoneticPr fontId="27"/>
  </si>
  <si>
    <t>加  入  率</t>
    <rPh sb="0" eb="1">
      <t>カ</t>
    </rPh>
    <rPh sb="3" eb="4">
      <t>イリ</t>
    </rPh>
    <rPh sb="6" eb="7">
      <t>リツ</t>
    </rPh>
    <phoneticPr fontId="27"/>
  </si>
  <si>
    <t>TV加入</t>
    <rPh sb="2" eb="4">
      <t>カニュウ</t>
    </rPh>
    <phoneticPr fontId="5"/>
  </si>
  <si>
    <t>NET加入</t>
    <rPh sb="3" eb="5">
      <t>カニュウ</t>
    </rPh>
    <phoneticPr fontId="5"/>
  </si>
  <si>
    <t xml:space="preserve"> (％)</t>
    <phoneticPr fontId="5"/>
  </si>
  <si>
    <t>平成14年</t>
  </si>
  <si>
    <t>平成15年</t>
  </si>
  <si>
    <t>平成16年</t>
  </si>
  <si>
    <t>平成17年</t>
  </si>
  <si>
    <t>平成18年</t>
    <phoneticPr fontId="5"/>
  </si>
  <si>
    <t>平成19年</t>
    <phoneticPr fontId="5"/>
  </si>
  <si>
    <t>平成20年</t>
    <phoneticPr fontId="5"/>
  </si>
  <si>
    <t>平成21年</t>
    <phoneticPr fontId="5"/>
  </si>
  <si>
    <t>平成22年</t>
    <phoneticPr fontId="5"/>
  </si>
  <si>
    <t>平成23年</t>
    <phoneticPr fontId="5"/>
  </si>
  <si>
    <t>平成24年</t>
    <phoneticPr fontId="5"/>
  </si>
  <si>
    <t>平成25年</t>
    <phoneticPr fontId="5"/>
  </si>
  <si>
    <t>平成26年</t>
    <phoneticPr fontId="5"/>
  </si>
  <si>
    <t>平成27年</t>
    <phoneticPr fontId="5"/>
  </si>
  <si>
    <t>平成28年</t>
    <phoneticPr fontId="5"/>
  </si>
  <si>
    <t>平成29年</t>
    <phoneticPr fontId="5"/>
  </si>
  <si>
    <t>平成30年</t>
    <phoneticPr fontId="5"/>
  </si>
  <si>
    <t>資料：さかいケーブルテレビ（株）</t>
    <rPh sb="0" eb="2">
      <t>シリョウ</t>
    </rPh>
    <rPh sb="14" eb="15">
      <t>カブ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</si>
</sst>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&quot;△ &quot;#,##0.0"/>
    <numFmt numFmtId="177" formatCode="#,##0.0_ ;[Red]\-#,##0.0\ "/>
    <numFmt numFmtId="178" formatCode="#,##0;&quot;△ &quot;#,##0"/>
  </numFmts>
  <fonts count="3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9"/>
      <name val="Arial"/>
      <family val="2"/>
    </font>
    <font>
      <sz val="6"/>
      <name val="ＭＳ Ｐ明朝"/>
      <family val="1"/>
      <charset val="128"/>
    </font>
    <font>
      <u/>
      <sz val="9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9"/>
      <color indexed="10"/>
      <name val="ＭＳ Ｐゴシック"/>
      <family val="3"/>
      <charset val="128"/>
    </font>
    <font>
      <sz val="12"/>
      <color indexed="64"/>
      <name val="ＭＳ 明朝"/>
      <family val="1"/>
      <charset val="128"/>
    </font>
    <font>
      <sz val="8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7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4">
    <xf numFmtId="0" fontId="0" fillId="0" borderId="0"/>
    <xf numFmtId="0" fontId="2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0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/>
    <xf numFmtId="0" fontId="10" fillId="2" borderId="0"/>
  </cellStyleXfs>
  <cellXfs count="722">
    <xf numFmtId="0" fontId="0" fillId="0" borderId="0" xfId="0"/>
    <xf numFmtId="0" fontId="3" fillId="0" borderId="0" xfId="1" applyFont="1">
      <alignment vertical="center"/>
    </xf>
    <xf numFmtId="0" fontId="6" fillId="0" borderId="0" xfId="1" applyFont="1">
      <alignment vertical="center"/>
    </xf>
    <xf numFmtId="0" fontId="2" fillId="0" borderId="0" xfId="1">
      <alignment vertical="center"/>
    </xf>
    <xf numFmtId="0" fontId="1" fillId="0" borderId="0" xfId="2">
      <alignment vertical="center"/>
    </xf>
    <xf numFmtId="0" fontId="2" fillId="0" borderId="0" xfId="1" applyFont="1">
      <alignment vertical="center"/>
    </xf>
    <xf numFmtId="0" fontId="6" fillId="0" borderId="0" xfId="1" applyFont="1" applyAlignment="1">
      <alignment horizontal="right"/>
    </xf>
    <xf numFmtId="0" fontId="6" fillId="0" borderId="1" xfId="1" applyFont="1" applyBorder="1" applyAlignment="1">
      <alignment horizontal="distributed" vertical="center" justifyLastLine="1"/>
    </xf>
    <xf numFmtId="0" fontId="6" fillId="0" borderId="2" xfId="1" applyFont="1" applyBorder="1" applyAlignment="1">
      <alignment horizontal="distributed" vertical="center" justifyLastLine="1"/>
    </xf>
    <xf numFmtId="0" fontId="6" fillId="0" borderId="3" xfId="1" applyFont="1" applyBorder="1" applyAlignment="1">
      <alignment horizontal="distributed" vertical="center" justifyLastLine="1"/>
    </xf>
    <xf numFmtId="0" fontId="6" fillId="0" borderId="1" xfId="1" applyFont="1" applyBorder="1" applyAlignment="1">
      <alignment horizontal="center" vertical="center"/>
    </xf>
    <xf numFmtId="0" fontId="6" fillId="0" borderId="4" xfId="1" applyFont="1" applyBorder="1" applyAlignment="1">
      <alignment horizontal="distributed" vertical="center" justifyLastLine="1"/>
    </xf>
    <xf numFmtId="0" fontId="6" fillId="0" borderId="5" xfId="1" applyFont="1" applyBorder="1" applyAlignment="1">
      <alignment horizontal="distributed" vertical="center" justifyLastLine="1"/>
    </xf>
    <xf numFmtId="0" fontId="6" fillId="0" borderId="6" xfId="1" applyFont="1" applyBorder="1" applyAlignment="1">
      <alignment horizontal="distributed" vertical="center" justifyLastLine="1"/>
    </xf>
    <xf numFmtId="0" fontId="6" fillId="0" borderId="4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176" fontId="7" fillId="0" borderId="1" xfId="1" applyNumberFormat="1" applyFont="1" applyBorder="1" applyAlignment="1">
      <alignment vertical="center"/>
    </xf>
    <xf numFmtId="176" fontId="7" fillId="0" borderId="7" xfId="1" applyNumberFormat="1" applyFont="1" applyBorder="1" applyAlignment="1">
      <alignment vertical="center"/>
    </xf>
    <xf numFmtId="176" fontId="7" fillId="0" borderId="8" xfId="1" applyNumberFormat="1" applyFont="1" applyBorder="1" applyAlignment="1">
      <alignment vertical="center"/>
    </xf>
    <xf numFmtId="176" fontId="6" fillId="0" borderId="0" xfId="1" applyNumberFormat="1" applyFont="1">
      <alignment vertical="center"/>
    </xf>
    <xf numFmtId="0" fontId="6" fillId="0" borderId="9" xfId="1" applyFont="1" applyBorder="1" applyAlignment="1">
      <alignment horizontal="right" vertical="center"/>
    </xf>
    <xf numFmtId="176" fontId="6" fillId="0" borderId="9" xfId="1" applyNumberFormat="1" applyFont="1" applyBorder="1">
      <alignment vertical="center"/>
    </xf>
    <xf numFmtId="176" fontId="6" fillId="0" borderId="10" xfId="1" applyNumberFormat="1" applyFont="1" applyBorder="1">
      <alignment vertical="center"/>
    </xf>
    <xf numFmtId="176" fontId="6" fillId="0" borderId="11" xfId="1" applyNumberFormat="1" applyFont="1" applyBorder="1">
      <alignment vertical="center"/>
    </xf>
    <xf numFmtId="0" fontId="6" fillId="0" borderId="4" xfId="1" applyFont="1" applyBorder="1" applyAlignment="1">
      <alignment horizontal="right" vertical="center"/>
    </xf>
    <xf numFmtId="176" fontId="6" fillId="0" borderId="4" xfId="1" applyNumberFormat="1" applyFont="1" applyBorder="1">
      <alignment vertical="center"/>
    </xf>
    <xf numFmtId="176" fontId="6" fillId="0" borderId="5" xfId="1" applyNumberFormat="1" applyFont="1" applyBorder="1">
      <alignment vertical="center"/>
    </xf>
    <xf numFmtId="176" fontId="6" fillId="0" borderId="12" xfId="1" applyNumberFormat="1" applyFont="1" applyBorder="1">
      <alignment vertical="center"/>
    </xf>
    <xf numFmtId="176" fontId="6" fillId="0" borderId="9" xfId="1" applyNumberFormat="1" applyFont="1" applyBorder="1" applyAlignment="1">
      <alignment vertical="center"/>
    </xf>
    <xf numFmtId="176" fontId="6" fillId="0" borderId="4" xfId="1" applyNumberFormat="1" applyFont="1" applyBorder="1" applyAlignment="1">
      <alignment vertical="center"/>
    </xf>
    <xf numFmtId="176" fontId="6" fillId="0" borderId="9" xfId="1" applyNumberFormat="1" applyFont="1" applyBorder="1" applyAlignment="1">
      <alignment horizontal="right" vertical="center"/>
    </xf>
    <xf numFmtId="176" fontId="6" fillId="0" borderId="4" xfId="1" applyNumberFormat="1" applyFont="1" applyBorder="1" applyAlignment="1">
      <alignment horizontal="right" vertical="center"/>
    </xf>
    <xf numFmtId="176" fontId="6" fillId="0" borderId="9" xfId="3" applyNumberFormat="1" applyFont="1" applyBorder="1">
      <alignment vertical="center"/>
    </xf>
    <xf numFmtId="176" fontId="6" fillId="0" borderId="0" xfId="3" applyNumberFormat="1" applyFont="1" applyBorder="1">
      <alignment vertical="center"/>
    </xf>
    <xf numFmtId="176" fontId="6" fillId="0" borderId="11" xfId="3" applyNumberFormat="1" applyFont="1" applyBorder="1">
      <alignment vertical="center"/>
    </xf>
    <xf numFmtId="176" fontId="6" fillId="0" borderId="13" xfId="3" applyNumberFormat="1" applyFont="1" applyBorder="1">
      <alignment vertical="center"/>
    </xf>
    <xf numFmtId="176" fontId="6" fillId="0" borderId="13" xfId="3" applyNumberFormat="1" applyFont="1" applyBorder="1" applyAlignment="1">
      <alignment horizontal="right" vertical="center"/>
    </xf>
    <xf numFmtId="176" fontId="7" fillId="0" borderId="14" xfId="1" applyNumberFormat="1" applyFont="1" applyBorder="1" applyAlignment="1">
      <alignment vertical="center"/>
    </xf>
    <xf numFmtId="176" fontId="6" fillId="0" borderId="15" xfId="1" applyNumberFormat="1" applyFont="1" applyBorder="1">
      <alignment vertical="center"/>
    </xf>
    <xf numFmtId="177" fontId="6" fillId="0" borderId="13" xfId="3" applyNumberFormat="1" applyFont="1" applyBorder="1" applyAlignment="1">
      <alignment horizontal="right" vertical="center"/>
    </xf>
    <xf numFmtId="0" fontId="7" fillId="0" borderId="16" xfId="1" applyFont="1" applyBorder="1" applyAlignment="1">
      <alignment horizontal="center" vertical="center"/>
    </xf>
    <xf numFmtId="0" fontId="7" fillId="0" borderId="16" xfId="1" applyFont="1" applyBorder="1">
      <alignment vertical="center"/>
    </xf>
    <xf numFmtId="0" fontId="7" fillId="0" borderId="17" xfId="1" applyFont="1" applyBorder="1">
      <alignment vertical="center"/>
    </xf>
    <xf numFmtId="0" fontId="7" fillId="0" borderId="18" xfId="1" applyFont="1" applyBorder="1">
      <alignment vertical="center"/>
    </xf>
    <xf numFmtId="0" fontId="8" fillId="0" borderId="0" xfId="1" applyFont="1">
      <alignment vertical="center"/>
    </xf>
    <xf numFmtId="176" fontId="7" fillId="0" borderId="16" xfId="1" applyNumberFormat="1" applyFont="1" applyBorder="1" applyAlignment="1">
      <alignment vertical="center"/>
    </xf>
    <xf numFmtId="176" fontId="7" fillId="0" borderId="19" xfId="1" applyNumberFormat="1" applyFont="1" applyBorder="1" applyAlignment="1">
      <alignment vertical="center"/>
    </xf>
    <xf numFmtId="176" fontId="7" fillId="0" borderId="18" xfId="1" applyNumberFormat="1" applyFont="1" applyBorder="1" applyAlignment="1">
      <alignment vertical="center"/>
    </xf>
    <xf numFmtId="176" fontId="7" fillId="0" borderId="16" xfId="2" applyNumberFormat="1" applyFont="1" applyBorder="1" applyAlignment="1">
      <alignment vertical="center"/>
    </xf>
    <xf numFmtId="176" fontId="7" fillId="0" borderId="17" xfId="2" applyNumberFormat="1" applyFont="1" applyBorder="1" applyAlignment="1">
      <alignment vertical="center"/>
    </xf>
    <xf numFmtId="176" fontId="7" fillId="0" borderId="6" xfId="2" applyNumberFormat="1" applyFont="1" applyBorder="1" applyAlignment="1">
      <alignment vertical="center"/>
    </xf>
    <xf numFmtId="176" fontId="7" fillId="0" borderId="19" xfId="2" applyNumberFormat="1" applyFont="1" applyBorder="1" applyAlignment="1">
      <alignment vertical="center"/>
    </xf>
    <xf numFmtId="176" fontId="7" fillId="0" borderId="18" xfId="2" applyNumberFormat="1" applyFont="1" applyBorder="1" applyAlignment="1">
      <alignment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Border="1" applyAlignment="1">
      <alignment horizontal="right" vertical="center"/>
    </xf>
    <xf numFmtId="0" fontId="3" fillId="0" borderId="0" xfId="4" applyFont="1" applyAlignment="1">
      <alignment vertical="center"/>
    </xf>
    <xf numFmtId="0" fontId="6" fillId="0" borderId="0" xfId="1" applyFont="1" applyFill="1">
      <alignment vertical="center"/>
    </xf>
    <xf numFmtId="0" fontId="6" fillId="0" borderId="0" xfId="1" applyFont="1" applyFill="1" applyAlignment="1">
      <alignment vertical="center" shrinkToFit="1"/>
    </xf>
    <xf numFmtId="178" fontId="6" fillId="0" borderId="0" xfId="1" applyNumberFormat="1" applyFont="1" applyFill="1">
      <alignment vertical="center"/>
    </xf>
    <xf numFmtId="0" fontId="2" fillId="0" borderId="0" xfId="1" quotePrefix="1" applyFont="1" applyFill="1">
      <alignment vertical="center"/>
    </xf>
    <xf numFmtId="0" fontId="6" fillId="0" borderId="0" xfId="4" applyFont="1" applyAlignment="1">
      <alignment horizontal="right"/>
    </xf>
    <xf numFmtId="0" fontId="11" fillId="0" borderId="1" xfId="1" applyFont="1" applyFill="1" applyBorder="1" applyAlignment="1">
      <alignment horizontal="distributed" vertical="center" wrapText="1" justifyLastLine="1"/>
    </xf>
    <xf numFmtId="0" fontId="6" fillId="0" borderId="1" xfId="1" applyFont="1" applyFill="1" applyBorder="1" applyAlignment="1">
      <alignment horizontal="center" vertical="center" wrapText="1" shrinkToFit="1"/>
    </xf>
    <xf numFmtId="0" fontId="11" fillId="0" borderId="16" xfId="1" applyFont="1" applyFill="1" applyBorder="1" applyAlignment="1">
      <alignment horizontal="distributed" vertical="center" justifyLastLine="1" shrinkToFit="1"/>
    </xf>
    <xf numFmtId="0" fontId="6" fillId="0" borderId="16" xfId="4" applyFont="1" applyBorder="1" applyAlignment="1">
      <alignment horizontal="distributed" vertical="center" justifyLastLine="1"/>
    </xf>
    <xf numFmtId="178" fontId="6" fillId="0" borderId="16" xfId="1" applyNumberFormat="1" applyFont="1" applyFill="1" applyBorder="1" applyAlignment="1">
      <alignment horizontal="distributed" vertical="center" justifyLastLine="1"/>
    </xf>
    <xf numFmtId="0" fontId="6" fillId="0" borderId="0" xfId="1" applyFont="1" applyAlignment="1">
      <alignment vertical="center"/>
    </xf>
    <xf numFmtId="0" fontId="11" fillId="0" borderId="4" xfId="1" applyFont="1" applyFill="1" applyBorder="1" applyAlignment="1">
      <alignment horizontal="distributed" vertical="center" wrapText="1" justifyLastLine="1"/>
    </xf>
    <xf numFmtId="0" fontId="11" fillId="0" borderId="4" xfId="1" applyFont="1" applyFill="1" applyBorder="1" applyAlignment="1">
      <alignment horizontal="center" vertical="center" shrinkToFit="1"/>
    </xf>
    <xf numFmtId="178" fontId="6" fillId="0" borderId="7" xfId="4" applyNumberFormat="1" applyFont="1" applyBorder="1" applyAlignment="1">
      <alignment horizontal="distributed" vertical="center" justifyLastLine="1"/>
    </xf>
    <xf numFmtId="178" fontId="6" fillId="0" borderId="20" xfId="4" applyNumberFormat="1" applyFont="1" applyBorder="1" applyAlignment="1">
      <alignment horizontal="distributed" vertical="center" justifyLastLine="1"/>
    </xf>
    <xf numFmtId="0" fontId="6" fillId="0" borderId="7" xfId="4" applyFont="1" applyBorder="1" applyAlignment="1">
      <alignment horizontal="distributed" vertical="center" justifyLastLine="1"/>
    </xf>
    <xf numFmtId="0" fontId="6" fillId="0" borderId="21" xfId="4" applyFont="1" applyBorder="1" applyAlignment="1">
      <alignment horizontal="distributed" vertical="center" wrapText="1" justifyLastLine="1"/>
    </xf>
    <xf numFmtId="0" fontId="6" fillId="0" borderId="18" xfId="4" applyFont="1" applyBorder="1" applyAlignment="1">
      <alignment horizontal="distributed" vertical="center" wrapText="1" justifyLastLine="1"/>
    </xf>
    <xf numFmtId="0" fontId="11" fillId="0" borderId="22" xfId="1" applyFont="1" applyFill="1" applyBorder="1" applyAlignment="1">
      <alignment horizontal="center" vertical="center" shrinkToFit="1"/>
    </xf>
    <xf numFmtId="0" fontId="11" fillId="0" borderId="23" xfId="1" applyFont="1" applyFill="1" applyBorder="1" applyAlignment="1">
      <alignment horizontal="center" vertical="center" wrapText="1"/>
    </xf>
    <xf numFmtId="0" fontId="6" fillId="0" borderId="23" xfId="1" applyFont="1" applyFill="1" applyBorder="1" applyAlignment="1">
      <alignment vertical="center" shrinkToFit="1"/>
    </xf>
    <xf numFmtId="0" fontId="6" fillId="0" borderId="23" xfId="4" applyFont="1" applyBorder="1" applyAlignment="1">
      <alignment vertical="center" shrinkToFit="1"/>
    </xf>
    <xf numFmtId="0" fontId="6" fillId="0" borderId="24" xfId="4" applyFont="1" applyBorder="1" applyAlignment="1">
      <alignment vertical="center" shrinkToFit="1"/>
    </xf>
    <xf numFmtId="38" fontId="6" fillId="0" borderId="25" xfId="3" applyFont="1" applyFill="1" applyBorder="1" applyAlignment="1">
      <alignment horizontal="right" vertical="center" wrapText="1"/>
    </xf>
    <xf numFmtId="38" fontId="6" fillId="0" borderId="26" xfId="3" applyFont="1" applyFill="1" applyBorder="1" applyAlignment="1">
      <alignment vertical="center" wrapText="1"/>
    </xf>
    <xf numFmtId="38" fontId="6" fillId="0" borderId="25" xfId="3" applyFont="1" applyBorder="1" applyAlignment="1">
      <alignment horizontal="right" vertical="center"/>
    </xf>
    <xf numFmtId="38" fontId="6" fillId="0" borderId="27" xfId="3" applyFont="1" applyBorder="1" applyAlignment="1">
      <alignment horizontal="right" vertical="center"/>
    </xf>
    <xf numFmtId="38" fontId="6" fillId="0" borderId="28" xfId="3" applyFont="1" applyBorder="1" applyAlignment="1">
      <alignment horizontal="right" vertical="center"/>
    </xf>
    <xf numFmtId="0" fontId="11" fillId="0" borderId="29" xfId="1" applyFont="1" applyFill="1" applyBorder="1" applyAlignment="1">
      <alignment horizontal="center" vertical="center" wrapText="1"/>
    </xf>
    <xf numFmtId="0" fontId="11" fillId="0" borderId="29" xfId="1" applyFont="1" applyFill="1" applyBorder="1" applyAlignment="1">
      <alignment vertical="center" shrinkToFit="1"/>
    </xf>
    <xf numFmtId="0" fontId="6" fillId="0" borderId="29" xfId="1" applyFont="1" applyFill="1" applyBorder="1" applyAlignment="1">
      <alignment vertical="center" shrinkToFit="1"/>
    </xf>
    <xf numFmtId="0" fontId="6" fillId="0" borderId="30" xfId="1" applyFont="1" applyFill="1" applyBorder="1" applyAlignment="1">
      <alignment vertical="center" shrinkToFit="1"/>
    </xf>
    <xf numFmtId="38" fontId="6" fillId="0" borderId="31" xfId="3" applyFont="1" applyFill="1" applyBorder="1" applyAlignment="1">
      <alignment vertical="center" wrapText="1"/>
    </xf>
    <xf numFmtId="38" fontId="6" fillId="0" borderId="32" xfId="3" applyFont="1" applyFill="1" applyBorder="1" applyAlignment="1">
      <alignment vertical="center" wrapText="1"/>
    </xf>
    <xf numFmtId="38" fontId="6" fillId="0" borderId="31" xfId="3" applyFont="1" applyBorder="1" applyAlignment="1">
      <alignment horizontal="right" vertical="center"/>
    </xf>
    <xf numFmtId="38" fontId="6" fillId="0" borderId="33" xfId="3" applyFont="1" applyBorder="1" applyAlignment="1">
      <alignment horizontal="right" vertical="center"/>
    </xf>
    <xf numFmtId="38" fontId="6" fillId="0" borderId="32" xfId="3" applyFont="1" applyBorder="1" applyAlignment="1">
      <alignment horizontal="right" vertical="center"/>
    </xf>
    <xf numFmtId="0" fontId="11" fillId="0" borderId="34" xfId="1" applyFont="1" applyFill="1" applyBorder="1" applyAlignment="1">
      <alignment horizontal="center" vertical="center" shrinkToFit="1"/>
    </xf>
    <xf numFmtId="0" fontId="11" fillId="0" borderId="35" xfId="1" applyFont="1" applyFill="1" applyBorder="1" applyAlignment="1">
      <alignment horizontal="center" vertical="center" wrapText="1"/>
    </xf>
    <xf numFmtId="0" fontId="11" fillId="0" borderId="35" xfId="1" applyFont="1" applyFill="1" applyBorder="1" applyAlignment="1">
      <alignment vertical="center" shrinkToFit="1"/>
    </xf>
    <xf numFmtId="0" fontId="6" fillId="0" borderId="35" xfId="1" applyFont="1" applyFill="1" applyBorder="1" applyAlignment="1">
      <alignment vertical="center" shrinkToFit="1"/>
    </xf>
    <xf numFmtId="0" fontId="6" fillId="0" borderId="36" xfId="1" applyFont="1" applyFill="1" applyBorder="1" applyAlignment="1">
      <alignment vertical="center" shrinkToFit="1"/>
    </xf>
    <xf numFmtId="38" fontId="6" fillId="0" borderId="37" xfId="3" applyFont="1" applyFill="1" applyBorder="1" applyAlignment="1">
      <alignment vertical="center" wrapText="1"/>
    </xf>
    <xf numFmtId="38" fontId="6" fillId="0" borderId="38" xfId="3" applyFont="1" applyFill="1" applyBorder="1" applyAlignment="1">
      <alignment vertical="center" wrapText="1"/>
    </xf>
    <xf numFmtId="38" fontId="6" fillId="0" borderId="37" xfId="3" applyFont="1" applyBorder="1" applyAlignment="1">
      <alignment horizontal="right" vertical="center"/>
    </xf>
    <xf numFmtId="38" fontId="6" fillId="0" borderId="39" xfId="3" applyFont="1" applyBorder="1" applyAlignment="1">
      <alignment horizontal="right" vertical="center"/>
    </xf>
    <xf numFmtId="38" fontId="6" fillId="0" borderId="38" xfId="3" applyFont="1" applyBorder="1" applyAlignment="1">
      <alignment horizontal="right" vertical="center"/>
    </xf>
    <xf numFmtId="38" fontId="6" fillId="0" borderId="0" xfId="1" applyNumberFormat="1" applyFont="1" applyAlignment="1">
      <alignment vertical="center"/>
    </xf>
    <xf numFmtId="0" fontId="6" fillId="0" borderId="40" xfId="1" applyFont="1" applyFill="1" applyBorder="1" applyAlignment="1">
      <alignment horizontal="center" vertical="center" wrapText="1" shrinkToFit="1"/>
    </xf>
    <xf numFmtId="0" fontId="11" fillId="0" borderId="41" xfId="1" applyFont="1" applyFill="1" applyBorder="1" applyAlignment="1">
      <alignment horizontal="center" vertical="center" wrapText="1"/>
    </xf>
    <xf numFmtId="0" fontId="11" fillId="0" borderId="41" xfId="1" applyFont="1" applyFill="1" applyBorder="1" applyAlignment="1">
      <alignment vertical="center" shrinkToFit="1"/>
    </xf>
    <xf numFmtId="0" fontId="6" fillId="0" borderId="41" xfId="4" applyFont="1" applyBorder="1" applyAlignment="1">
      <alignment vertical="center" shrinkToFit="1"/>
    </xf>
    <xf numFmtId="0" fontId="6" fillId="0" borderId="42" xfId="4" applyFont="1" applyBorder="1" applyAlignment="1">
      <alignment vertical="center" shrinkToFit="1"/>
    </xf>
    <xf numFmtId="38" fontId="6" fillId="0" borderId="25" xfId="3" applyFont="1" applyBorder="1" applyAlignment="1">
      <alignment vertical="center"/>
    </xf>
    <xf numFmtId="38" fontId="6" fillId="0" borderId="26" xfId="3" applyFont="1" applyBorder="1" applyAlignment="1">
      <alignment vertical="center"/>
    </xf>
    <xf numFmtId="38" fontId="6" fillId="0" borderId="43" xfId="3" applyFont="1" applyBorder="1" applyAlignment="1">
      <alignment horizontal="right" vertical="center"/>
    </xf>
    <xf numFmtId="38" fontId="6" fillId="0" borderId="26" xfId="3" applyFont="1" applyBorder="1" applyAlignment="1">
      <alignment horizontal="right" vertical="center"/>
    </xf>
    <xf numFmtId="0" fontId="11" fillId="0" borderId="22" xfId="1" applyFont="1" applyFill="1" applyBorder="1" applyAlignment="1">
      <alignment horizontal="center" vertical="center" shrinkToFit="1"/>
    </xf>
    <xf numFmtId="0" fontId="6" fillId="0" borderId="29" xfId="4" applyFont="1" applyBorder="1" applyAlignment="1">
      <alignment vertical="center" shrinkToFit="1"/>
    </xf>
    <xf numFmtId="0" fontId="6" fillId="0" borderId="30" xfId="4" applyFont="1" applyBorder="1" applyAlignment="1">
      <alignment vertical="center" shrinkToFit="1"/>
    </xf>
    <xf numFmtId="38" fontId="6" fillId="0" borderId="31" xfId="3" applyFont="1" applyBorder="1" applyAlignment="1">
      <alignment vertical="center"/>
    </xf>
    <xf numFmtId="38" fontId="6" fillId="0" borderId="32" xfId="3" applyFont="1" applyBorder="1" applyAlignment="1">
      <alignment vertical="center"/>
    </xf>
    <xf numFmtId="38" fontId="6" fillId="0" borderId="33" xfId="3" applyFont="1" applyBorder="1" applyAlignment="1">
      <alignment vertical="center"/>
    </xf>
    <xf numFmtId="0" fontId="11" fillId="0" borderId="34" xfId="1" applyFont="1" applyFill="1" applyBorder="1" applyAlignment="1">
      <alignment horizontal="center" vertical="center" shrinkToFit="1"/>
    </xf>
    <xf numFmtId="38" fontId="6" fillId="0" borderId="37" xfId="3" applyFont="1" applyBorder="1" applyAlignment="1">
      <alignment vertical="center"/>
    </xf>
    <xf numFmtId="38" fontId="6" fillId="0" borderId="39" xfId="3" applyFont="1" applyBorder="1" applyAlignment="1">
      <alignment vertical="center"/>
    </xf>
    <xf numFmtId="38" fontId="6" fillId="0" borderId="38" xfId="3" applyFont="1" applyBorder="1" applyAlignment="1">
      <alignment vertical="center"/>
    </xf>
    <xf numFmtId="0" fontId="11" fillId="0" borderId="40" xfId="1" applyFont="1" applyFill="1" applyBorder="1" applyAlignment="1">
      <alignment horizontal="center" vertical="center" shrinkToFit="1"/>
    </xf>
    <xf numFmtId="0" fontId="6" fillId="0" borderId="41" xfId="1" applyFont="1" applyFill="1" applyBorder="1" applyAlignment="1">
      <alignment vertical="center" shrinkToFit="1"/>
    </xf>
    <xf numFmtId="0" fontId="6" fillId="0" borderId="42" xfId="1" applyFont="1" applyFill="1" applyBorder="1" applyAlignment="1">
      <alignment vertical="center" shrinkToFit="1"/>
    </xf>
    <xf numFmtId="38" fontId="6" fillId="0" borderId="25" xfId="3" applyFont="1" applyFill="1" applyBorder="1" applyAlignment="1">
      <alignment vertical="center" wrapText="1"/>
    </xf>
    <xf numFmtId="38" fontId="6" fillId="0" borderId="43" xfId="3" applyFont="1" applyBorder="1" applyAlignment="1">
      <alignment vertical="center"/>
    </xf>
    <xf numFmtId="38" fontId="6" fillId="0" borderId="31" xfId="3" applyFont="1" applyBorder="1">
      <alignment vertical="center"/>
    </xf>
    <xf numFmtId="38" fontId="6" fillId="0" borderId="33" xfId="3" applyFont="1" applyBorder="1">
      <alignment vertical="center"/>
    </xf>
    <xf numFmtId="38" fontId="6" fillId="0" borderId="32" xfId="3" applyFont="1" applyBorder="1">
      <alignment vertical="center"/>
    </xf>
    <xf numFmtId="0" fontId="11" fillId="0" borderId="44" xfId="1" applyFont="1" applyFill="1" applyBorder="1" applyAlignment="1">
      <alignment horizontal="center" vertical="center" shrinkToFit="1"/>
    </xf>
    <xf numFmtId="38" fontId="6" fillId="0" borderId="45" xfId="3" applyFont="1" applyFill="1" applyBorder="1" applyAlignment="1">
      <alignment vertical="center" wrapText="1"/>
    </xf>
    <xf numFmtId="38" fontId="6" fillId="0" borderId="46" xfId="3" applyFont="1" applyFill="1" applyBorder="1" applyAlignment="1">
      <alignment vertical="center" wrapText="1"/>
    </xf>
    <xf numFmtId="38" fontId="6" fillId="0" borderId="37" xfId="3" applyFont="1" applyBorder="1">
      <alignment vertical="center"/>
    </xf>
    <xf numFmtId="38" fontId="6" fillId="0" borderId="39" xfId="3" applyFont="1" applyBorder="1">
      <alignment vertical="center"/>
    </xf>
    <xf numFmtId="38" fontId="6" fillId="0" borderId="38" xfId="3" applyFont="1" applyBorder="1">
      <alignment vertical="center"/>
    </xf>
    <xf numFmtId="38" fontId="6" fillId="0" borderId="0" xfId="1" applyNumberFormat="1" applyFont="1">
      <alignment vertical="center"/>
    </xf>
    <xf numFmtId="0" fontId="3" fillId="0" borderId="0" xfId="5" applyFont="1">
      <alignment vertical="center"/>
    </xf>
    <xf numFmtId="0" fontId="2" fillId="0" borderId="0" xfId="5" applyBorder="1">
      <alignment vertical="center"/>
    </xf>
    <xf numFmtId="0" fontId="2" fillId="0" borderId="0" xfId="5">
      <alignment vertical="center"/>
    </xf>
    <xf numFmtId="0" fontId="13" fillId="0" borderId="0" xfId="5" applyFont="1" applyBorder="1" applyAlignment="1">
      <alignment vertical="center" shrinkToFit="1"/>
    </xf>
    <xf numFmtId="0" fontId="6" fillId="0" borderId="0" xfId="5" applyFont="1" applyBorder="1" applyAlignment="1">
      <alignment horizontal="center" vertical="center" shrinkToFit="1"/>
    </xf>
    <xf numFmtId="0" fontId="6" fillId="0" borderId="0" xfId="5" applyFont="1" applyBorder="1">
      <alignment vertical="center"/>
    </xf>
    <xf numFmtId="0" fontId="6" fillId="0" borderId="47" xfId="5" applyFont="1" applyBorder="1" applyAlignment="1">
      <alignment vertical="center" shrinkToFit="1"/>
    </xf>
    <xf numFmtId="0" fontId="6" fillId="0" borderId="47" xfId="5" applyFont="1" applyBorder="1" applyAlignment="1">
      <alignment horizontal="center" vertical="center" shrinkToFit="1"/>
    </xf>
    <xf numFmtId="0" fontId="6" fillId="0" borderId="47" xfId="5" applyFont="1" applyBorder="1">
      <alignment vertical="center"/>
    </xf>
    <xf numFmtId="0" fontId="6" fillId="0" borderId="47" xfId="5" applyFont="1" applyBorder="1" applyAlignment="1">
      <alignment horizontal="right"/>
    </xf>
    <xf numFmtId="0" fontId="6" fillId="0" borderId="0" xfId="5" applyFont="1" applyAlignment="1">
      <alignment horizontal="center" vertical="center"/>
    </xf>
    <xf numFmtId="0" fontId="6" fillId="0" borderId="16" xfId="5" applyFont="1" applyBorder="1" applyAlignment="1">
      <alignment horizontal="distributed" vertical="center" justifyLastLine="1" shrinkToFit="1"/>
    </xf>
    <xf numFmtId="0" fontId="6" fillId="0" borderId="16" xfId="5" applyFont="1" applyBorder="1" applyAlignment="1">
      <alignment horizontal="center" vertical="center"/>
    </xf>
    <xf numFmtId="0" fontId="6" fillId="0" borderId="16" xfId="5" applyFont="1" applyBorder="1" applyAlignment="1">
      <alignment horizontal="center" vertical="center" wrapText="1"/>
    </xf>
    <xf numFmtId="0" fontId="6" fillId="0" borderId="1" xfId="5" applyFont="1" applyBorder="1" applyAlignment="1">
      <alignment vertical="center" shrinkToFit="1"/>
    </xf>
    <xf numFmtId="0" fontId="6" fillId="0" borderId="48" xfId="5" applyFont="1" applyBorder="1" applyAlignment="1">
      <alignment horizontal="center" vertical="center" shrinkToFit="1"/>
    </xf>
    <xf numFmtId="38" fontId="6" fillId="0" borderId="48" xfId="6" applyFont="1" applyBorder="1">
      <alignment vertical="center"/>
    </xf>
    <xf numFmtId="38" fontId="6" fillId="0" borderId="48" xfId="6" applyFont="1" applyBorder="1" applyAlignment="1">
      <alignment vertical="center"/>
    </xf>
    <xf numFmtId="38" fontId="6" fillId="0" borderId="48" xfId="6" applyFont="1" applyBorder="1" applyAlignment="1">
      <alignment horizontal="right" vertical="center"/>
    </xf>
    <xf numFmtId="0" fontId="6" fillId="0" borderId="4" xfId="5" applyFont="1" applyBorder="1" applyAlignment="1">
      <alignment vertical="center" shrinkToFit="1"/>
    </xf>
    <xf numFmtId="0" fontId="6" fillId="0" borderId="49" xfId="5" applyFont="1" applyBorder="1" applyAlignment="1">
      <alignment horizontal="center" vertical="center" shrinkToFit="1"/>
    </xf>
    <xf numFmtId="38" fontId="6" fillId="0" borderId="49" xfId="6" applyFont="1" applyBorder="1">
      <alignment vertical="center"/>
    </xf>
    <xf numFmtId="38" fontId="6" fillId="0" borderId="49" xfId="6" applyFont="1" applyBorder="1" applyAlignment="1">
      <alignment vertical="center"/>
    </xf>
    <xf numFmtId="38" fontId="6" fillId="0" borderId="49" xfId="6" applyFont="1" applyBorder="1" applyAlignment="1">
      <alignment horizontal="right" vertical="center"/>
    </xf>
    <xf numFmtId="0" fontId="6" fillId="0" borderId="0" xfId="5" applyFont="1" applyAlignment="1">
      <alignment vertical="center" shrinkToFit="1"/>
    </xf>
    <xf numFmtId="38" fontId="6" fillId="0" borderId="48" xfId="6" applyFont="1" applyBorder="1" applyAlignment="1">
      <alignment vertical="center" shrinkToFit="1"/>
    </xf>
    <xf numFmtId="38" fontId="6" fillId="0" borderId="48" xfId="6" applyFont="1" applyBorder="1" applyAlignment="1">
      <alignment horizontal="right" vertical="center" shrinkToFit="1"/>
    </xf>
    <xf numFmtId="38" fontId="6" fillId="0" borderId="49" xfId="6" applyFont="1" applyBorder="1" applyAlignment="1">
      <alignment vertical="center" shrinkToFit="1"/>
    </xf>
    <xf numFmtId="38" fontId="6" fillId="0" borderId="49" xfId="6" applyFont="1" applyBorder="1" applyAlignment="1">
      <alignment horizontal="right" vertical="center" shrinkToFit="1"/>
    </xf>
    <xf numFmtId="0" fontId="6" fillId="0" borderId="0" xfId="5" applyFont="1" applyAlignment="1">
      <alignment vertical="center"/>
    </xf>
    <xf numFmtId="38" fontId="6" fillId="0" borderId="48" xfId="6" applyFont="1" applyFill="1" applyBorder="1" applyAlignment="1">
      <alignment vertical="center" shrinkToFit="1"/>
    </xf>
    <xf numFmtId="38" fontId="6" fillId="0" borderId="48" xfId="6" applyFont="1" applyFill="1" applyBorder="1" applyAlignment="1">
      <alignment horizontal="right" vertical="center" shrinkToFit="1"/>
    </xf>
    <xf numFmtId="38" fontId="6" fillId="0" borderId="49" xfId="6" applyFont="1" applyFill="1" applyBorder="1" applyAlignment="1">
      <alignment vertical="center" shrinkToFit="1"/>
    </xf>
    <xf numFmtId="38" fontId="6" fillId="0" borderId="49" xfId="6" applyFont="1" applyFill="1" applyBorder="1" applyAlignment="1">
      <alignment horizontal="right" vertical="center" shrinkToFit="1"/>
    </xf>
    <xf numFmtId="38" fontId="6" fillId="0" borderId="1" xfId="6" applyFont="1" applyFill="1" applyBorder="1" applyAlignment="1">
      <alignment horizontal="right" vertical="center" shrinkToFit="1"/>
    </xf>
    <xf numFmtId="38" fontId="6" fillId="0" borderId="4" xfId="6" applyFont="1" applyFill="1" applyBorder="1" applyAlignment="1">
      <alignment horizontal="right" vertical="center" shrinkToFit="1"/>
    </xf>
    <xf numFmtId="0" fontId="6" fillId="0" borderId="19" xfId="5" applyFont="1" applyBorder="1" applyAlignment="1">
      <alignment vertical="center" shrinkToFit="1"/>
    </xf>
    <xf numFmtId="0" fontId="6" fillId="0" borderId="50" xfId="5" applyFont="1" applyBorder="1" applyAlignment="1">
      <alignment vertical="center" shrinkToFit="1"/>
    </xf>
    <xf numFmtId="38" fontId="6" fillId="0" borderId="16" xfId="6" applyFont="1" applyFill="1" applyBorder="1" applyAlignment="1">
      <alignment vertical="center" shrinkToFit="1"/>
    </xf>
    <xf numFmtId="0" fontId="6" fillId="0" borderId="19" xfId="5" applyFont="1" applyFill="1" applyBorder="1" applyAlignment="1">
      <alignment vertical="center" shrinkToFit="1"/>
    </xf>
    <xf numFmtId="0" fontId="6" fillId="0" borderId="50" xfId="5" applyFont="1" applyFill="1" applyBorder="1" applyAlignment="1">
      <alignment vertical="center" shrinkToFit="1"/>
    </xf>
    <xf numFmtId="0" fontId="6" fillId="0" borderId="0" xfId="5" applyFont="1" applyFill="1" applyAlignment="1">
      <alignment vertical="center"/>
    </xf>
    <xf numFmtId="38" fontId="6" fillId="0" borderId="0" xfId="5" applyNumberFormat="1" applyFont="1" applyFill="1" applyAlignment="1">
      <alignment vertical="center"/>
    </xf>
    <xf numFmtId="0" fontId="6" fillId="0" borderId="0" xfId="5" applyFont="1" applyAlignment="1">
      <alignment horizontal="right" vertical="center"/>
    </xf>
    <xf numFmtId="0" fontId="14" fillId="0" borderId="0" xfId="2" applyFont="1" applyAlignment="1">
      <alignment vertical="center"/>
    </xf>
    <xf numFmtId="0" fontId="6" fillId="0" borderId="0" xfId="5" applyFont="1" applyAlignment="1">
      <alignment horizontal="center" vertical="center" shrinkToFit="1"/>
    </xf>
    <xf numFmtId="38" fontId="6" fillId="0" borderId="0" xfId="5" applyNumberFormat="1" applyFont="1" applyAlignment="1">
      <alignment vertical="center"/>
    </xf>
    <xf numFmtId="38" fontId="6" fillId="0" borderId="0" xfId="5" applyNumberFormat="1" applyFont="1">
      <alignment vertical="center"/>
    </xf>
    <xf numFmtId="0" fontId="15" fillId="0" borderId="0" xfId="5" applyFont="1" applyAlignment="1">
      <alignment vertical="center"/>
    </xf>
    <xf numFmtId="0" fontId="6" fillId="0" borderId="0" xfId="5" applyFont="1">
      <alignment vertical="center"/>
    </xf>
    <xf numFmtId="0" fontId="6" fillId="0" borderId="1" xfId="5" applyFont="1" applyBorder="1" applyAlignment="1">
      <alignment horizontal="center" vertical="center" shrinkToFit="1"/>
    </xf>
    <xf numFmtId="0" fontId="6" fillId="0" borderId="50" xfId="5" applyFont="1" applyBorder="1" applyAlignment="1">
      <alignment horizontal="center" vertical="center" shrinkToFit="1"/>
    </xf>
    <xf numFmtId="0" fontId="6" fillId="0" borderId="16" xfId="5" applyFont="1" applyBorder="1" applyAlignment="1">
      <alignment horizontal="center" vertical="center" shrinkToFit="1"/>
    </xf>
    <xf numFmtId="0" fontId="6" fillId="0" borderId="9" xfId="5" applyFont="1" applyBorder="1" applyAlignment="1">
      <alignment horizontal="center" vertical="center" shrinkToFit="1"/>
    </xf>
    <xf numFmtId="0" fontId="6" fillId="0" borderId="19" xfId="5" applyFont="1" applyBorder="1" applyAlignment="1">
      <alignment horizontal="center" vertical="center" shrinkToFit="1"/>
    </xf>
    <xf numFmtId="0" fontId="6" fillId="0" borderId="1" xfId="5" applyFont="1" applyBorder="1" applyAlignment="1">
      <alignment horizontal="center" vertical="center" shrinkToFit="1"/>
    </xf>
    <xf numFmtId="0" fontId="6" fillId="0" borderId="51" xfId="5" applyFont="1" applyBorder="1" applyAlignment="1">
      <alignment horizontal="center" vertical="center" shrinkToFit="1"/>
    </xf>
    <xf numFmtId="0" fontId="6" fillId="0" borderId="8" xfId="5" applyFont="1" applyBorder="1" applyAlignment="1">
      <alignment horizontal="center" vertical="center" shrinkToFit="1"/>
    </xf>
    <xf numFmtId="0" fontId="6" fillId="0" borderId="7" xfId="5" applyFont="1" applyBorder="1" applyAlignment="1">
      <alignment horizontal="center" vertical="center" shrinkToFit="1"/>
    </xf>
    <xf numFmtId="0" fontId="6" fillId="0" borderId="52" xfId="5" applyFont="1" applyBorder="1" applyAlignment="1">
      <alignment horizontal="center" vertical="center" shrinkToFit="1"/>
    </xf>
    <xf numFmtId="0" fontId="6" fillId="0" borderId="53" xfId="5" applyFont="1" applyBorder="1" applyAlignment="1">
      <alignment horizontal="center" vertical="center" shrinkToFit="1"/>
    </xf>
    <xf numFmtId="0" fontId="6" fillId="0" borderId="4" xfId="5" applyFont="1" applyBorder="1" applyAlignment="1">
      <alignment horizontal="center" vertical="center" shrinkToFit="1"/>
    </xf>
    <xf numFmtId="0" fontId="6" fillId="0" borderId="4" xfId="5" applyFont="1" applyBorder="1" applyAlignment="1">
      <alignment horizontal="right" vertical="center" shrinkToFit="1"/>
    </xf>
    <xf numFmtId="0" fontId="6" fillId="0" borderId="54" xfId="5" applyFont="1" applyBorder="1" applyAlignment="1">
      <alignment horizontal="right" vertical="center" shrinkToFit="1"/>
    </xf>
    <xf numFmtId="0" fontId="6" fillId="0" borderId="12" xfId="5" applyFont="1" applyBorder="1" applyAlignment="1">
      <alignment horizontal="right" vertical="center" shrinkToFit="1"/>
    </xf>
    <xf numFmtId="0" fontId="6" fillId="0" borderId="5" xfId="5" applyFont="1" applyBorder="1" applyAlignment="1">
      <alignment horizontal="right" vertical="center" shrinkToFit="1"/>
    </xf>
    <xf numFmtId="0" fontId="6" fillId="0" borderId="6" xfId="5" applyFont="1" applyBorder="1" applyAlignment="1">
      <alignment horizontal="right" vertical="center" shrinkToFit="1"/>
    </xf>
    <xf numFmtId="0" fontId="6" fillId="0" borderId="55" xfId="5" applyFont="1" applyBorder="1" applyAlignment="1">
      <alignment horizontal="right" vertical="center" shrinkToFit="1"/>
    </xf>
    <xf numFmtId="0" fontId="6" fillId="0" borderId="4" xfId="5" applyFont="1" applyBorder="1" applyAlignment="1">
      <alignment horizontal="center" vertical="center"/>
    </xf>
    <xf numFmtId="38" fontId="6" fillId="0" borderId="4" xfId="6" applyFont="1" applyBorder="1" applyAlignment="1">
      <alignment horizontal="right" vertical="center" shrinkToFit="1"/>
    </xf>
    <xf numFmtId="38" fontId="6" fillId="0" borderId="5" xfId="6" applyFont="1" applyBorder="1" applyAlignment="1">
      <alignment horizontal="right" vertical="center"/>
    </xf>
    <xf numFmtId="38" fontId="6" fillId="0" borderId="12" xfId="6" applyFont="1" applyBorder="1" applyAlignment="1">
      <alignment horizontal="right" vertical="center"/>
    </xf>
    <xf numFmtId="38" fontId="6" fillId="0" borderId="6" xfId="6" applyFont="1" applyBorder="1" applyAlignment="1">
      <alignment horizontal="right" vertical="center"/>
    </xf>
    <xf numFmtId="38" fontId="6" fillId="0" borderId="55" xfId="6" applyFont="1" applyBorder="1" applyAlignment="1">
      <alignment horizontal="right" vertical="center"/>
    </xf>
    <xf numFmtId="38" fontId="6" fillId="0" borderId="4" xfId="6" applyFont="1" applyBorder="1" applyAlignment="1">
      <alignment horizontal="right" vertical="center"/>
    </xf>
    <xf numFmtId="0" fontId="6" fillId="0" borderId="16" xfId="5" applyFont="1" applyBorder="1" applyAlignment="1">
      <alignment horizontal="center" vertical="center" shrinkToFit="1"/>
    </xf>
    <xf numFmtId="38" fontId="6" fillId="0" borderId="17" xfId="6" applyFont="1" applyBorder="1" applyAlignment="1">
      <alignment horizontal="right" vertical="center"/>
    </xf>
    <xf numFmtId="38" fontId="6" fillId="0" borderId="18" xfId="6" applyFont="1" applyBorder="1" applyAlignment="1">
      <alignment horizontal="right" vertical="center"/>
    </xf>
    <xf numFmtId="38" fontId="6" fillId="0" borderId="50" xfId="6" applyFont="1" applyBorder="1" applyAlignment="1">
      <alignment horizontal="right" vertical="center"/>
    </xf>
    <xf numFmtId="38" fontId="6" fillId="0" borderId="56" xfId="6" applyFont="1" applyBorder="1" applyAlignment="1">
      <alignment horizontal="right" vertical="center"/>
    </xf>
    <xf numFmtId="38" fontId="6" fillId="0" borderId="16" xfId="6" applyFont="1" applyBorder="1" applyAlignment="1">
      <alignment horizontal="right" vertical="center"/>
    </xf>
    <xf numFmtId="38" fontId="6" fillId="0" borderId="54" xfId="6" applyFont="1" applyBorder="1" applyAlignment="1">
      <alignment horizontal="right" vertical="center"/>
    </xf>
    <xf numFmtId="38" fontId="6" fillId="0" borderId="57" xfId="6" applyFont="1" applyBorder="1" applyAlignment="1">
      <alignment horizontal="right" vertical="center"/>
    </xf>
    <xf numFmtId="38" fontId="6" fillId="0" borderId="4" xfId="6" applyFont="1" applyFill="1" applyBorder="1" applyAlignment="1">
      <alignment horizontal="right" vertical="center"/>
    </xf>
    <xf numFmtId="38" fontId="6" fillId="0" borderId="54" xfId="6" applyFont="1" applyFill="1" applyBorder="1" applyAlignment="1">
      <alignment horizontal="right" vertical="center"/>
    </xf>
    <xf numFmtId="38" fontId="6" fillId="0" borderId="55" xfId="6" applyFont="1" applyFill="1" applyBorder="1" applyAlignment="1">
      <alignment horizontal="right" vertical="center"/>
    </xf>
    <xf numFmtId="38" fontId="6" fillId="0" borderId="5" xfId="6" applyFont="1" applyFill="1" applyBorder="1" applyAlignment="1">
      <alignment horizontal="right" vertical="center"/>
    </xf>
    <xf numFmtId="38" fontId="6" fillId="0" borderId="12" xfId="6" applyFont="1" applyFill="1" applyBorder="1" applyAlignment="1">
      <alignment horizontal="right" vertical="center"/>
    </xf>
    <xf numFmtId="38" fontId="6" fillId="0" borderId="6" xfId="6" applyFont="1" applyFill="1" applyBorder="1" applyAlignment="1">
      <alignment horizontal="right" vertical="center"/>
    </xf>
    <xf numFmtId="0" fontId="6" fillId="0" borderId="4" xfId="5" applyFont="1" applyFill="1" applyBorder="1" applyAlignment="1">
      <alignment horizontal="center" vertical="center"/>
    </xf>
    <xf numFmtId="38" fontId="6" fillId="0" borderId="16" xfId="6" applyFont="1" applyFill="1" applyBorder="1" applyAlignment="1">
      <alignment horizontal="right" vertical="center"/>
    </xf>
    <xf numFmtId="0" fontId="6" fillId="0" borderId="0" xfId="5" applyFont="1" applyFill="1" applyBorder="1" applyAlignment="1">
      <alignment horizontal="left" vertical="center"/>
    </xf>
    <xf numFmtId="38" fontId="6" fillId="0" borderId="0" xfId="6" applyFont="1" applyFill="1" applyBorder="1" applyAlignment="1">
      <alignment horizontal="right" vertical="center"/>
    </xf>
    <xf numFmtId="0" fontId="6" fillId="0" borderId="0" xfId="4" applyFont="1" applyAlignment="1">
      <alignment vertical="center"/>
    </xf>
    <xf numFmtId="0" fontId="2" fillId="0" borderId="0" xfId="4" applyFont="1" applyBorder="1" applyAlignment="1">
      <alignment vertical="center"/>
    </xf>
    <xf numFmtId="0" fontId="6" fillId="0" borderId="0" xfId="4" applyFont="1" applyBorder="1" applyAlignment="1">
      <alignment vertical="center"/>
    </xf>
    <xf numFmtId="0" fontId="6" fillId="0" borderId="1" xfId="4" applyFont="1" applyBorder="1" applyAlignment="1">
      <alignment horizontal="distributed" vertical="center" justifyLastLine="1"/>
    </xf>
    <xf numFmtId="0" fontId="6" fillId="0" borderId="1" xfId="4" applyFont="1" applyBorder="1" applyAlignment="1">
      <alignment horizontal="center" vertical="center" justifyLastLine="1"/>
    </xf>
    <xf numFmtId="0" fontId="6" fillId="0" borderId="14" xfId="4" applyFont="1" applyBorder="1" applyAlignment="1">
      <alignment horizontal="distributed" vertical="center" justifyLastLine="1"/>
    </xf>
    <xf numFmtId="0" fontId="6" fillId="0" borderId="58" xfId="4" applyFont="1" applyBorder="1" applyAlignment="1">
      <alignment horizontal="distributed" vertical="center" justifyLastLine="1"/>
    </xf>
    <xf numFmtId="0" fontId="6" fillId="0" borderId="52" xfId="4" applyFont="1" applyBorder="1" applyAlignment="1">
      <alignment horizontal="distributed" vertical="center" justifyLastLine="1"/>
    </xf>
    <xf numFmtId="0" fontId="6" fillId="0" borderId="0" xfId="1" applyFont="1" applyBorder="1">
      <alignment vertical="center"/>
    </xf>
    <xf numFmtId="0" fontId="6" fillId="0" borderId="0" xfId="1" applyFont="1" applyAlignment="1">
      <alignment horizontal="center" vertical="center"/>
    </xf>
    <xf numFmtId="0" fontId="6" fillId="0" borderId="4" xfId="4" applyFont="1" applyBorder="1" applyAlignment="1">
      <alignment horizontal="distributed" vertical="center" justifyLastLine="1"/>
    </xf>
    <xf numFmtId="0" fontId="6" fillId="0" borderId="4" xfId="4" applyFont="1" applyBorder="1" applyAlignment="1">
      <alignment horizontal="center" vertical="center" justifyLastLine="1"/>
    </xf>
    <xf numFmtId="0" fontId="6" fillId="0" borderId="59" xfId="4" applyFont="1" applyBorder="1" applyAlignment="1">
      <alignment horizontal="distributed" vertical="center" justifyLastLine="1"/>
    </xf>
    <xf numFmtId="0" fontId="6" fillId="0" borderId="60" xfId="4" applyFont="1" applyBorder="1" applyAlignment="1">
      <alignment horizontal="distributed" vertical="center" justifyLastLine="1"/>
    </xf>
    <xf numFmtId="0" fontId="6" fillId="0" borderId="60" xfId="4" applyFont="1" applyBorder="1" applyAlignment="1">
      <alignment horizontal="distributed" vertical="center" wrapText="1" justifyLastLine="1"/>
    </xf>
    <xf numFmtId="0" fontId="6" fillId="0" borderId="60" xfId="4" applyFont="1" applyFill="1" applyBorder="1" applyAlignment="1">
      <alignment horizontal="distributed" vertical="center" wrapText="1" justifyLastLine="1"/>
    </xf>
    <xf numFmtId="0" fontId="17" fillId="0" borderId="60" xfId="4" applyFont="1" applyFill="1" applyBorder="1" applyAlignment="1">
      <alignment horizontal="distributed" vertical="center" wrapText="1" justifyLastLine="1"/>
    </xf>
    <xf numFmtId="0" fontId="17" fillId="0" borderId="61" xfId="4" applyFont="1" applyFill="1" applyBorder="1" applyAlignment="1">
      <alignment horizontal="distributed" vertical="center" wrapText="1" justifyLastLine="1"/>
    </xf>
    <xf numFmtId="0" fontId="6" fillId="0" borderId="0" xfId="1" applyFont="1" applyBorder="1" applyAlignment="1">
      <alignment horizontal="center" vertical="center"/>
    </xf>
    <xf numFmtId="0" fontId="6" fillId="0" borderId="16" xfId="4" applyFont="1" applyBorder="1" applyAlignment="1">
      <alignment horizontal="center" vertical="center"/>
    </xf>
    <xf numFmtId="178" fontId="7" fillId="0" borderId="16" xfId="4" applyNumberFormat="1" applyFont="1" applyBorder="1" applyAlignment="1">
      <alignment vertical="center"/>
    </xf>
    <xf numFmtId="178" fontId="6" fillId="0" borderId="17" xfId="3" applyNumberFormat="1" applyFont="1" applyBorder="1" applyAlignment="1">
      <alignment vertical="center"/>
    </xf>
    <xf numFmtId="178" fontId="6" fillId="0" borderId="21" xfId="3" applyNumberFormat="1" applyFont="1" applyBorder="1" applyAlignment="1">
      <alignment vertical="center"/>
    </xf>
    <xf numFmtId="178" fontId="6" fillId="0" borderId="21" xfId="1" applyNumberFormat="1" applyFont="1" applyBorder="1">
      <alignment vertical="center"/>
    </xf>
    <xf numFmtId="178" fontId="6" fillId="0" borderId="18" xfId="1" applyNumberFormat="1" applyFont="1" applyBorder="1">
      <alignment vertical="center"/>
    </xf>
    <xf numFmtId="178" fontId="6" fillId="0" borderId="18" xfId="3" applyNumberFormat="1" applyFont="1" applyBorder="1" applyAlignment="1">
      <alignment vertical="center"/>
    </xf>
    <xf numFmtId="178" fontId="6" fillId="0" borderId="19" xfId="3" applyNumberFormat="1" applyFont="1" applyBorder="1" applyAlignment="1">
      <alignment vertical="center"/>
    </xf>
    <xf numFmtId="178" fontId="6" fillId="0" borderId="56" xfId="3" applyNumberFormat="1" applyFont="1" applyBorder="1" applyAlignment="1">
      <alignment vertical="center"/>
    </xf>
    <xf numFmtId="178" fontId="6" fillId="0" borderId="62" xfId="3" applyNumberFormat="1" applyFont="1" applyBorder="1" applyAlignment="1">
      <alignment vertical="center"/>
    </xf>
    <xf numFmtId="0" fontId="6" fillId="0" borderId="16" xfId="4" applyFont="1" applyFill="1" applyBorder="1" applyAlignment="1">
      <alignment horizontal="center" vertical="center"/>
    </xf>
    <xf numFmtId="178" fontId="7" fillId="0" borderId="16" xfId="4" applyNumberFormat="1" applyFont="1" applyFill="1" applyBorder="1" applyAlignment="1">
      <alignment vertical="center"/>
    </xf>
    <xf numFmtId="178" fontId="6" fillId="0" borderId="19" xfId="3" applyNumberFormat="1" applyFont="1" applyFill="1" applyBorder="1" applyAlignment="1">
      <alignment vertical="center"/>
    </xf>
    <xf numFmtId="178" fontId="6" fillId="0" borderId="56" xfId="3" applyNumberFormat="1" applyFont="1" applyFill="1" applyBorder="1" applyAlignment="1">
      <alignment vertical="center"/>
    </xf>
    <xf numFmtId="178" fontId="6" fillId="0" borderId="21" xfId="3" applyNumberFormat="1" applyFont="1" applyFill="1" applyBorder="1" applyAlignment="1">
      <alignment vertical="center"/>
    </xf>
    <xf numFmtId="178" fontId="6" fillId="0" borderId="62" xfId="3" applyNumberFormat="1" applyFont="1" applyFill="1" applyBorder="1" applyAlignment="1">
      <alignment vertical="center"/>
    </xf>
    <xf numFmtId="178" fontId="6" fillId="0" borderId="18" xfId="3" applyNumberFormat="1" applyFont="1" applyFill="1" applyBorder="1" applyAlignment="1">
      <alignment vertical="center"/>
    </xf>
    <xf numFmtId="0" fontId="18" fillId="0" borderId="0" xfId="1" applyFont="1">
      <alignment vertical="center"/>
    </xf>
    <xf numFmtId="0" fontId="3" fillId="0" borderId="0" xfId="7" applyFont="1">
      <alignment vertical="center"/>
    </xf>
    <xf numFmtId="0" fontId="2" fillId="0" borderId="0" xfId="7" applyFont="1">
      <alignment vertical="center"/>
    </xf>
    <xf numFmtId="38" fontId="14" fillId="0" borderId="0" xfId="8" applyFont="1" applyBorder="1" applyAlignment="1">
      <alignment horizontal="center" vertical="center"/>
    </xf>
    <xf numFmtId="38" fontId="19" fillId="0" borderId="0" xfId="8" applyFont="1" applyBorder="1" applyAlignment="1">
      <alignment horizontal="center" vertical="center"/>
    </xf>
    <xf numFmtId="38" fontId="14" fillId="0" borderId="0" xfId="8" applyFont="1" applyBorder="1" applyAlignment="1">
      <alignment horizontal="center" vertical="center" textRotation="255" wrapText="1"/>
    </xf>
    <xf numFmtId="38" fontId="14" fillId="0" borderId="0" xfId="8" applyFont="1" applyBorder="1" applyAlignment="1">
      <alignment horizontal="right" vertical="center"/>
    </xf>
    <xf numFmtId="38" fontId="14" fillId="0" borderId="1" xfId="8" applyFont="1" applyBorder="1" applyAlignment="1">
      <alignment horizontal="center" vertical="center"/>
    </xf>
    <xf numFmtId="38" fontId="14" fillId="0" borderId="14" xfId="8" applyFont="1" applyBorder="1" applyAlignment="1">
      <alignment horizontal="center" vertical="center"/>
    </xf>
    <xf numFmtId="38" fontId="14" fillId="0" borderId="58" xfId="8" applyFont="1" applyBorder="1" applyAlignment="1">
      <alignment horizontal="center" vertical="center"/>
    </xf>
    <xf numFmtId="38" fontId="14" fillId="0" borderId="52" xfId="8" applyFont="1" applyBorder="1" applyAlignment="1">
      <alignment horizontal="center" vertical="center"/>
    </xf>
    <xf numFmtId="38" fontId="14" fillId="0" borderId="9" xfId="8" applyFont="1" applyBorder="1" applyAlignment="1">
      <alignment horizontal="center" vertical="center"/>
    </xf>
    <xf numFmtId="38" fontId="14" fillId="0" borderId="9" xfId="8" applyFont="1" applyBorder="1" applyAlignment="1">
      <alignment horizontal="center" vertical="center" textRotation="255" wrapText="1"/>
    </xf>
    <xf numFmtId="38" fontId="20" fillId="0" borderId="14" xfId="8" applyFont="1" applyBorder="1" applyAlignment="1">
      <alignment horizontal="center" vertical="center"/>
    </xf>
    <xf numFmtId="38" fontId="20" fillId="0" borderId="58" xfId="8" applyFont="1" applyBorder="1" applyAlignment="1">
      <alignment horizontal="center" vertical="center"/>
    </xf>
    <xf numFmtId="38" fontId="20" fillId="0" borderId="52" xfId="8" applyFont="1" applyBorder="1" applyAlignment="1">
      <alignment horizontal="center" vertical="center"/>
    </xf>
    <xf numFmtId="38" fontId="14" fillId="0" borderId="4" xfId="8" applyFont="1" applyBorder="1" applyAlignment="1">
      <alignment horizontal="center" vertical="center"/>
    </xf>
    <xf numFmtId="38" fontId="14" fillId="0" borderId="6" xfId="8" applyFont="1" applyBorder="1" applyAlignment="1">
      <alignment horizontal="center" vertical="center" textRotation="255"/>
    </xf>
    <xf numFmtId="38" fontId="14" fillId="0" borderId="4" xfId="8" applyFont="1" applyBorder="1" applyAlignment="1">
      <alignment horizontal="center" vertical="center" textRotation="255" wrapText="1"/>
    </xf>
    <xf numFmtId="38" fontId="14" fillId="0" borderId="16" xfId="8" applyFont="1" applyBorder="1" applyAlignment="1">
      <alignment horizontal="distributed" vertical="center" textRotation="255" wrapText="1"/>
    </xf>
    <xf numFmtId="38" fontId="20" fillId="0" borderId="4" xfId="8" applyFont="1" applyBorder="1" applyAlignment="1">
      <alignment horizontal="center" vertical="center" textRotation="255" wrapText="1"/>
    </xf>
    <xf numFmtId="38" fontId="20" fillId="0" borderId="16" xfId="8" applyFont="1" applyBorder="1" applyAlignment="1">
      <alignment horizontal="center" vertical="top" textRotation="255" wrapText="1"/>
    </xf>
    <xf numFmtId="38" fontId="14" fillId="0" borderId="16" xfId="8" applyFont="1" applyBorder="1" applyAlignment="1">
      <alignment horizontal="left" vertical="center"/>
    </xf>
    <xf numFmtId="38" fontId="21" fillId="0" borderId="16" xfId="8" applyFont="1" applyBorder="1" applyAlignment="1">
      <alignment horizontal="right" vertical="center" shrinkToFit="1"/>
    </xf>
    <xf numFmtId="38" fontId="22" fillId="0" borderId="16" xfId="8" applyFont="1" applyBorder="1" applyAlignment="1">
      <alignment horizontal="right" vertical="center" shrinkToFit="1"/>
    </xf>
    <xf numFmtId="38" fontId="23" fillId="0" borderId="16" xfId="8" applyFont="1" applyBorder="1" applyAlignment="1">
      <alignment horizontal="right" vertical="center" shrinkToFit="1"/>
    </xf>
    <xf numFmtId="38" fontId="24" fillId="0" borderId="16" xfId="8" applyFont="1" applyBorder="1" applyAlignment="1">
      <alignment horizontal="right" vertical="center" shrinkToFit="1"/>
    </xf>
    <xf numFmtId="38" fontId="20" fillId="0" borderId="0" xfId="8" applyFont="1" applyBorder="1" applyAlignment="1">
      <alignment horizontal="center" vertical="center"/>
    </xf>
    <xf numFmtId="38" fontId="20" fillId="0" borderId="16" xfId="8" applyFont="1" applyBorder="1" applyAlignment="1">
      <alignment horizontal="left" vertical="center"/>
    </xf>
    <xf numFmtId="38" fontId="20" fillId="0" borderId="16" xfId="8" applyFont="1" applyFill="1" applyBorder="1" applyAlignment="1">
      <alignment horizontal="left" vertical="center"/>
    </xf>
    <xf numFmtId="38" fontId="23" fillId="0" borderId="16" xfId="8" applyFont="1" applyFill="1" applyBorder="1" applyAlignment="1">
      <alignment horizontal="right" vertical="center" shrinkToFit="1"/>
    </xf>
    <xf numFmtId="38" fontId="24" fillId="0" borderId="16" xfId="8" applyFont="1" applyFill="1" applyBorder="1" applyAlignment="1">
      <alignment horizontal="right" vertical="center" shrinkToFit="1"/>
    </xf>
    <xf numFmtId="38" fontId="14" fillId="0" borderId="0" xfId="8" applyFont="1" applyBorder="1" applyAlignment="1">
      <alignment horizontal="left" vertical="center"/>
    </xf>
    <xf numFmtId="38" fontId="20" fillId="0" borderId="0" xfId="8" applyFont="1" applyAlignment="1">
      <alignment horizontal="right" vertical="top"/>
    </xf>
    <xf numFmtId="38" fontId="20" fillId="0" borderId="0" xfId="8" applyFont="1" applyFill="1" applyBorder="1" applyAlignment="1">
      <alignment horizontal="left" vertical="center"/>
    </xf>
    <xf numFmtId="38" fontId="14" fillId="0" borderId="0" xfId="8" applyFont="1" applyFill="1" applyBorder="1" applyAlignment="1">
      <alignment horizontal="center" vertical="center"/>
    </xf>
    <xf numFmtId="0" fontId="3" fillId="0" borderId="0" xfId="5" applyFont="1" applyAlignment="1">
      <alignment vertical="center"/>
    </xf>
    <xf numFmtId="0" fontId="2" fillId="0" borderId="47" xfId="5" applyFont="1" applyBorder="1">
      <alignment vertical="center"/>
    </xf>
    <xf numFmtId="0" fontId="6" fillId="0" borderId="0" xfId="5" applyFont="1" applyBorder="1" applyAlignment="1">
      <alignment horizontal="right"/>
    </xf>
    <xf numFmtId="0" fontId="6" fillId="0" borderId="16" xfId="5" applyFont="1" applyBorder="1" applyAlignment="1">
      <alignment horizontal="distributed" vertical="center" justifyLastLine="1"/>
    </xf>
    <xf numFmtId="0" fontId="6" fillId="0" borderId="1" xfId="5" applyFont="1" applyBorder="1" applyAlignment="1">
      <alignment horizontal="distributed" vertical="center" justifyLastLine="1"/>
    </xf>
    <xf numFmtId="0" fontId="6" fillId="0" borderId="2" xfId="5" applyFont="1" applyBorder="1" applyAlignment="1">
      <alignment horizontal="distributed" vertical="center" justifyLastLine="1"/>
    </xf>
    <xf numFmtId="0" fontId="6" fillId="0" borderId="63" xfId="5" applyFont="1" applyBorder="1" applyAlignment="1">
      <alignment horizontal="distributed" vertical="center" justifyLastLine="1"/>
    </xf>
    <xf numFmtId="0" fontId="6" fillId="0" borderId="3" xfId="5" applyFont="1" applyBorder="1" applyAlignment="1">
      <alignment horizontal="distributed" vertical="center" justifyLastLine="1"/>
    </xf>
    <xf numFmtId="0" fontId="6" fillId="0" borderId="16" xfId="5" applyFont="1" applyBorder="1" applyAlignment="1">
      <alignment horizontal="center" vertical="center" wrapText="1"/>
    </xf>
    <xf numFmtId="0" fontId="6" fillId="0" borderId="2" xfId="5" applyFont="1" applyBorder="1" applyAlignment="1">
      <alignment horizontal="center" vertical="center" justifyLastLine="1"/>
    </xf>
    <xf numFmtId="0" fontId="6" fillId="0" borderId="63" xfId="5" applyFont="1" applyBorder="1" applyAlignment="1">
      <alignment horizontal="center" vertical="center" justifyLastLine="1"/>
    </xf>
    <xf numFmtId="0" fontId="6" fillId="0" borderId="3" xfId="5" applyFont="1" applyBorder="1" applyAlignment="1">
      <alignment horizontal="center" vertical="center" justifyLastLine="1"/>
    </xf>
    <xf numFmtId="0" fontId="6" fillId="0" borderId="15" xfId="5" applyFont="1" applyBorder="1" applyAlignment="1">
      <alignment horizontal="distributed" vertical="center" justifyLastLine="1"/>
    </xf>
    <xf numFmtId="0" fontId="6" fillId="0" borderId="10" xfId="5" applyFont="1" applyBorder="1" applyAlignment="1">
      <alignment horizontal="distributed" vertical="center" justifyLastLine="1"/>
    </xf>
    <xf numFmtId="0" fontId="6" fillId="0" borderId="64" xfId="5" applyFont="1" applyBorder="1" applyAlignment="1">
      <alignment horizontal="distributed" vertical="center" justifyLastLine="1"/>
    </xf>
    <xf numFmtId="0" fontId="6" fillId="0" borderId="65" xfId="5" applyFont="1" applyBorder="1" applyAlignment="1">
      <alignment horizontal="distributed" vertical="center" justifyLastLine="1"/>
    </xf>
    <xf numFmtId="0" fontId="6" fillId="0" borderId="66" xfId="5" applyFont="1" applyBorder="1" applyAlignment="1">
      <alignment horizontal="distributed" vertical="center" justifyLastLine="1"/>
    </xf>
    <xf numFmtId="0" fontId="6" fillId="0" borderId="16" xfId="5" applyFont="1" applyBorder="1" applyAlignment="1">
      <alignment horizontal="center" vertical="center"/>
    </xf>
    <xf numFmtId="0" fontId="6" fillId="0" borderId="5" xfId="5" applyFont="1" applyBorder="1" applyAlignment="1">
      <alignment horizontal="distributed" vertical="center" justifyLastLine="1"/>
    </xf>
    <xf numFmtId="0" fontId="6" fillId="0" borderId="67" xfId="5" applyFont="1" applyBorder="1" applyAlignment="1">
      <alignment horizontal="distributed" vertical="center" justifyLastLine="1"/>
    </xf>
    <xf numFmtId="0" fontId="6" fillId="0" borderId="55" xfId="5" applyFont="1" applyBorder="1" applyAlignment="1">
      <alignment horizontal="distributed" vertical="center" justifyLastLine="1"/>
    </xf>
    <xf numFmtId="0" fontId="6" fillId="0" borderId="61" xfId="5" applyFont="1" applyBorder="1" applyAlignment="1">
      <alignment horizontal="distributed" vertical="center" wrapText="1" justifyLastLine="1"/>
    </xf>
    <xf numFmtId="0" fontId="6" fillId="0" borderId="68" xfId="5" applyFont="1" applyBorder="1" applyAlignment="1">
      <alignment horizontal="distributed" vertical="center" wrapText="1" justifyLastLine="1"/>
    </xf>
    <xf numFmtId="0" fontId="6" fillId="0" borderId="68" xfId="5" applyFont="1" applyBorder="1" applyAlignment="1">
      <alignment horizontal="center" vertical="center" shrinkToFit="1"/>
    </xf>
    <xf numFmtId="0" fontId="6" fillId="0" borderId="69" xfId="5" applyFont="1" applyBorder="1" applyAlignment="1">
      <alignment horizontal="distributed" vertical="center" wrapText="1" justifyLastLine="1" shrinkToFit="1"/>
    </xf>
    <xf numFmtId="0" fontId="6" fillId="0" borderId="12" xfId="5" applyFont="1" applyBorder="1" applyAlignment="1">
      <alignment horizontal="distributed" vertical="center" wrapText="1" justifyLastLine="1"/>
    </xf>
    <xf numFmtId="0" fontId="6" fillId="0" borderId="17" xfId="5" applyFont="1" applyBorder="1" applyAlignment="1">
      <alignment horizontal="distributed" vertical="center" justifyLastLine="1"/>
    </xf>
    <xf numFmtId="0" fontId="6" fillId="0" borderId="21" xfId="5" applyFont="1" applyBorder="1" applyAlignment="1">
      <alignment horizontal="distributed" vertical="center" justifyLastLine="1"/>
    </xf>
    <xf numFmtId="0" fontId="6" fillId="0" borderId="56" xfId="5" applyFont="1" applyBorder="1" applyAlignment="1">
      <alignment horizontal="distributed" vertical="center" justifyLastLine="1"/>
    </xf>
    <xf numFmtId="0" fontId="6" fillId="0" borderId="18" xfId="5" applyFont="1" applyBorder="1" applyAlignment="1">
      <alignment horizontal="distributed" vertical="center" justifyLastLine="1"/>
    </xf>
    <xf numFmtId="0" fontId="6" fillId="0" borderId="70" xfId="5" applyFont="1" applyBorder="1" applyAlignment="1">
      <alignment horizontal="distributed" vertical="center" justifyLastLine="1"/>
    </xf>
    <xf numFmtId="0" fontId="6" fillId="0" borderId="67" xfId="5" applyFont="1" applyBorder="1" applyAlignment="1">
      <alignment horizontal="distributed" vertical="center" wrapText="1" justifyLastLine="1"/>
    </xf>
    <xf numFmtId="0" fontId="6" fillId="0" borderId="67" xfId="5" applyFont="1" applyBorder="1" applyAlignment="1">
      <alignment horizontal="center" vertical="center" shrinkToFit="1"/>
    </xf>
    <xf numFmtId="0" fontId="6" fillId="0" borderId="67" xfId="5" applyFont="1" applyBorder="1" applyAlignment="1">
      <alignment horizontal="distributed" vertical="center" wrapText="1" justifyLastLine="1" shrinkToFit="1"/>
    </xf>
    <xf numFmtId="0" fontId="6" fillId="0" borderId="18" xfId="5" applyFont="1" applyBorder="1" applyAlignment="1">
      <alignment horizontal="distributed" vertical="center" wrapText="1" justifyLastLine="1"/>
    </xf>
    <xf numFmtId="0" fontId="7" fillId="0" borderId="1" xfId="5" applyFont="1" applyBorder="1" applyAlignment="1">
      <alignment horizontal="center" vertical="center"/>
    </xf>
    <xf numFmtId="178" fontId="7" fillId="0" borderId="58" xfId="5" applyNumberFormat="1" applyFont="1" applyBorder="1" applyAlignment="1">
      <alignment vertical="center"/>
    </xf>
    <xf numFmtId="178" fontId="7" fillId="0" borderId="7" xfId="5" applyNumberFormat="1" applyFont="1" applyBorder="1" applyAlignment="1">
      <alignment vertical="center"/>
    </xf>
    <xf numFmtId="178" fontId="7" fillId="0" borderId="51" xfId="5" applyNumberFormat="1" applyFont="1" applyBorder="1" applyAlignment="1">
      <alignment vertical="center"/>
    </xf>
    <xf numFmtId="178" fontId="7" fillId="0" borderId="71" xfId="5" applyNumberFormat="1" applyFont="1" applyBorder="1" applyAlignment="1">
      <alignment vertical="center"/>
    </xf>
    <xf numFmtId="178" fontId="7" fillId="0" borderId="71" xfId="5" applyNumberFormat="1" applyFont="1" applyBorder="1" applyAlignment="1">
      <alignment vertical="center" wrapText="1" shrinkToFit="1"/>
    </xf>
    <xf numFmtId="178" fontId="7" fillId="0" borderId="8" xfId="5" applyNumberFormat="1" applyFont="1" applyBorder="1" applyAlignment="1">
      <alignment vertical="center" wrapText="1"/>
    </xf>
    <xf numFmtId="178" fontId="7" fillId="0" borderId="1" xfId="5" applyNumberFormat="1" applyFont="1" applyBorder="1" applyAlignment="1">
      <alignment vertical="center"/>
    </xf>
    <xf numFmtId="178" fontId="7" fillId="0" borderId="53" xfId="5" applyNumberFormat="1" applyFont="1" applyBorder="1" applyAlignment="1">
      <alignment vertical="center"/>
    </xf>
    <xf numFmtId="0" fontId="6" fillId="0" borderId="8" xfId="5" applyFont="1" applyBorder="1">
      <alignment vertical="center"/>
    </xf>
    <xf numFmtId="0" fontId="6" fillId="0" borderId="9" xfId="5" applyFont="1" applyBorder="1" applyAlignment="1">
      <alignment horizontal="right" vertical="center"/>
    </xf>
    <xf numFmtId="178" fontId="6" fillId="0" borderId="0" xfId="5" applyNumberFormat="1" applyFont="1" applyBorder="1" applyAlignment="1">
      <alignment vertical="center"/>
    </xf>
    <xf numFmtId="178" fontId="6" fillId="0" borderId="10" xfId="5" applyNumberFormat="1" applyFont="1" applyBorder="1" applyAlignment="1">
      <alignment vertical="center"/>
    </xf>
    <xf numFmtId="178" fontId="6" fillId="0" borderId="72" xfId="5" applyNumberFormat="1" applyFont="1" applyBorder="1" applyAlignment="1">
      <alignment vertical="center"/>
    </xf>
    <xf numFmtId="178" fontId="6" fillId="0" borderId="69" xfId="5" applyNumberFormat="1" applyFont="1" applyBorder="1" applyAlignment="1">
      <alignment vertical="center"/>
    </xf>
    <xf numFmtId="178" fontId="6" fillId="0" borderId="69" xfId="5" applyNumberFormat="1" applyFont="1" applyBorder="1" applyAlignment="1">
      <alignment vertical="center" wrapText="1" shrinkToFit="1"/>
    </xf>
    <xf numFmtId="178" fontId="6" fillId="0" borderId="11" xfId="5" applyNumberFormat="1" applyFont="1" applyBorder="1" applyAlignment="1">
      <alignment vertical="center" wrapText="1"/>
    </xf>
    <xf numFmtId="178" fontId="6" fillId="0" borderId="9" xfId="5" applyNumberFormat="1" applyFont="1" applyBorder="1" applyAlignment="1">
      <alignment vertical="center"/>
    </xf>
    <xf numFmtId="178" fontId="6" fillId="0" borderId="73" xfId="5" applyNumberFormat="1" applyFont="1" applyBorder="1" applyAlignment="1">
      <alignment vertical="center"/>
    </xf>
    <xf numFmtId="0" fontId="6" fillId="0" borderId="11" xfId="5" applyFont="1" applyBorder="1">
      <alignment vertical="center"/>
    </xf>
    <xf numFmtId="0" fontId="6" fillId="0" borderId="4" xfId="5" applyFont="1" applyBorder="1" applyAlignment="1">
      <alignment horizontal="right" vertical="center"/>
    </xf>
    <xf numFmtId="178" fontId="6" fillId="0" borderId="54" xfId="5" applyNumberFormat="1" applyFont="1" applyBorder="1" applyAlignment="1">
      <alignment vertical="center"/>
    </xf>
    <xf numFmtId="178" fontId="6" fillId="0" borderId="67" xfId="5" applyNumberFormat="1" applyFont="1" applyBorder="1" applyAlignment="1">
      <alignment vertical="center"/>
    </xf>
    <xf numFmtId="178" fontId="6" fillId="0" borderId="67" xfId="5" applyNumberFormat="1" applyFont="1" applyBorder="1" applyAlignment="1">
      <alignment vertical="center" wrapText="1" shrinkToFit="1"/>
    </xf>
    <xf numFmtId="178" fontId="6" fillId="0" borderId="12" xfId="5" applyNumberFormat="1" applyFont="1" applyBorder="1" applyAlignment="1">
      <alignment vertical="center" wrapText="1"/>
    </xf>
    <xf numFmtId="178" fontId="6" fillId="0" borderId="4" xfId="5" applyNumberFormat="1" applyFont="1" applyBorder="1" applyAlignment="1">
      <alignment vertical="center"/>
    </xf>
    <xf numFmtId="178" fontId="6" fillId="0" borderId="5" xfId="5" applyNumberFormat="1" applyFont="1" applyBorder="1" applyAlignment="1">
      <alignment vertical="center"/>
    </xf>
    <xf numFmtId="178" fontId="6" fillId="0" borderId="55" xfId="5" applyNumberFormat="1" applyFont="1" applyBorder="1" applyAlignment="1">
      <alignment vertical="center"/>
    </xf>
    <xf numFmtId="178" fontId="7" fillId="0" borderId="7" xfId="5" applyNumberFormat="1" applyFont="1" applyFill="1" applyBorder="1" applyAlignment="1">
      <alignment vertical="center"/>
    </xf>
    <xf numFmtId="178" fontId="6" fillId="0" borderId="47" xfId="5" applyNumberFormat="1" applyFont="1" applyBorder="1" applyAlignment="1">
      <alignment vertical="center"/>
    </xf>
    <xf numFmtId="0" fontId="7" fillId="0" borderId="9" xfId="5" applyFont="1" applyBorder="1" applyAlignment="1">
      <alignment horizontal="center" vertical="center"/>
    </xf>
    <xf numFmtId="38" fontId="7" fillId="0" borderId="0" xfId="6" applyFont="1" applyBorder="1" applyAlignment="1">
      <alignment horizontal="right" vertical="center"/>
    </xf>
    <xf numFmtId="38" fontId="7" fillId="0" borderId="10" xfId="6" applyFont="1" applyFill="1" applyBorder="1" applyAlignment="1">
      <alignment horizontal="right" vertical="center"/>
    </xf>
    <xf numFmtId="38" fontId="7" fillId="0" borderId="72" xfId="6" applyFont="1" applyBorder="1" applyAlignment="1">
      <alignment horizontal="right" vertical="center"/>
    </xf>
    <xf numFmtId="38" fontId="7" fillId="0" borderId="69" xfId="6" applyFont="1" applyBorder="1" applyAlignment="1">
      <alignment horizontal="right" vertical="center"/>
    </xf>
    <xf numFmtId="38" fontId="7" fillId="0" borderId="11" xfId="6" applyFont="1" applyBorder="1" applyAlignment="1">
      <alignment horizontal="right" vertical="center"/>
    </xf>
    <xf numFmtId="38" fontId="7" fillId="0" borderId="9" xfId="6" applyFont="1" applyBorder="1" applyAlignment="1">
      <alignment horizontal="right" vertical="center"/>
    </xf>
    <xf numFmtId="38" fontId="7" fillId="0" borderId="10" xfId="6" applyFont="1" applyBorder="1" applyAlignment="1">
      <alignment horizontal="right" vertical="center"/>
    </xf>
    <xf numFmtId="38" fontId="7" fillId="0" borderId="73" xfId="6" applyFont="1" applyBorder="1" applyAlignment="1">
      <alignment horizontal="right" vertical="center"/>
    </xf>
    <xf numFmtId="38" fontId="7" fillId="0" borderId="0" xfId="6" applyFont="1" applyAlignment="1">
      <alignment horizontal="right" vertical="center"/>
    </xf>
    <xf numFmtId="0" fontId="7" fillId="0" borderId="0" xfId="5" applyFont="1" applyAlignment="1">
      <alignment horizontal="right" vertical="center"/>
    </xf>
    <xf numFmtId="38" fontId="6" fillId="0" borderId="0" xfId="6" applyFont="1" applyBorder="1" applyAlignment="1">
      <alignment horizontal="right" vertical="center"/>
    </xf>
    <xf numFmtId="38" fontId="6" fillId="0" borderId="10" xfId="6" applyFont="1" applyBorder="1" applyAlignment="1">
      <alignment horizontal="right" vertical="center"/>
    </xf>
    <xf numFmtId="38" fontId="6" fillId="0" borderId="72" xfId="6" applyFont="1" applyBorder="1" applyAlignment="1">
      <alignment horizontal="right" vertical="center"/>
    </xf>
    <xf numFmtId="38" fontId="6" fillId="0" borderId="69" xfId="6" applyFont="1" applyBorder="1" applyAlignment="1">
      <alignment horizontal="right" vertical="center"/>
    </xf>
    <xf numFmtId="38" fontId="6" fillId="0" borderId="11" xfId="6" applyFont="1" applyBorder="1" applyAlignment="1">
      <alignment horizontal="right" vertical="center"/>
    </xf>
    <xf numFmtId="38" fontId="6" fillId="0" borderId="9" xfId="6" applyFont="1" applyBorder="1" applyAlignment="1">
      <alignment horizontal="right" vertical="center"/>
    </xf>
    <xf numFmtId="38" fontId="6" fillId="0" borderId="73" xfId="6" applyFont="1" applyBorder="1" applyAlignment="1">
      <alignment horizontal="right" vertical="center"/>
    </xf>
    <xf numFmtId="38" fontId="6" fillId="0" borderId="0" xfId="6" applyFont="1" applyAlignment="1">
      <alignment horizontal="right" vertical="center"/>
    </xf>
    <xf numFmtId="38" fontId="6" fillId="0" borderId="47" xfId="6" applyFont="1" applyBorder="1" applyAlignment="1">
      <alignment horizontal="right" vertical="center"/>
    </xf>
    <xf numFmtId="38" fontId="6" fillId="0" borderId="67" xfId="6" applyFont="1" applyBorder="1" applyAlignment="1">
      <alignment horizontal="right" vertical="center"/>
    </xf>
    <xf numFmtId="0" fontId="7" fillId="0" borderId="16" xfId="5" applyFont="1" applyBorder="1" applyAlignment="1">
      <alignment horizontal="center" vertical="center"/>
    </xf>
    <xf numFmtId="38" fontId="7" fillId="0" borderId="62" xfId="6" applyFont="1" applyFill="1" applyBorder="1" applyAlignment="1">
      <alignment horizontal="right" vertical="center"/>
    </xf>
    <xf numFmtId="38" fontId="7" fillId="0" borderId="17" xfId="6" applyFont="1" applyFill="1" applyBorder="1" applyAlignment="1">
      <alignment horizontal="right" vertical="center"/>
    </xf>
    <xf numFmtId="38" fontId="7" fillId="0" borderId="57" xfId="6" applyFont="1" applyFill="1" applyBorder="1" applyAlignment="1">
      <alignment horizontal="right" vertical="center"/>
    </xf>
    <xf numFmtId="38" fontId="7" fillId="0" borderId="21" xfId="6" applyFont="1" applyFill="1" applyBorder="1" applyAlignment="1">
      <alignment horizontal="right" vertical="center"/>
    </xf>
    <xf numFmtId="38" fontId="7" fillId="0" borderId="18" xfId="6" applyFont="1" applyFill="1" applyBorder="1" applyAlignment="1">
      <alignment horizontal="right" vertical="center"/>
    </xf>
    <xf numFmtId="38" fontId="7" fillId="0" borderId="16" xfId="6" applyFont="1" applyFill="1" applyBorder="1" applyAlignment="1">
      <alignment horizontal="right" vertical="center"/>
    </xf>
    <xf numFmtId="38" fontId="7" fillId="0" borderId="56" xfId="6" applyFont="1" applyFill="1" applyBorder="1" applyAlignment="1">
      <alignment horizontal="right" vertical="center"/>
    </xf>
    <xf numFmtId="38" fontId="7" fillId="0" borderId="18" xfId="6" applyFont="1" applyBorder="1" applyAlignment="1">
      <alignment horizontal="right" vertical="center"/>
    </xf>
    <xf numFmtId="0" fontId="7" fillId="0" borderId="16" xfId="5" applyFont="1" applyFill="1" applyBorder="1" applyAlignment="1">
      <alignment horizontal="center" vertical="center"/>
    </xf>
    <xf numFmtId="38" fontId="7" fillId="0" borderId="0" xfId="6" applyFont="1" applyFill="1" applyAlignment="1">
      <alignment horizontal="right" vertical="center"/>
    </xf>
    <xf numFmtId="0" fontId="7" fillId="0" borderId="0" xfId="5" applyFont="1" applyFill="1" applyAlignment="1">
      <alignment horizontal="right" vertical="center"/>
    </xf>
    <xf numFmtId="38" fontId="7" fillId="0" borderId="0" xfId="6" applyFont="1" applyFill="1" applyBorder="1" applyAlignment="1">
      <alignment horizontal="right" vertical="center"/>
    </xf>
    <xf numFmtId="0" fontId="25" fillId="0" borderId="0" xfId="2" applyFont="1">
      <alignment vertical="center"/>
    </xf>
    <xf numFmtId="38" fontId="6" fillId="0" borderId="0" xfId="5" applyNumberFormat="1" applyFont="1" applyAlignment="1">
      <alignment horizontal="right" vertical="center"/>
    </xf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 shrinkToFit="1"/>
    </xf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right"/>
    </xf>
    <xf numFmtId="0" fontId="6" fillId="0" borderId="16" xfId="1" applyFont="1" applyBorder="1" applyAlignment="1">
      <alignment horizontal="distributed" vertical="center" justifyLastLine="1"/>
    </xf>
    <xf numFmtId="0" fontId="6" fillId="0" borderId="16" xfId="1" applyFont="1" applyBorder="1" applyAlignment="1">
      <alignment horizontal="center" vertical="center" wrapText="1" shrinkToFit="1"/>
    </xf>
    <xf numFmtId="0" fontId="6" fillId="0" borderId="17" xfId="1" applyFont="1" applyBorder="1" applyAlignment="1">
      <alignment horizontal="center" vertical="center"/>
    </xf>
    <xf numFmtId="0" fontId="6" fillId="0" borderId="63" xfId="1" applyFont="1" applyBorder="1" applyAlignment="1">
      <alignment horizontal="distributed" vertical="center" justifyLastLine="1"/>
    </xf>
    <xf numFmtId="0" fontId="6" fillId="0" borderId="16" xfId="1" applyFont="1" applyBorder="1" applyAlignment="1">
      <alignment horizontal="center" vertical="center" shrinkToFit="1"/>
    </xf>
    <xf numFmtId="0" fontId="6" fillId="0" borderId="54" xfId="1" applyFont="1" applyBorder="1" applyAlignment="1">
      <alignment horizontal="center" vertical="center"/>
    </xf>
    <xf numFmtId="0" fontId="6" fillId="0" borderId="67" xfId="1" applyFont="1" applyBorder="1" applyAlignment="1">
      <alignment horizontal="center" vertical="center"/>
    </xf>
    <xf numFmtId="0" fontId="6" fillId="0" borderId="55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52" xfId="1" applyFont="1" applyBorder="1" applyAlignment="1">
      <alignment horizontal="center" vertical="center"/>
    </xf>
    <xf numFmtId="178" fontId="7" fillId="0" borderId="16" xfId="1" applyNumberFormat="1" applyFont="1" applyBorder="1" applyAlignment="1">
      <alignment vertical="center"/>
    </xf>
    <xf numFmtId="0" fontId="6" fillId="0" borderId="48" xfId="1" applyFont="1" applyBorder="1" applyAlignment="1">
      <alignment horizontal="center" vertical="center"/>
    </xf>
    <xf numFmtId="178" fontId="7" fillId="0" borderId="74" xfId="1" applyNumberFormat="1" applyFont="1" applyBorder="1" applyAlignment="1">
      <alignment vertical="center"/>
    </xf>
    <xf numFmtId="178" fontId="7" fillId="0" borderId="75" xfId="1" applyNumberFormat="1" applyFont="1" applyBorder="1" applyAlignment="1">
      <alignment vertical="center"/>
    </xf>
    <xf numFmtId="178" fontId="7" fillId="0" borderId="76" xfId="1" applyNumberFormat="1" applyFont="1" applyBorder="1" applyAlignment="1">
      <alignment vertical="center"/>
    </xf>
    <xf numFmtId="178" fontId="7" fillId="0" borderId="77" xfId="1" applyNumberFormat="1" applyFont="1" applyBorder="1" applyAlignment="1">
      <alignment vertical="center"/>
    </xf>
    <xf numFmtId="0" fontId="7" fillId="0" borderId="15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6" fillId="0" borderId="49" xfId="1" applyFont="1" applyBorder="1" applyAlignment="1">
      <alignment horizontal="center" vertical="center"/>
    </xf>
    <xf numFmtId="178" fontId="7" fillId="0" borderId="59" xfId="1" applyNumberFormat="1" applyFont="1" applyBorder="1" applyAlignment="1">
      <alignment vertical="center"/>
    </xf>
    <xf numFmtId="178" fontId="7" fillId="0" borderId="78" xfId="1" applyNumberFormat="1" applyFont="1" applyBorder="1" applyAlignment="1">
      <alignment vertical="center"/>
    </xf>
    <xf numFmtId="178" fontId="7" fillId="0" borderId="60" xfId="1" applyNumberFormat="1" applyFont="1" applyBorder="1" applyAlignment="1">
      <alignment vertical="center"/>
    </xf>
    <xf numFmtId="178" fontId="7" fillId="0" borderId="79" xfId="1" applyNumberFormat="1" applyFont="1" applyBorder="1" applyAlignment="1">
      <alignment vertical="center"/>
    </xf>
    <xf numFmtId="178" fontId="7" fillId="0" borderId="61" xfId="1" applyNumberFormat="1" applyFont="1" applyBorder="1" applyAlignment="1">
      <alignment vertical="center"/>
    </xf>
    <xf numFmtId="0" fontId="6" fillId="0" borderId="15" xfId="1" applyFont="1" applyBorder="1">
      <alignment vertical="center"/>
    </xf>
    <xf numFmtId="0" fontId="6" fillId="0" borderId="2" xfId="1" applyFont="1" applyBorder="1" applyAlignment="1">
      <alignment horizontal="center" vertical="center"/>
    </xf>
    <xf numFmtId="178" fontId="6" fillId="0" borderId="74" xfId="1" applyNumberFormat="1" applyFont="1" applyBorder="1" applyAlignment="1">
      <alignment vertical="center"/>
    </xf>
    <xf numFmtId="178" fontId="6" fillId="0" borderId="80" xfId="1" applyNumberFormat="1" applyFont="1" applyBorder="1" applyAlignment="1">
      <alignment vertical="center"/>
    </xf>
    <xf numFmtId="178" fontId="6" fillId="0" borderId="75" xfId="1" applyNumberFormat="1" applyFont="1" applyBorder="1" applyAlignment="1">
      <alignment vertical="center"/>
    </xf>
    <xf numFmtId="178" fontId="6" fillId="0" borderId="76" xfId="1" applyNumberFormat="1" applyFont="1" applyBorder="1" applyAlignment="1">
      <alignment vertical="center"/>
    </xf>
    <xf numFmtId="178" fontId="6" fillId="0" borderId="77" xfId="1" applyNumberFormat="1" applyFont="1" applyBorder="1" applyAlignment="1">
      <alignment vertical="center"/>
    </xf>
    <xf numFmtId="0" fontId="6" fillId="0" borderId="81" xfId="1" applyFont="1" applyBorder="1" applyAlignment="1">
      <alignment horizontal="center" vertical="center"/>
    </xf>
    <xf numFmtId="178" fontId="6" fillId="0" borderId="59" xfId="1" applyNumberFormat="1" applyFont="1" applyBorder="1" applyAlignment="1">
      <alignment vertical="center"/>
    </xf>
    <xf numFmtId="178" fontId="6" fillId="0" borderId="78" xfId="1" applyNumberFormat="1" applyFont="1" applyBorder="1" applyAlignment="1">
      <alignment vertical="center"/>
    </xf>
    <xf numFmtId="178" fontId="6" fillId="0" borderId="60" xfId="1" applyNumberFormat="1" applyFont="1" applyBorder="1" applyAlignment="1">
      <alignment vertical="center"/>
    </xf>
    <xf numFmtId="178" fontId="6" fillId="0" borderId="79" xfId="1" applyNumberFormat="1" applyFont="1" applyBorder="1" applyAlignment="1">
      <alignment vertical="center"/>
    </xf>
    <xf numFmtId="178" fontId="6" fillId="0" borderId="61" xfId="1" applyNumberFormat="1" applyFont="1" applyBorder="1" applyAlignment="1">
      <alignment vertical="center"/>
    </xf>
    <xf numFmtId="0" fontId="6" fillId="0" borderId="70" xfId="1" applyFont="1" applyBorder="1">
      <alignment vertical="center"/>
    </xf>
    <xf numFmtId="178" fontId="6" fillId="0" borderId="5" xfId="1" applyNumberFormat="1" applyFont="1" applyBorder="1" applyAlignment="1">
      <alignment vertical="center"/>
    </xf>
    <xf numFmtId="178" fontId="6" fillId="0" borderId="54" xfId="1" applyNumberFormat="1" applyFont="1" applyBorder="1" applyAlignment="1">
      <alignment vertical="center"/>
    </xf>
    <xf numFmtId="178" fontId="6" fillId="0" borderId="67" xfId="1" applyNumberFormat="1" applyFont="1" applyBorder="1" applyAlignment="1">
      <alignment vertical="center"/>
    </xf>
    <xf numFmtId="178" fontId="6" fillId="0" borderId="55" xfId="1" applyNumberFormat="1" applyFont="1" applyBorder="1" applyAlignment="1">
      <alignment vertical="center"/>
    </xf>
    <xf numFmtId="178" fontId="6" fillId="0" borderId="12" xfId="1" applyNumberFormat="1" applyFont="1" applyBorder="1" applyAlignment="1">
      <alignment vertical="center"/>
    </xf>
    <xf numFmtId="0" fontId="7" fillId="0" borderId="70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2" fillId="0" borderId="52" xfId="1" applyBorder="1" applyAlignment="1">
      <alignment horizontal="center" vertical="center"/>
    </xf>
    <xf numFmtId="178" fontId="7" fillId="0" borderId="1" xfId="1" applyNumberFormat="1" applyFont="1" applyBorder="1" applyAlignment="1">
      <alignment vertical="center"/>
    </xf>
    <xf numFmtId="0" fontId="2" fillId="0" borderId="70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0" borderId="4" xfId="1" applyBorder="1" applyAlignment="1">
      <alignment vertical="center"/>
    </xf>
    <xf numFmtId="0" fontId="2" fillId="0" borderId="0" xfId="1" applyBorder="1" applyAlignment="1">
      <alignment horizontal="center" vertical="center"/>
    </xf>
    <xf numFmtId="0" fontId="2" fillId="0" borderId="0" xfId="1" applyBorder="1" applyAlignment="1">
      <alignment vertical="center"/>
    </xf>
    <xf numFmtId="178" fontId="7" fillId="0" borderId="0" xfId="1" applyNumberFormat="1" applyFont="1" applyBorder="1" applyAlignment="1">
      <alignment vertical="center"/>
    </xf>
    <xf numFmtId="0" fontId="6" fillId="0" borderId="19" xfId="1" applyFont="1" applyBorder="1" applyAlignment="1">
      <alignment horizontal="distributed" vertical="center" justifyLastLine="1"/>
    </xf>
    <xf numFmtId="0" fontId="6" fillId="0" borderId="50" xfId="1" applyFont="1" applyBorder="1" applyAlignment="1">
      <alignment horizontal="distributed" vertical="center" justifyLastLine="1"/>
    </xf>
    <xf numFmtId="0" fontId="6" fillId="0" borderId="19" xfId="1" applyFont="1" applyBorder="1" applyAlignment="1">
      <alignment horizontal="center" vertical="center"/>
    </xf>
    <xf numFmtId="0" fontId="6" fillId="0" borderId="50" xfId="1" applyFont="1" applyBorder="1" applyAlignment="1">
      <alignment horizontal="center" vertical="center"/>
    </xf>
    <xf numFmtId="0" fontId="6" fillId="0" borderId="70" xfId="1" applyFont="1" applyBorder="1" applyAlignment="1">
      <alignment horizontal="distributed" vertical="center" justifyLastLine="1"/>
    </xf>
    <xf numFmtId="0" fontId="6" fillId="0" borderId="18" xfId="1" applyFont="1" applyBorder="1" applyAlignment="1">
      <alignment horizontal="distributed" vertical="center" justifyLastLine="1"/>
    </xf>
    <xf numFmtId="0" fontId="6" fillId="0" borderId="17" xfId="1" applyFont="1" applyBorder="1" applyAlignment="1">
      <alignment horizontal="distributed" vertical="center" justifyLastLine="1"/>
    </xf>
    <xf numFmtId="0" fontId="7" fillId="0" borderId="1" xfId="1" applyFont="1" applyFill="1" applyBorder="1" applyAlignment="1">
      <alignment horizontal="center" vertical="center"/>
    </xf>
    <xf numFmtId="178" fontId="7" fillId="0" borderId="2" xfId="1" applyNumberFormat="1" applyFont="1" applyFill="1" applyBorder="1">
      <alignment vertical="center"/>
    </xf>
    <xf numFmtId="178" fontId="7" fillId="0" borderId="77" xfId="1" applyNumberFormat="1" applyFont="1" applyFill="1" applyBorder="1">
      <alignment vertical="center"/>
    </xf>
    <xf numFmtId="178" fontId="7" fillId="0" borderId="74" xfId="1" applyNumberFormat="1" applyFont="1" applyFill="1" applyBorder="1">
      <alignment vertical="center"/>
    </xf>
    <xf numFmtId="0" fontId="6" fillId="0" borderId="70" xfId="1" applyFont="1" applyFill="1" applyBorder="1" applyAlignment="1">
      <alignment horizontal="center" vertical="center"/>
    </xf>
    <xf numFmtId="0" fontId="6" fillId="0" borderId="82" xfId="1" applyFont="1" applyFill="1" applyBorder="1" applyAlignment="1">
      <alignment horizontal="right" vertical="center"/>
    </xf>
    <xf numFmtId="178" fontId="6" fillId="0" borderId="83" xfId="1" applyNumberFormat="1" applyFont="1" applyFill="1" applyBorder="1">
      <alignment vertical="center"/>
    </xf>
    <xf numFmtId="178" fontId="6" fillId="0" borderId="82" xfId="1" applyNumberFormat="1" applyFont="1" applyFill="1" applyBorder="1">
      <alignment vertical="center"/>
    </xf>
    <xf numFmtId="38" fontId="6" fillId="0" borderId="84" xfId="3" applyFont="1" applyFill="1" applyBorder="1">
      <alignment vertical="center"/>
    </xf>
    <xf numFmtId="38" fontId="6" fillId="0" borderId="85" xfId="3" applyFont="1" applyFill="1" applyBorder="1">
      <alignment vertical="center"/>
    </xf>
    <xf numFmtId="178" fontId="6" fillId="0" borderId="86" xfId="1" applyNumberFormat="1" applyFont="1" applyFill="1" applyBorder="1">
      <alignment vertical="center"/>
    </xf>
    <xf numFmtId="178" fontId="6" fillId="0" borderId="85" xfId="1" applyNumberFormat="1" applyFont="1" applyFill="1" applyBorder="1">
      <alignment vertical="center"/>
    </xf>
    <xf numFmtId="0" fontId="6" fillId="0" borderId="19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right" vertical="center"/>
    </xf>
    <xf numFmtId="178" fontId="6" fillId="0" borderId="59" xfId="1" applyNumberFormat="1" applyFont="1" applyFill="1" applyBorder="1">
      <alignment vertical="center"/>
    </xf>
    <xf numFmtId="178" fontId="6" fillId="0" borderId="61" xfId="1" applyNumberFormat="1" applyFont="1" applyFill="1" applyBorder="1">
      <alignment vertical="center"/>
    </xf>
    <xf numFmtId="38" fontId="6" fillId="0" borderId="81" xfId="3" applyFont="1" applyFill="1" applyBorder="1">
      <alignment vertical="center"/>
    </xf>
    <xf numFmtId="38" fontId="6" fillId="0" borderId="61" xfId="3" applyFont="1" applyFill="1" applyBorder="1">
      <alignment vertical="center"/>
    </xf>
    <xf numFmtId="178" fontId="7" fillId="0" borderId="19" xfId="1" applyNumberFormat="1" applyFont="1" applyFill="1" applyBorder="1">
      <alignment vertical="center"/>
    </xf>
    <xf numFmtId="178" fontId="7" fillId="0" borderId="18" xfId="1" applyNumberFormat="1" applyFont="1" applyFill="1" applyBorder="1">
      <alignment vertical="center"/>
    </xf>
    <xf numFmtId="38" fontId="7" fillId="0" borderId="19" xfId="3" applyFont="1" applyFill="1" applyBorder="1">
      <alignment vertical="center"/>
    </xf>
    <xf numFmtId="38" fontId="7" fillId="0" borderId="18" xfId="3" applyFont="1" applyFill="1" applyBorder="1">
      <alignment vertical="center"/>
    </xf>
    <xf numFmtId="178" fontId="7" fillId="0" borderId="7" xfId="1" applyNumberFormat="1" applyFont="1" applyFill="1" applyBorder="1">
      <alignment vertical="center"/>
    </xf>
    <xf numFmtId="178" fontId="7" fillId="0" borderId="8" xfId="1" applyNumberFormat="1" applyFont="1" applyFill="1" applyBorder="1">
      <alignment vertical="center"/>
    </xf>
    <xf numFmtId="0" fontId="7" fillId="0" borderId="0" xfId="1" applyFont="1" applyFill="1">
      <alignment vertical="center"/>
    </xf>
    <xf numFmtId="178" fontId="6" fillId="0" borderId="84" xfId="1" applyNumberFormat="1" applyFont="1" applyFill="1" applyBorder="1">
      <alignment vertical="center"/>
    </xf>
    <xf numFmtId="178" fontId="6" fillId="0" borderId="81" xfId="1" applyNumberFormat="1" applyFont="1" applyFill="1" applyBorder="1">
      <alignment vertical="center"/>
    </xf>
    <xf numFmtId="0" fontId="7" fillId="0" borderId="16" xfId="1" applyFont="1" applyFill="1" applyBorder="1" applyAlignment="1">
      <alignment horizontal="center" vertical="center"/>
    </xf>
    <xf numFmtId="0" fontId="6" fillId="0" borderId="85" xfId="1" applyFont="1" applyFill="1" applyBorder="1" applyAlignment="1">
      <alignment horizontal="right" vertical="center"/>
    </xf>
    <xf numFmtId="178" fontId="7" fillId="0" borderId="17" xfId="1" applyNumberFormat="1" applyFont="1" applyFill="1" applyBorder="1">
      <alignment vertical="center"/>
    </xf>
    <xf numFmtId="178" fontId="7" fillId="0" borderId="15" xfId="1" applyNumberFormat="1" applyFont="1" applyFill="1" applyBorder="1">
      <alignment vertical="center"/>
    </xf>
    <xf numFmtId="178" fontId="7" fillId="0" borderId="11" xfId="1" applyNumberFormat="1" applyFont="1" applyFill="1" applyBorder="1">
      <alignment vertical="center"/>
    </xf>
    <xf numFmtId="178" fontId="6" fillId="0" borderId="87" xfId="1" applyNumberFormat="1" applyFont="1" applyFill="1" applyBorder="1">
      <alignment vertical="center"/>
    </xf>
    <xf numFmtId="38" fontId="6" fillId="0" borderId="87" xfId="3" applyFont="1" applyFill="1" applyBorder="1">
      <alignment vertical="center"/>
    </xf>
    <xf numFmtId="38" fontId="6" fillId="0" borderId="82" xfId="3" applyFont="1" applyFill="1" applyBorder="1">
      <alignment vertical="center"/>
    </xf>
    <xf numFmtId="0" fontId="2" fillId="0" borderId="0" xfId="1" applyFont="1" applyFill="1">
      <alignment vertical="center"/>
    </xf>
    <xf numFmtId="0" fontId="6" fillId="0" borderId="14" xfId="1" applyFont="1" applyFill="1" applyBorder="1" applyAlignment="1">
      <alignment horizontal="distributed" vertical="center" justifyLastLine="1"/>
    </xf>
    <xf numFmtId="0" fontId="6" fillId="0" borderId="58" xfId="1" applyFont="1" applyFill="1" applyBorder="1" applyAlignment="1">
      <alignment horizontal="distributed" vertical="center" justifyLastLine="1"/>
    </xf>
    <xf numFmtId="0" fontId="6" fillId="0" borderId="16" xfId="1" applyFont="1" applyFill="1" applyBorder="1" applyAlignment="1">
      <alignment horizontal="distributed" vertical="center" justifyLastLine="1"/>
    </xf>
    <xf numFmtId="0" fontId="6" fillId="0" borderId="1" xfId="1" applyFont="1" applyFill="1" applyBorder="1" applyAlignment="1">
      <alignment horizontal="distributed" vertical="center" justifyLastLine="1"/>
    </xf>
    <xf numFmtId="0" fontId="6" fillId="0" borderId="17" xfId="1" applyFont="1" applyFill="1" applyBorder="1" applyAlignment="1">
      <alignment horizontal="distributed" vertical="center" justifyLastLine="1"/>
    </xf>
    <xf numFmtId="0" fontId="6" fillId="0" borderId="18" xfId="1" applyFont="1" applyFill="1" applyBorder="1" applyAlignment="1">
      <alignment horizontal="distributed" vertical="center" justifyLastLine="1"/>
    </xf>
    <xf numFmtId="0" fontId="6" fillId="0" borderId="50" xfId="1" applyFont="1" applyFill="1" applyBorder="1" applyAlignment="1">
      <alignment horizontal="distributed" vertical="center" justifyLastLine="1"/>
    </xf>
    <xf numFmtId="0" fontId="6" fillId="0" borderId="15" xfId="1" applyFont="1" applyFill="1" applyBorder="1" applyAlignment="1">
      <alignment horizontal="distributed" vertical="center" justifyLastLine="1"/>
    </xf>
    <xf numFmtId="0" fontId="6" fillId="0" borderId="0" xfId="1" applyFont="1" applyFill="1" applyBorder="1" applyAlignment="1">
      <alignment horizontal="distributed" vertical="center" justifyLastLine="1"/>
    </xf>
    <xf numFmtId="0" fontId="6" fillId="0" borderId="70" xfId="1" applyFont="1" applyFill="1" applyBorder="1" applyAlignment="1">
      <alignment horizontal="distributed" vertical="center" justifyLastLine="1"/>
    </xf>
    <xf numFmtId="0" fontId="6" fillId="0" borderId="6" xfId="1" applyFont="1" applyFill="1" applyBorder="1" applyAlignment="1">
      <alignment horizontal="distributed" vertical="center" justifyLastLine="1"/>
    </xf>
    <xf numFmtId="0" fontId="6" fillId="0" borderId="47" xfId="1" applyFont="1" applyFill="1" applyBorder="1" applyAlignment="1">
      <alignment horizontal="distributed" vertical="center" justifyLastLine="1"/>
    </xf>
    <xf numFmtId="0" fontId="6" fillId="0" borderId="17" xfId="1" applyFont="1" applyFill="1" applyBorder="1" applyAlignment="1">
      <alignment horizontal="distributed" vertical="center" justifyLastLine="1"/>
    </xf>
    <xf numFmtId="0" fontId="6" fillId="0" borderId="18" xfId="1" applyFont="1" applyFill="1" applyBorder="1" applyAlignment="1">
      <alignment horizontal="distributed" vertical="center" justifyLastLine="1"/>
    </xf>
    <xf numFmtId="0" fontId="6" fillId="0" borderId="16" xfId="1" applyFont="1" applyFill="1" applyBorder="1" applyAlignment="1">
      <alignment horizontal="center" vertical="center"/>
    </xf>
    <xf numFmtId="38" fontId="6" fillId="0" borderId="5" xfId="3" applyFont="1" applyFill="1" applyBorder="1" applyAlignment="1">
      <alignment vertical="center"/>
    </xf>
    <xf numFmtId="38" fontId="6" fillId="0" borderId="18" xfId="3" applyFont="1" applyFill="1" applyBorder="1" applyAlignment="1">
      <alignment vertical="center"/>
    </xf>
    <xf numFmtId="38" fontId="6" fillId="0" borderId="17" xfId="3" applyFont="1" applyFill="1" applyBorder="1" applyAlignment="1">
      <alignment vertical="center"/>
    </xf>
    <xf numFmtId="38" fontId="6" fillId="0" borderId="11" xfId="3" applyFont="1" applyFill="1" applyBorder="1" applyAlignment="1">
      <alignment vertical="center"/>
    </xf>
    <xf numFmtId="38" fontId="6" fillId="0" borderId="10" xfId="3" applyFont="1" applyFill="1" applyBorder="1" applyAlignment="1">
      <alignment vertical="center"/>
    </xf>
    <xf numFmtId="38" fontId="6" fillId="0" borderId="17" xfId="3" applyFont="1" applyFill="1" applyBorder="1">
      <alignment vertical="center"/>
    </xf>
    <xf numFmtId="38" fontId="6" fillId="0" borderId="18" xfId="3" applyFont="1" applyFill="1" applyBorder="1">
      <alignment vertical="center"/>
    </xf>
    <xf numFmtId="3" fontId="6" fillId="0" borderId="0" xfId="1" applyNumberFormat="1" applyFont="1">
      <alignment vertical="center"/>
    </xf>
    <xf numFmtId="0" fontId="3" fillId="0" borderId="0" xfId="9" applyFont="1" applyAlignment="1">
      <alignment vertical="center"/>
    </xf>
    <xf numFmtId="0" fontId="6" fillId="0" borderId="0" xfId="9" applyFont="1"/>
    <xf numFmtId="0" fontId="6" fillId="0" borderId="0" xfId="9" applyFont="1" applyAlignment="1"/>
    <xf numFmtId="0" fontId="6" fillId="0" borderId="0" xfId="9" applyFont="1" applyAlignment="1">
      <alignment shrinkToFit="1"/>
    </xf>
    <xf numFmtId="0" fontId="6" fillId="0" borderId="0" xfId="9" applyFont="1" applyAlignment="1">
      <alignment vertical="center"/>
    </xf>
    <xf numFmtId="0" fontId="2" fillId="0" borderId="47" xfId="9" applyBorder="1" applyAlignment="1">
      <alignment vertical="center"/>
    </xf>
    <xf numFmtId="0" fontId="6" fillId="0" borderId="47" xfId="9" applyFont="1" applyBorder="1" applyAlignment="1">
      <alignment vertical="center"/>
    </xf>
    <xf numFmtId="0" fontId="6" fillId="0" borderId="47" xfId="9" applyFont="1" applyBorder="1" applyAlignment="1">
      <alignment vertical="center" shrinkToFit="1"/>
    </xf>
    <xf numFmtId="0" fontId="17" fillId="0" borderId="1" xfId="9" applyFont="1" applyBorder="1" applyAlignment="1">
      <alignment horizontal="distributed" vertical="center" justifyLastLine="1" shrinkToFit="1"/>
    </xf>
    <xf numFmtId="0" fontId="17" fillId="0" borderId="14" xfId="9" applyFont="1" applyBorder="1" applyAlignment="1">
      <alignment horizontal="center" vertical="center" wrapText="1"/>
    </xf>
    <xf numFmtId="0" fontId="17" fillId="0" borderId="52" xfId="9" applyFont="1" applyBorder="1" applyAlignment="1">
      <alignment horizontal="center" vertical="center" wrapText="1"/>
    </xf>
    <xf numFmtId="0" fontId="26" fillId="0" borderId="1" xfId="9" applyFont="1" applyBorder="1" applyAlignment="1">
      <alignment horizontal="center" vertical="center" wrapText="1" shrinkToFit="1"/>
    </xf>
    <xf numFmtId="38" fontId="5" fillId="0" borderId="1" xfId="10" applyFont="1" applyBorder="1" applyAlignment="1">
      <alignment horizontal="center" vertical="center" wrapText="1"/>
    </xf>
    <xf numFmtId="49" fontId="17" fillId="0" borderId="1" xfId="9" applyNumberFormat="1" applyFont="1" applyBorder="1" applyAlignment="1">
      <alignment horizontal="center" vertical="center" shrinkToFit="1"/>
    </xf>
    <xf numFmtId="0" fontId="17" fillId="0" borderId="16" xfId="9" applyFont="1" applyBorder="1" applyAlignment="1">
      <alignment horizontal="center" vertical="center" shrinkToFit="1"/>
    </xf>
    <xf numFmtId="0" fontId="17" fillId="0" borderId="16" xfId="9" applyFont="1" applyBorder="1" applyAlignment="1">
      <alignment horizontal="distributed" vertical="center" justifyLastLine="1"/>
    </xf>
    <xf numFmtId="0" fontId="6" fillId="0" borderId="16" xfId="9" applyFont="1" applyBorder="1" applyAlignment="1">
      <alignment horizontal="center" vertical="center" shrinkToFit="1"/>
    </xf>
    <xf numFmtId="0" fontId="6" fillId="0" borderId="0" xfId="9" applyFont="1" applyBorder="1"/>
    <xf numFmtId="0" fontId="17" fillId="0" borderId="9" xfId="9" applyFont="1" applyBorder="1" applyAlignment="1">
      <alignment horizontal="distributed" vertical="center" justifyLastLine="1" shrinkToFit="1"/>
    </xf>
    <xf numFmtId="0" fontId="17" fillId="0" borderId="15" xfId="9" applyFont="1" applyBorder="1" applyAlignment="1">
      <alignment horizontal="center" vertical="center" wrapText="1"/>
    </xf>
    <xf numFmtId="0" fontId="17" fillId="0" borderId="13" xfId="9" applyFont="1" applyBorder="1" applyAlignment="1">
      <alignment horizontal="center" vertical="center" wrapText="1"/>
    </xf>
    <xf numFmtId="0" fontId="26" fillId="0" borderId="9" xfId="9" applyFont="1" applyBorder="1" applyAlignment="1">
      <alignment horizontal="center" vertical="center" shrinkToFit="1"/>
    </xf>
    <xf numFmtId="38" fontId="5" fillId="0" borderId="9" xfId="10" applyFont="1" applyBorder="1" applyAlignment="1">
      <alignment horizontal="center" vertical="center" wrapText="1"/>
    </xf>
    <xf numFmtId="49" fontId="17" fillId="0" borderId="9" xfId="9" applyNumberFormat="1" applyFont="1" applyBorder="1" applyAlignment="1">
      <alignment horizontal="center" vertical="center" shrinkToFit="1"/>
    </xf>
    <xf numFmtId="49" fontId="5" fillId="0" borderId="1" xfId="9" applyNumberFormat="1" applyFont="1" applyBorder="1" applyAlignment="1">
      <alignment horizontal="center" vertical="center" shrinkToFit="1"/>
    </xf>
    <xf numFmtId="0" fontId="6" fillId="0" borderId="1" xfId="9" applyFont="1" applyBorder="1" applyAlignment="1">
      <alignment horizontal="center" vertical="center" shrinkToFit="1"/>
    </xf>
    <xf numFmtId="0" fontId="6" fillId="0" borderId="14" xfId="9" applyFont="1" applyBorder="1" applyAlignment="1">
      <alignment horizontal="distributed" vertical="center" justifyLastLine="1" shrinkToFit="1"/>
    </xf>
    <xf numFmtId="0" fontId="6" fillId="0" borderId="52" xfId="9" applyFont="1" applyBorder="1" applyAlignment="1">
      <alignment horizontal="distributed" vertical="center" justifyLastLine="1" shrinkToFit="1"/>
    </xf>
    <xf numFmtId="0" fontId="17" fillId="0" borderId="4" xfId="9" applyFont="1" applyBorder="1" applyAlignment="1">
      <alignment horizontal="distributed" vertical="center" justifyLastLine="1" shrinkToFit="1"/>
    </xf>
    <xf numFmtId="0" fontId="17" fillId="0" borderId="70" xfId="9" applyFont="1" applyBorder="1" applyAlignment="1">
      <alignment horizontal="center" vertical="center" wrapText="1"/>
    </xf>
    <xf numFmtId="0" fontId="17" fillId="0" borderId="6" xfId="9" applyFont="1" applyBorder="1" applyAlignment="1">
      <alignment horizontal="center" vertical="center" wrapText="1"/>
    </xf>
    <xf numFmtId="0" fontId="26" fillId="0" borderId="4" xfId="9" applyFont="1" applyBorder="1" applyAlignment="1">
      <alignment horizontal="center" vertical="center" shrinkToFit="1"/>
    </xf>
    <xf numFmtId="38" fontId="5" fillId="0" borderId="4" xfId="10" applyFont="1" applyBorder="1" applyAlignment="1">
      <alignment horizontal="center" vertical="center" wrapText="1"/>
    </xf>
    <xf numFmtId="49" fontId="17" fillId="0" borderId="4" xfId="9" applyNumberFormat="1" applyFont="1" applyBorder="1" applyAlignment="1">
      <alignment horizontal="center" vertical="center" shrinkToFit="1"/>
    </xf>
    <xf numFmtId="49" fontId="5" fillId="0" borderId="4" xfId="9" applyNumberFormat="1" applyFont="1" applyBorder="1" applyAlignment="1">
      <alignment vertical="center" shrinkToFit="1"/>
    </xf>
    <xf numFmtId="49" fontId="5" fillId="0" borderId="4" xfId="9" applyNumberFormat="1" applyFont="1" applyBorder="1" applyAlignment="1">
      <alignment horizontal="center" vertical="center" shrinkToFit="1"/>
    </xf>
    <xf numFmtId="0" fontId="6" fillId="0" borderId="4" xfId="9" applyFont="1" applyBorder="1" applyAlignment="1">
      <alignment horizontal="center" vertical="center" shrinkToFit="1"/>
    </xf>
    <xf numFmtId="0" fontId="6" fillId="0" borderId="70" xfId="9" applyFont="1" applyBorder="1" applyAlignment="1">
      <alignment horizontal="distributed" vertical="center" justifyLastLine="1" shrinkToFit="1"/>
    </xf>
    <xf numFmtId="0" fontId="6" fillId="0" borderId="6" xfId="9" applyFont="1" applyBorder="1" applyAlignment="1">
      <alignment horizontal="distributed" vertical="center" justifyLastLine="1" shrinkToFit="1"/>
    </xf>
    <xf numFmtId="0" fontId="17" fillId="0" borderId="1" xfId="9" applyFont="1" applyBorder="1" applyAlignment="1">
      <alignment shrinkToFit="1"/>
    </xf>
    <xf numFmtId="0" fontId="17" fillId="0" borderId="14" xfId="9" applyFont="1" applyBorder="1" applyAlignment="1">
      <alignment shrinkToFit="1"/>
    </xf>
    <xf numFmtId="0" fontId="17" fillId="0" borderId="52" xfId="9" applyFont="1" applyBorder="1" applyAlignment="1">
      <alignment shrinkToFit="1"/>
    </xf>
    <xf numFmtId="38" fontId="17" fillId="0" borderId="52" xfId="10" applyFont="1" applyBorder="1" applyAlignment="1">
      <alignment shrinkToFit="1"/>
    </xf>
    <xf numFmtId="49" fontId="17" fillId="0" borderId="52" xfId="9" applyNumberFormat="1" applyFont="1" applyBorder="1" applyAlignment="1">
      <alignment horizontal="right" shrinkToFit="1"/>
    </xf>
    <xf numFmtId="0" fontId="17" fillId="0" borderId="1" xfId="9" applyFont="1" applyBorder="1" applyAlignment="1">
      <alignment horizontal="center" shrinkToFit="1"/>
    </xf>
    <xf numFmtId="49" fontId="6" fillId="0" borderId="52" xfId="9" applyNumberFormat="1" applyFont="1" applyBorder="1" applyAlignment="1">
      <alignment horizontal="right"/>
    </xf>
    <xf numFmtId="0" fontId="6" fillId="0" borderId="52" xfId="9" applyFont="1" applyBorder="1" applyAlignment="1">
      <alignment horizontal="distributed" shrinkToFit="1"/>
    </xf>
    <xf numFmtId="0" fontId="6" fillId="0" borderId="52" xfId="9" applyFont="1" applyBorder="1" applyAlignment="1">
      <alignment horizontal="center" shrinkToFit="1"/>
    </xf>
    <xf numFmtId="0" fontId="6" fillId="0" borderId="58" xfId="9" applyFont="1" applyBorder="1" applyAlignment="1">
      <alignment shrinkToFit="1"/>
    </xf>
    <xf numFmtId="0" fontId="6" fillId="0" borderId="52" xfId="9" applyFont="1" applyBorder="1" applyAlignment="1">
      <alignment horizontal="right" shrinkToFit="1"/>
    </xf>
    <xf numFmtId="0" fontId="6" fillId="0" borderId="1" xfId="9" applyFont="1" applyBorder="1" applyAlignment="1">
      <alignment horizontal="right" shrinkToFit="1"/>
    </xf>
    <xf numFmtId="0" fontId="17" fillId="0" borderId="9" xfId="9" applyFont="1" applyBorder="1" applyAlignment="1">
      <alignment shrinkToFit="1"/>
    </xf>
    <xf numFmtId="0" fontId="17" fillId="0" borderId="15" xfId="9" applyFont="1" applyBorder="1" applyAlignment="1">
      <alignment shrinkToFit="1"/>
    </xf>
    <xf numFmtId="0" fontId="17" fillId="0" borderId="13" xfId="9" applyFont="1" applyBorder="1" applyAlignment="1">
      <alignment shrinkToFit="1"/>
    </xf>
    <xf numFmtId="0" fontId="17" fillId="0" borderId="13" xfId="9" applyFont="1" applyBorder="1" applyAlignment="1">
      <alignment shrinkToFit="1"/>
    </xf>
    <xf numFmtId="38" fontId="17" fillId="0" borderId="13" xfId="10" applyFont="1" applyBorder="1" applyAlignment="1">
      <alignment shrinkToFit="1"/>
    </xf>
    <xf numFmtId="49" fontId="17" fillId="0" borderId="13" xfId="9" applyNumberFormat="1" applyFont="1" applyBorder="1" applyAlignment="1">
      <alignment horizontal="right" shrinkToFit="1"/>
    </xf>
    <xf numFmtId="0" fontId="17" fillId="0" borderId="9" xfId="9" applyFont="1" applyBorder="1" applyAlignment="1">
      <alignment horizontal="center" shrinkToFit="1"/>
    </xf>
    <xf numFmtId="49" fontId="6" fillId="0" borderId="13" xfId="9" applyNumberFormat="1" applyFont="1" applyBorder="1" applyAlignment="1">
      <alignment horizontal="right"/>
    </xf>
    <xf numFmtId="0" fontId="6" fillId="0" borderId="13" xfId="9" applyFont="1" applyBorder="1" applyAlignment="1">
      <alignment horizontal="center" vertical="center" shrinkToFit="1"/>
    </xf>
    <xf numFmtId="0" fontId="6" fillId="0" borderId="13" xfId="9" applyFont="1" applyBorder="1" applyAlignment="1">
      <alignment horizontal="center" shrinkToFit="1"/>
    </xf>
    <xf numFmtId="0" fontId="6" fillId="0" borderId="13" xfId="9" applyFont="1" applyBorder="1" applyAlignment="1">
      <alignment horizontal="right" shrinkToFit="1"/>
    </xf>
    <xf numFmtId="0" fontId="6" fillId="0" borderId="9" xfId="9" applyFont="1" applyBorder="1" applyAlignment="1">
      <alignment horizontal="center" shrinkToFit="1"/>
    </xf>
    <xf numFmtId="0" fontId="17" fillId="0" borderId="15" xfId="9" applyFont="1" applyBorder="1" applyAlignment="1">
      <alignment shrinkToFit="1"/>
    </xf>
    <xf numFmtId="0" fontId="17" fillId="0" borderId="0" xfId="9" applyFont="1" applyBorder="1" applyAlignment="1">
      <alignment shrinkToFit="1"/>
    </xf>
    <xf numFmtId="0" fontId="17" fillId="0" borderId="13" xfId="9" applyFont="1" applyBorder="1" applyAlignment="1">
      <alignment horizontal="right" shrinkToFit="1"/>
    </xf>
    <xf numFmtId="0" fontId="6" fillId="0" borderId="0" xfId="9" applyFont="1" applyBorder="1" applyAlignment="1">
      <alignment shrinkToFit="1"/>
    </xf>
    <xf numFmtId="0" fontId="6" fillId="0" borderId="13" xfId="9" applyFont="1" applyBorder="1" applyAlignment="1">
      <alignment shrinkToFit="1"/>
    </xf>
    <xf numFmtId="49" fontId="17" fillId="0" borderId="13" xfId="9" applyNumberFormat="1" applyFont="1" applyBorder="1" applyAlignment="1">
      <alignment horizontal="center" shrinkToFit="1"/>
    </xf>
    <xf numFmtId="0" fontId="6" fillId="0" borderId="9" xfId="9" applyFont="1" applyBorder="1" applyAlignment="1">
      <alignment horizontal="center"/>
    </xf>
    <xf numFmtId="0" fontId="6" fillId="0" borderId="15" xfId="9" applyFont="1" applyBorder="1" applyAlignment="1">
      <alignment horizontal="center" shrinkToFit="1"/>
    </xf>
    <xf numFmtId="0" fontId="6" fillId="0" borderId="13" xfId="9" applyFont="1" applyBorder="1" applyAlignment="1">
      <alignment horizontal="center" shrinkToFit="1"/>
    </xf>
    <xf numFmtId="0" fontId="17" fillId="0" borderId="15" xfId="9" applyFont="1" applyFill="1" applyBorder="1" applyAlignment="1">
      <alignment shrinkToFit="1"/>
    </xf>
    <xf numFmtId="0" fontId="17" fillId="0" borderId="13" xfId="9" applyFont="1" applyFill="1" applyBorder="1" applyAlignment="1">
      <alignment shrinkToFit="1"/>
    </xf>
    <xf numFmtId="0" fontId="6" fillId="0" borderId="9" xfId="9" applyFont="1" applyBorder="1" applyAlignment="1">
      <alignment horizontal="right" shrinkToFit="1"/>
    </xf>
    <xf numFmtId="0" fontId="17" fillId="0" borderId="4" xfId="9" applyFont="1" applyBorder="1" applyAlignment="1">
      <alignment shrinkToFit="1"/>
    </xf>
    <xf numFmtId="0" fontId="17" fillId="0" borderId="70" xfId="9" applyFont="1" applyBorder="1" applyAlignment="1">
      <alignment shrinkToFit="1"/>
    </xf>
    <xf numFmtId="0" fontId="17" fillId="0" borderId="6" xfId="9" applyFont="1" applyBorder="1" applyAlignment="1">
      <alignment shrinkToFit="1"/>
    </xf>
    <xf numFmtId="38" fontId="17" fillId="0" borderId="6" xfId="10" applyFont="1" applyBorder="1" applyAlignment="1">
      <alignment shrinkToFit="1"/>
    </xf>
    <xf numFmtId="49" fontId="17" fillId="0" borderId="6" xfId="9" applyNumberFormat="1" applyFont="1" applyBorder="1" applyAlignment="1">
      <alignment horizontal="right" shrinkToFit="1"/>
    </xf>
    <xf numFmtId="0" fontId="17" fillId="0" borderId="4" xfId="9" applyFont="1" applyBorder="1" applyAlignment="1">
      <alignment horizontal="center" shrinkToFit="1"/>
    </xf>
    <xf numFmtId="49" fontId="6" fillId="0" borderId="6" xfId="9" applyNumberFormat="1" applyFont="1" applyBorder="1" applyAlignment="1">
      <alignment horizontal="right"/>
    </xf>
    <xf numFmtId="0" fontId="6" fillId="0" borderId="6" xfId="9" applyFont="1" applyBorder="1" applyAlignment="1">
      <alignment shrinkToFit="1"/>
    </xf>
    <xf numFmtId="0" fontId="6" fillId="0" borderId="6" xfId="9" applyFont="1" applyBorder="1" applyAlignment="1">
      <alignment horizontal="center" shrinkToFit="1"/>
    </xf>
    <xf numFmtId="0" fontId="6" fillId="0" borderId="47" xfId="9" applyFont="1" applyBorder="1" applyAlignment="1">
      <alignment shrinkToFit="1"/>
    </xf>
    <xf numFmtId="0" fontId="6" fillId="0" borderId="6" xfId="9" applyFont="1" applyBorder="1" applyAlignment="1">
      <alignment horizontal="right" shrinkToFit="1"/>
    </xf>
    <xf numFmtId="0" fontId="6" fillId="0" borderId="4" xfId="9" applyFont="1" applyBorder="1" applyAlignment="1">
      <alignment horizontal="right" shrinkToFit="1"/>
    </xf>
    <xf numFmtId="0" fontId="17" fillId="0" borderId="0" xfId="9" applyFont="1" applyAlignment="1">
      <alignment shrinkToFit="1"/>
    </xf>
    <xf numFmtId="38" fontId="17" fillId="0" borderId="0" xfId="10" applyFont="1" applyAlignment="1">
      <alignment horizontal="center" shrinkToFit="1"/>
    </xf>
    <xf numFmtId="49" fontId="17" fillId="0" borderId="0" xfId="9" applyNumberFormat="1" applyFont="1" applyAlignment="1">
      <alignment horizontal="right" shrinkToFit="1"/>
    </xf>
    <xf numFmtId="0" fontId="17" fillId="0" borderId="0" xfId="9" applyFont="1" applyAlignment="1">
      <alignment horizontal="center" shrinkToFit="1"/>
    </xf>
    <xf numFmtId="49" fontId="6" fillId="0" borderId="0" xfId="9" applyNumberFormat="1" applyFont="1" applyAlignment="1">
      <alignment horizontal="right"/>
    </xf>
    <xf numFmtId="0" fontId="6" fillId="0" borderId="0" xfId="9" applyFont="1" applyAlignment="1">
      <alignment horizontal="distributed" shrinkToFit="1"/>
    </xf>
    <xf numFmtId="0" fontId="6" fillId="0" borderId="0" xfId="9" applyFont="1" applyAlignment="1">
      <alignment horizontal="center" shrinkToFit="1"/>
    </xf>
    <xf numFmtId="0" fontId="6" fillId="0" borderId="0" xfId="9" applyFont="1" applyAlignment="1">
      <alignment horizontal="right" shrinkToFit="1"/>
    </xf>
    <xf numFmtId="0" fontId="6" fillId="0" borderId="0" xfId="9" applyFont="1" applyAlignment="1">
      <alignment horizontal="right" vertical="center"/>
    </xf>
    <xf numFmtId="0" fontId="3" fillId="0" borderId="0" xfId="11" applyFont="1" applyAlignment="1">
      <alignment vertical="center"/>
    </xf>
    <xf numFmtId="0" fontId="6" fillId="0" borderId="0" xfId="11" applyFont="1"/>
    <xf numFmtId="0" fontId="2" fillId="0" borderId="47" xfId="11" applyFont="1" applyBorder="1" applyAlignment="1">
      <alignment vertical="center"/>
    </xf>
    <xf numFmtId="0" fontId="6" fillId="0" borderId="47" xfId="11" applyFont="1" applyBorder="1" applyAlignment="1"/>
    <xf numFmtId="0" fontId="6" fillId="0" borderId="0" xfId="11" applyFont="1" applyAlignment="1">
      <alignment vertical="center"/>
    </xf>
    <xf numFmtId="0" fontId="6" fillId="0" borderId="1" xfId="11" applyFont="1" applyBorder="1" applyAlignment="1">
      <alignment vertical="center"/>
    </xf>
    <xf numFmtId="0" fontId="6" fillId="0" borderId="1" xfId="11" applyFont="1" applyBorder="1" applyAlignment="1">
      <alignment horizontal="distributed" vertical="center" justifyLastLine="1"/>
    </xf>
    <xf numFmtId="0" fontId="6" fillId="0" borderId="1" xfId="11" applyFont="1" applyBorder="1" applyAlignment="1">
      <alignment horizontal="center" vertical="center" wrapText="1" justifyLastLine="1"/>
    </xf>
    <xf numFmtId="0" fontId="6" fillId="0" borderId="9" xfId="11" applyFont="1" applyBorder="1" applyAlignment="1">
      <alignment horizontal="distributed" vertical="center" justifyLastLine="1"/>
    </xf>
    <xf numFmtId="0" fontId="6" fillId="0" borderId="9" xfId="11" applyFont="1" applyBorder="1" applyAlignment="1">
      <alignment vertical="center"/>
    </xf>
    <xf numFmtId="0" fontId="6" fillId="0" borderId="16" xfId="11" applyFont="1" applyBorder="1" applyAlignment="1">
      <alignment horizontal="distributed" vertical="center" justifyLastLine="1"/>
    </xf>
    <xf numFmtId="0" fontId="6" fillId="0" borderId="1" xfId="11" applyFont="1" applyBorder="1" applyAlignment="1">
      <alignment horizontal="center" vertical="center" shrinkToFit="1"/>
    </xf>
    <xf numFmtId="0" fontId="6" fillId="0" borderId="4" xfId="11" applyFont="1" applyBorder="1" applyAlignment="1">
      <alignment horizontal="distributed" vertical="center" justifyLastLine="1"/>
    </xf>
    <xf numFmtId="0" fontId="6" fillId="0" borderId="9" xfId="11" applyFont="1" applyBorder="1" applyAlignment="1">
      <alignment horizontal="center" vertical="center" justifyLastLine="1"/>
    </xf>
    <xf numFmtId="0" fontId="6" fillId="0" borderId="4" xfId="11" applyFont="1" applyBorder="1" applyAlignment="1">
      <alignment vertical="center"/>
    </xf>
    <xf numFmtId="0" fontId="6" fillId="0" borderId="16" xfId="11" applyFont="1" applyBorder="1" applyAlignment="1">
      <alignment horizontal="distributed" vertical="center" justifyLastLine="1"/>
    </xf>
    <xf numFmtId="0" fontId="6" fillId="0" borderId="19" xfId="11" applyFont="1" applyBorder="1" applyAlignment="1">
      <alignment horizontal="distributed" vertical="center" justifyLastLine="1"/>
    </xf>
    <xf numFmtId="0" fontId="6" fillId="0" borderId="18" xfId="11" applyFont="1" applyBorder="1" applyAlignment="1">
      <alignment horizontal="distributed" vertical="center" justifyLastLine="1"/>
    </xf>
    <xf numFmtId="0" fontId="6" fillId="0" borderId="4" xfId="11" applyFont="1" applyBorder="1" applyAlignment="1">
      <alignment horizontal="center" vertical="center" shrinkToFit="1"/>
    </xf>
    <xf numFmtId="0" fontId="6" fillId="0" borderId="4" xfId="11" applyFont="1" applyBorder="1" applyAlignment="1">
      <alignment horizontal="center" vertical="center" justifyLastLine="1"/>
    </xf>
    <xf numFmtId="0" fontId="6" fillId="0" borderId="0" xfId="11" applyFont="1" applyFill="1" applyAlignment="1">
      <alignment vertical="center"/>
    </xf>
    <xf numFmtId="0" fontId="7" fillId="0" borderId="1" xfId="11" applyFont="1" applyFill="1" applyBorder="1" applyAlignment="1">
      <alignment horizontal="center" vertical="center" shrinkToFit="1"/>
    </xf>
    <xf numFmtId="38" fontId="7" fillId="0" borderId="1" xfId="11" applyNumberFormat="1" applyFont="1" applyFill="1" applyBorder="1" applyAlignment="1">
      <alignment vertical="center"/>
    </xf>
    <xf numFmtId="38" fontId="7" fillId="0" borderId="14" xfId="11" applyNumberFormat="1" applyFont="1" applyFill="1" applyBorder="1" applyAlignment="1">
      <alignment vertical="center"/>
    </xf>
    <xf numFmtId="38" fontId="7" fillId="0" borderId="8" xfId="11" applyNumberFormat="1" applyFont="1" applyFill="1" applyBorder="1" applyAlignment="1">
      <alignment vertical="center"/>
    </xf>
    <xf numFmtId="38" fontId="7" fillId="0" borderId="1" xfId="11" applyNumberFormat="1" applyFont="1" applyFill="1" applyBorder="1" applyAlignment="1">
      <alignment horizontal="right" vertical="center"/>
    </xf>
    <xf numFmtId="0" fontId="6" fillId="0" borderId="9" xfId="11" applyFont="1" applyFill="1" applyBorder="1" applyAlignment="1">
      <alignment horizontal="right" vertical="center"/>
    </xf>
    <xf numFmtId="38" fontId="6" fillId="0" borderId="9" xfId="12" applyFont="1" applyFill="1" applyBorder="1" applyAlignment="1">
      <alignment vertical="center"/>
    </xf>
    <xf numFmtId="38" fontId="6" fillId="0" borderId="15" xfId="12" applyFont="1" applyFill="1" applyBorder="1" applyAlignment="1">
      <alignment vertical="center" justifyLastLine="1"/>
    </xf>
    <xf numFmtId="38" fontId="6" fillId="0" borderId="11" xfId="12" applyFont="1" applyFill="1" applyBorder="1" applyAlignment="1">
      <alignment vertical="center" justifyLastLine="1"/>
    </xf>
    <xf numFmtId="38" fontId="6" fillId="0" borderId="9" xfId="12" applyFont="1" applyFill="1" applyBorder="1" applyAlignment="1">
      <alignment horizontal="right" vertical="center"/>
    </xf>
    <xf numFmtId="38" fontId="6" fillId="0" borderId="9" xfId="12" applyFont="1" applyFill="1" applyBorder="1" applyAlignment="1">
      <alignment vertical="center" justifyLastLine="1"/>
    </xf>
    <xf numFmtId="0" fontId="7" fillId="0" borderId="0" xfId="11" applyFont="1" applyFill="1" applyAlignment="1">
      <alignment vertical="center"/>
    </xf>
    <xf numFmtId="38" fontId="6" fillId="0" borderId="15" xfId="12" applyFont="1" applyFill="1" applyBorder="1" applyAlignment="1">
      <alignment vertical="center"/>
    </xf>
    <xf numFmtId="38" fontId="6" fillId="0" borderId="11" xfId="12" applyFont="1" applyFill="1" applyBorder="1" applyAlignment="1">
      <alignment vertical="center"/>
    </xf>
    <xf numFmtId="0" fontId="6" fillId="0" borderId="4" xfId="11" applyFont="1" applyFill="1" applyBorder="1" applyAlignment="1">
      <alignment horizontal="right" vertical="center"/>
    </xf>
    <xf numFmtId="38" fontId="6" fillId="0" borderId="4" xfId="12" applyFont="1" applyFill="1" applyBorder="1" applyAlignment="1">
      <alignment vertical="center"/>
    </xf>
    <xf numFmtId="38" fontId="6" fillId="0" borderId="70" xfId="12" applyFont="1" applyFill="1" applyBorder="1" applyAlignment="1">
      <alignment vertical="center"/>
    </xf>
    <xf numFmtId="38" fontId="6" fillId="0" borderId="12" xfId="12" applyFont="1" applyFill="1" applyBorder="1" applyAlignment="1">
      <alignment vertical="center"/>
    </xf>
    <xf numFmtId="38" fontId="6" fillId="0" borderId="4" xfId="12" applyFont="1" applyFill="1" applyBorder="1" applyAlignment="1">
      <alignment horizontal="right" vertical="center"/>
    </xf>
    <xf numFmtId="0" fontId="7" fillId="0" borderId="16" xfId="11" applyFont="1" applyFill="1" applyBorder="1" applyAlignment="1">
      <alignment horizontal="center" vertical="center" shrinkToFit="1"/>
    </xf>
    <xf numFmtId="38" fontId="7" fillId="0" borderId="16" xfId="11" applyNumberFormat="1" applyFont="1" applyFill="1" applyBorder="1" applyAlignment="1">
      <alignment vertical="center"/>
    </xf>
    <xf numFmtId="38" fontId="7" fillId="0" borderId="19" xfId="11" applyNumberFormat="1" applyFont="1" applyFill="1" applyBorder="1" applyAlignment="1">
      <alignment vertical="center"/>
    </xf>
    <xf numFmtId="38" fontId="7" fillId="0" borderId="18" xfId="11" applyNumberFormat="1" applyFont="1" applyFill="1" applyBorder="1" applyAlignment="1">
      <alignment vertical="center"/>
    </xf>
    <xf numFmtId="38" fontId="7" fillId="0" borderId="4" xfId="12" applyFont="1" applyFill="1" applyBorder="1" applyAlignment="1">
      <alignment horizontal="right" vertical="center"/>
    </xf>
    <xf numFmtId="38" fontId="7" fillId="0" borderId="88" xfId="11" applyNumberFormat="1" applyFont="1" applyFill="1" applyBorder="1" applyAlignment="1">
      <alignment horizontal="right" vertical="center"/>
    </xf>
    <xf numFmtId="38" fontId="6" fillId="0" borderId="0" xfId="11" applyNumberFormat="1" applyFont="1" applyFill="1" applyAlignment="1">
      <alignment vertical="center"/>
    </xf>
    <xf numFmtId="0" fontId="6" fillId="0" borderId="0" xfId="11" applyFont="1" applyFill="1" applyBorder="1" applyAlignment="1">
      <alignment horizontal="right" vertical="center"/>
    </xf>
    <xf numFmtId="0" fontId="6" fillId="0" borderId="0" xfId="11" applyFont="1" applyFill="1"/>
    <xf numFmtId="38" fontId="6" fillId="0" borderId="0" xfId="12" applyFont="1" applyFill="1" applyBorder="1"/>
    <xf numFmtId="0" fontId="3" fillId="0" borderId="0" xfId="4" applyNumberFormat="1" applyFont="1" applyFill="1" applyAlignment="1" applyProtection="1">
      <alignment vertical="center"/>
    </xf>
    <xf numFmtId="0" fontId="3" fillId="0" borderId="0" xfId="4" applyNumberFormat="1" applyFont="1" applyFill="1" applyAlignment="1" applyProtection="1">
      <alignment horizontal="center" vertical="center"/>
    </xf>
    <xf numFmtId="0" fontId="28" fillId="0" borderId="0" xfId="13" applyNumberFormat="1" applyFont="1" applyFill="1" applyAlignment="1" applyProtection="1">
      <alignment horizontal="centerContinuous" vertical="center"/>
    </xf>
    <xf numFmtId="0" fontId="2" fillId="0" borderId="0" xfId="1" applyFont="1" applyAlignment="1">
      <alignment vertical="center"/>
    </xf>
    <xf numFmtId="0" fontId="29" fillId="0" borderId="0" xfId="4" applyNumberFormat="1" applyFont="1" applyFill="1" applyAlignment="1" applyProtection="1">
      <alignment vertical="center"/>
    </xf>
    <xf numFmtId="0" fontId="6" fillId="0" borderId="1" xfId="13" applyNumberFormat="1" applyFont="1" applyFill="1" applyBorder="1" applyAlignment="1" applyProtection="1">
      <alignment horizontal="distributed" vertical="center" justifyLastLine="1"/>
    </xf>
    <xf numFmtId="0" fontId="6" fillId="0" borderId="14" xfId="13" applyNumberFormat="1" applyFont="1" applyFill="1" applyBorder="1" applyAlignment="1" applyProtection="1">
      <alignment horizontal="distributed" vertical="center" justifyLastLine="1"/>
    </xf>
    <xf numFmtId="0" fontId="6" fillId="0" borderId="58" xfId="13" applyNumberFormat="1" applyFont="1" applyFill="1" applyBorder="1" applyAlignment="1" applyProtection="1">
      <alignment horizontal="distributed" vertical="center" justifyLastLine="1"/>
    </xf>
    <xf numFmtId="0" fontId="6" fillId="0" borderId="52" xfId="13" applyNumberFormat="1" applyFont="1" applyFill="1" applyBorder="1" applyAlignment="1" applyProtection="1">
      <alignment horizontal="distributed" vertical="center" justifyLastLine="1"/>
    </xf>
    <xf numFmtId="0" fontId="6" fillId="0" borderId="1" xfId="13" applyNumberFormat="1" applyFont="1" applyFill="1" applyBorder="1" applyAlignment="1" applyProtection="1">
      <alignment horizontal="center" vertical="center" wrapText="1"/>
    </xf>
    <xf numFmtId="0" fontId="6" fillId="0" borderId="4" xfId="4" applyNumberFormat="1" applyFont="1" applyFill="1" applyBorder="1" applyAlignment="1" applyProtection="1">
      <alignment horizontal="center" vertical="center"/>
    </xf>
    <xf numFmtId="0" fontId="6" fillId="0" borderId="70" xfId="4" applyNumberFormat="1" applyFont="1" applyFill="1" applyBorder="1" applyAlignment="1" applyProtection="1">
      <alignment horizontal="center" vertical="center"/>
    </xf>
    <xf numFmtId="0" fontId="6" fillId="0" borderId="60" xfId="4" applyNumberFormat="1" applyFont="1" applyFill="1" applyBorder="1" applyAlignment="1" applyProtection="1">
      <alignment horizontal="center" vertical="center"/>
    </xf>
    <xf numFmtId="0" fontId="6" fillId="0" borderId="61" xfId="4" applyNumberFormat="1" applyFont="1" applyFill="1" applyBorder="1" applyAlignment="1" applyProtection="1">
      <alignment horizontal="center" vertical="center"/>
    </xf>
    <xf numFmtId="0" fontId="6" fillId="0" borderId="4" xfId="4" applyNumberFormat="1" applyFont="1" applyFill="1" applyBorder="1" applyAlignment="1" applyProtection="1">
      <alignment horizontal="right" vertical="center"/>
    </xf>
    <xf numFmtId="178" fontId="7" fillId="0" borderId="1" xfId="13" applyNumberFormat="1" applyFont="1" applyFill="1" applyBorder="1" applyAlignment="1" applyProtection="1">
      <alignment vertical="center"/>
      <protection locked="0"/>
    </xf>
    <xf numFmtId="178" fontId="7" fillId="0" borderId="14" xfId="13" applyNumberFormat="1" applyFont="1" applyFill="1" applyBorder="1" applyAlignment="1" applyProtection="1">
      <alignment vertical="center"/>
      <protection locked="0"/>
    </xf>
    <xf numFmtId="178" fontId="7" fillId="0" borderId="71" xfId="13" applyNumberFormat="1" applyFont="1" applyFill="1" applyBorder="1" applyAlignment="1" applyProtection="1">
      <alignment vertical="center"/>
      <protection locked="0"/>
    </xf>
    <xf numFmtId="178" fontId="7" fillId="0" borderId="8" xfId="13" applyNumberFormat="1" applyFont="1" applyFill="1" applyBorder="1" applyAlignment="1" applyProtection="1">
      <alignment vertical="center"/>
      <protection locked="0"/>
    </xf>
    <xf numFmtId="176" fontId="7" fillId="0" borderId="1" xfId="13" applyNumberFormat="1" applyFont="1" applyFill="1" applyBorder="1" applyAlignment="1" applyProtection="1">
      <alignment vertical="center"/>
      <protection locked="0"/>
    </xf>
    <xf numFmtId="178" fontId="6" fillId="0" borderId="9" xfId="13" applyNumberFormat="1" applyFont="1" applyFill="1" applyBorder="1" applyAlignment="1" applyProtection="1">
      <alignment horizontal="right" vertical="center"/>
      <protection locked="0"/>
    </xf>
    <xf numFmtId="178" fontId="6" fillId="0" borderId="15" xfId="13" applyNumberFormat="1" applyFont="1" applyFill="1" applyBorder="1" applyAlignment="1" applyProtection="1">
      <alignment horizontal="right" vertical="center"/>
      <protection locked="0"/>
    </xf>
    <xf numFmtId="178" fontId="6" fillId="0" borderId="69" xfId="13" applyNumberFormat="1" applyFont="1" applyFill="1" applyBorder="1" applyAlignment="1" applyProtection="1">
      <alignment horizontal="right" vertical="center"/>
      <protection locked="0"/>
    </xf>
    <xf numFmtId="178" fontId="6" fillId="0" borderId="11" xfId="13" applyNumberFormat="1" applyFont="1" applyFill="1" applyBorder="1" applyAlignment="1" applyProtection="1">
      <alignment horizontal="right" vertical="center"/>
      <protection locked="0"/>
    </xf>
    <xf numFmtId="176" fontId="6" fillId="0" borderId="9" xfId="13" applyNumberFormat="1" applyFont="1" applyFill="1" applyBorder="1" applyAlignment="1" applyProtection="1">
      <alignment horizontal="right" vertical="center"/>
      <protection locked="0"/>
    </xf>
    <xf numFmtId="178" fontId="6" fillId="0" borderId="9" xfId="13" applyNumberFormat="1" applyFont="1" applyFill="1" applyBorder="1" applyAlignment="1" applyProtection="1">
      <alignment vertical="center"/>
      <protection locked="0"/>
    </xf>
    <xf numFmtId="178" fontId="6" fillId="0" borderId="15" xfId="13" applyNumberFormat="1" applyFont="1" applyFill="1" applyBorder="1" applyAlignment="1" applyProtection="1">
      <alignment vertical="center"/>
      <protection locked="0"/>
    </xf>
    <xf numFmtId="178" fontId="6" fillId="0" borderId="69" xfId="13" applyNumberFormat="1" applyFont="1" applyFill="1" applyBorder="1" applyAlignment="1" applyProtection="1">
      <alignment vertical="center"/>
      <protection locked="0"/>
    </xf>
    <xf numFmtId="178" fontId="6" fillId="0" borderId="11" xfId="13" applyNumberFormat="1" applyFont="1" applyFill="1" applyBorder="1" applyAlignment="1" applyProtection="1">
      <alignment vertical="center"/>
      <protection locked="0"/>
    </xf>
    <xf numFmtId="176" fontId="6" fillId="0" borderId="9" xfId="13" applyNumberFormat="1" applyFont="1" applyFill="1" applyBorder="1" applyAlignment="1" applyProtection="1">
      <alignment vertical="center"/>
      <protection locked="0"/>
    </xf>
    <xf numFmtId="178" fontId="6" fillId="0" borderId="4" xfId="13" applyNumberFormat="1" applyFont="1" applyFill="1" applyBorder="1" applyAlignment="1" applyProtection="1">
      <alignment horizontal="right" vertical="center"/>
      <protection locked="0"/>
    </xf>
    <xf numFmtId="178" fontId="6" fillId="0" borderId="70" xfId="13" applyNumberFormat="1" applyFont="1" applyFill="1" applyBorder="1" applyAlignment="1" applyProtection="1">
      <alignment horizontal="right" vertical="center"/>
      <protection locked="0"/>
    </xf>
    <xf numFmtId="178" fontId="6" fillId="0" borderId="67" xfId="13" applyNumberFormat="1" applyFont="1" applyFill="1" applyBorder="1" applyAlignment="1" applyProtection="1">
      <alignment horizontal="right" vertical="center"/>
      <protection locked="0"/>
    </xf>
    <xf numFmtId="178" fontId="6" fillId="0" borderId="12" xfId="13" applyNumberFormat="1" applyFont="1" applyFill="1" applyBorder="1" applyAlignment="1" applyProtection="1">
      <alignment horizontal="right" vertical="center"/>
      <protection locked="0"/>
    </xf>
    <xf numFmtId="176" fontId="6" fillId="0" borderId="4" xfId="13" applyNumberFormat="1" applyFont="1" applyFill="1" applyBorder="1" applyAlignment="1" applyProtection="1">
      <alignment horizontal="right" vertical="center"/>
      <protection locked="0"/>
    </xf>
    <xf numFmtId="0" fontId="7" fillId="0" borderId="0" xfId="1" applyFont="1" applyAlignment="1">
      <alignment vertical="center"/>
    </xf>
    <xf numFmtId="178" fontId="6" fillId="0" borderId="4" xfId="13" applyNumberFormat="1" applyFont="1" applyFill="1" applyBorder="1" applyAlignment="1" applyProtection="1">
      <alignment vertical="center"/>
      <protection locked="0"/>
    </xf>
    <xf numFmtId="178" fontId="6" fillId="0" borderId="70" xfId="13" applyNumberFormat="1" applyFont="1" applyFill="1" applyBorder="1" applyAlignment="1" applyProtection="1">
      <alignment vertical="center"/>
      <protection locked="0"/>
    </xf>
    <xf numFmtId="178" fontId="6" fillId="0" borderId="67" xfId="13" applyNumberFormat="1" applyFont="1" applyFill="1" applyBorder="1" applyAlignment="1" applyProtection="1">
      <alignment vertical="center"/>
      <protection locked="0"/>
    </xf>
    <xf numFmtId="178" fontId="6" fillId="0" borderId="12" xfId="13" applyNumberFormat="1" applyFont="1" applyFill="1" applyBorder="1" applyAlignment="1" applyProtection="1">
      <alignment vertical="center"/>
      <protection locked="0"/>
    </xf>
    <xf numFmtId="176" fontId="6" fillId="0" borderId="4" xfId="13" applyNumberFormat="1" applyFont="1" applyFill="1" applyBorder="1" applyAlignment="1" applyProtection="1">
      <alignment vertical="center"/>
      <protection locked="0"/>
    </xf>
    <xf numFmtId="176" fontId="6" fillId="0" borderId="58" xfId="13" applyNumberFormat="1" applyFont="1" applyFill="1" applyBorder="1" applyAlignment="1" applyProtection="1">
      <alignment horizontal="left" vertical="center"/>
      <protection locked="0"/>
    </xf>
    <xf numFmtId="0" fontId="6" fillId="0" borderId="0" xfId="13" applyNumberFormat="1" applyFont="1" applyFill="1" applyAlignment="1" applyProtection="1">
      <alignment vertical="center"/>
    </xf>
    <xf numFmtId="176" fontId="6" fillId="0" borderId="58" xfId="13" applyNumberFormat="1" applyFont="1" applyFill="1" applyBorder="1" applyAlignment="1" applyProtection="1">
      <alignment horizontal="right" vertical="center"/>
      <protection locked="0"/>
    </xf>
    <xf numFmtId="0" fontId="2" fillId="0" borderId="0" xfId="1" applyFont="1" applyAlignment="1">
      <alignment horizontal="center" vertical="center"/>
    </xf>
    <xf numFmtId="178" fontId="6" fillId="0" borderId="0" xfId="13" applyNumberFormat="1" applyFont="1" applyFill="1" applyBorder="1" applyAlignment="1" applyProtection="1">
      <alignment vertical="center"/>
      <protection locked="0"/>
    </xf>
    <xf numFmtId="0" fontId="2" fillId="0" borderId="0" xfId="1" applyFont="1" applyFill="1" applyBorder="1">
      <alignment vertical="center"/>
    </xf>
  </cellXfs>
  <cellStyles count="14">
    <cellStyle name="桁区切り 2" xfId="3"/>
    <cellStyle name="桁区切り 2 2" xfId="12"/>
    <cellStyle name="桁区切り 3" xfId="6"/>
    <cellStyle name="桁区切り 4" xfId="8"/>
    <cellStyle name="桁区切り 5" xfId="10"/>
    <cellStyle name="標準" xfId="0" builtinId="0"/>
    <cellStyle name="標準 2" xfId="1"/>
    <cellStyle name="標準 2 2" xfId="11"/>
    <cellStyle name="標準 3" xfId="2"/>
    <cellStyle name="標準 3 2" xfId="5"/>
    <cellStyle name="標準 4" xfId="7"/>
    <cellStyle name="標準 5" xfId="9"/>
    <cellStyle name="標準_164／165.XLS" xfId="13"/>
    <cellStyle name="標準_Shee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6286816083479E-2"/>
          <c:y val="7.7097676396144232E-2"/>
          <c:w val="0.93081528871391073"/>
          <c:h val="0.85941233394525485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'O-5'!$B$15</c:f>
              <c:strCache>
                <c:ptCount val="1"/>
                <c:pt idx="0">
                  <c:v>平成24年度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'O-5'!$D$5:$L$5</c:f>
              <c:strCache>
                <c:ptCount val="9"/>
                <c:pt idx="0">
                  <c:v>三国港</c:v>
                </c:pt>
                <c:pt idx="1">
                  <c:v>三国</c:v>
                </c:pt>
                <c:pt idx="2">
                  <c:v>三国神社</c:v>
                </c:pt>
                <c:pt idx="3">
                  <c:v>水居</c:v>
                </c:pt>
                <c:pt idx="4">
                  <c:v>大関</c:v>
                </c:pt>
                <c:pt idx="5">
                  <c:v>下兵庫
こうふく</c:v>
                </c:pt>
                <c:pt idx="6">
                  <c:v>西長田
ゆりの里</c:v>
                </c:pt>
                <c:pt idx="7">
                  <c:v>西春江
ハートピア</c:v>
                </c:pt>
                <c:pt idx="8">
                  <c:v>太郎丸
エンゼル
ランド</c:v>
                </c:pt>
              </c:strCache>
            </c:strRef>
          </c:cat>
          <c:val>
            <c:numRef>
              <c:f>'O-5'!$D$15:$L$15</c:f>
              <c:numCache>
                <c:formatCode>#,##0;"△ "#,##0</c:formatCode>
                <c:ptCount val="9"/>
                <c:pt idx="0">
                  <c:v>169</c:v>
                </c:pt>
                <c:pt idx="1">
                  <c:v>438</c:v>
                </c:pt>
                <c:pt idx="2">
                  <c:v>67</c:v>
                </c:pt>
                <c:pt idx="3">
                  <c:v>25</c:v>
                </c:pt>
                <c:pt idx="4">
                  <c:v>65</c:v>
                </c:pt>
                <c:pt idx="5">
                  <c:v>79</c:v>
                </c:pt>
                <c:pt idx="6">
                  <c:v>148</c:v>
                </c:pt>
                <c:pt idx="7">
                  <c:v>124</c:v>
                </c:pt>
                <c:pt idx="8">
                  <c:v>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05-4F91-8B87-289979089AF4}"/>
            </c:ext>
          </c:extLst>
        </c:ser>
        <c:ser>
          <c:idx val="0"/>
          <c:order val="1"/>
          <c:tx>
            <c:strRef>
              <c:f>'O-5'!$B$16</c:f>
              <c:strCache>
                <c:ptCount val="1"/>
                <c:pt idx="0">
                  <c:v>平成25年度</c:v>
                </c:pt>
              </c:strCache>
            </c:strRef>
          </c:tx>
          <c:invertIfNegative val="0"/>
          <c:cat>
            <c:strRef>
              <c:f>'O-5'!$D$5:$L$5</c:f>
              <c:strCache>
                <c:ptCount val="9"/>
                <c:pt idx="0">
                  <c:v>三国港</c:v>
                </c:pt>
                <c:pt idx="1">
                  <c:v>三国</c:v>
                </c:pt>
                <c:pt idx="2">
                  <c:v>三国神社</c:v>
                </c:pt>
                <c:pt idx="3">
                  <c:v>水居</c:v>
                </c:pt>
                <c:pt idx="4">
                  <c:v>大関</c:v>
                </c:pt>
                <c:pt idx="5">
                  <c:v>下兵庫
こうふく</c:v>
                </c:pt>
                <c:pt idx="6">
                  <c:v>西長田
ゆりの里</c:v>
                </c:pt>
                <c:pt idx="7">
                  <c:v>西春江
ハートピア</c:v>
                </c:pt>
                <c:pt idx="8">
                  <c:v>太郎丸
エンゼル
ランド</c:v>
                </c:pt>
              </c:strCache>
            </c:strRef>
          </c:cat>
          <c:val>
            <c:numRef>
              <c:f>'O-5'!$D$16:$L$16</c:f>
              <c:numCache>
                <c:formatCode>#,##0;"△ "#,##0</c:formatCode>
                <c:ptCount val="9"/>
                <c:pt idx="0">
                  <c:v>165</c:v>
                </c:pt>
                <c:pt idx="1">
                  <c:v>419</c:v>
                </c:pt>
                <c:pt idx="2">
                  <c:v>72</c:v>
                </c:pt>
                <c:pt idx="3">
                  <c:v>25</c:v>
                </c:pt>
                <c:pt idx="4">
                  <c:v>81</c:v>
                </c:pt>
                <c:pt idx="5">
                  <c:v>74</c:v>
                </c:pt>
                <c:pt idx="6">
                  <c:v>150</c:v>
                </c:pt>
                <c:pt idx="7">
                  <c:v>117</c:v>
                </c:pt>
                <c:pt idx="8">
                  <c:v>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05-4F91-8B87-289979089AF4}"/>
            </c:ext>
          </c:extLst>
        </c:ser>
        <c:ser>
          <c:idx val="1"/>
          <c:order val="2"/>
          <c:tx>
            <c:strRef>
              <c:f>'O-5'!$B$17</c:f>
              <c:strCache>
                <c:ptCount val="1"/>
                <c:pt idx="0">
                  <c:v>平成26年度</c:v>
                </c:pt>
              </c:strCache>
            </c:strRef>
          </c:tx>
          <c:invertIfNegative val="0"/>
          <c:cat>
            <c:strRef>
              <c:f>'O-5'!$D$5:$L$5</c:f>
              <c:strCache>
                <c:ptCount val="9"/>
                <c:pt idx="0">
                  <c:v>三国港</c:v>
                </c:pt>
                <c:pt idx="1">
                  <c:v>三国</c:v>
                </c:pt>
                <c:pt idx="2">
                  <c:v>三国神社</c:v>
                </c:pt>
                <c:pt idx="3">
                  <c:v>水居</c:v>
                </c:pt>
                <c:pt idx="4">
                  <c:v>大関</c:v>
                </c:pt>
                <c:pt idx="5">
                  <c:v>下兵庫
こうふく</c:v>
                </c:pt>
                <c:pt idx="6">
                  <c:v>西長田
ゆりの里</c:v>
                </c:pt>
                <c:pt idx="7">
                  <c:v>西春江
ハートピア</c:v>
                </c:pt>
                <c:pt idx="8">
                  <c:v>太郎丸
エンゼル
ランド</c:v>
                </c:pt>
              </c:strCache>
            </c:strRef>
          </c:cat>
          <c:val>
            <c:numRef>
              <c:f>'O-5'!$D$17:$L$17</c:f>
              <c:numCache>
                <c:formatCode>#,##0;"△ "#,##0</c:formatCode>
                <c:ptCount val="9"/>
                <c:pt idx="0">
                  <c:v>158</c:v>
                </c:pt>
                <c:pt idx="1">
                  <c:v>398</c:v>
                </c:pt>
                <c:pt idx="2">
                  <c:v>67</c:v>
                </c:pt>
                <c:pt idx="3">
                  <c:v>27</c:v>
                </c:pt>
                <c:pt idx="4">
                  <c:v>84</c:v>
                </c:pt>
                <c:pt idx="5">
                  <c:v>66</c:v>
                </c:pt>
                <c:pt idx="6">
                  <c:v>160</c:v>
                </c:pt>
                <c:pt idx="7">
                  <c:v>113</c:v>
                </c:pt>
                <c:pt idx="8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05-4F91-8B87-289979089AF4}"/>
            </c:ext>
          </c:extLst>
        </c:ser>
        <c:ser>
          <c:idx val="2"/>
          <c:order val="3"/>
          <c:tx>
            <c:strRef>
              <c:f>'O-5'!$B$18</c:f>
              <c:strCache>
                <c:ptCount val="1"/>
                <c:pt idx="0">
                  <c:v>平成27年度</c:v>
                </c:pt>
              </c:strCache>
            </c:strRef>
          </c:tx>
          <c:invertIfNegative val="0"/>
          <c:cat>
            <c:strRef>
              <c:f>'O-5'!$D$5:$L$5</c:f>
              <c:strCache>
                <c:ptCount val="9"/>
                <c:pt idx="0">
                  <c:v>三国港</c:v>
                </c:pt>
                <c:pt idx="1">
                  <c:v>三国</c:v>
                </c:pt>
                <c:pt idx="2">
                  <c:v>三国神社</c:v>
                </c:pt>
                <c:pt idx="3">
                  <c:v>水居</c:v>
                </c:pt>
                <c:pt idx="4">
                  <c:v>大関</c:v>
                </c:pt>
                <c:pt idx="5">
                  <c:v>下兵庫
こうふく</c:v>
                </c:pt>
                <c:pt idx="6">
                  <c:v>西長田
ゆりの里</c:v>
                </c:pt>
                <c:pt idx="7">
                  <c:v>西春江
ハートピア</c:v>
                </c:pt>
                <c:pt idx="8">
                  <c:v>太郎丸
エンゼル
ランド</c:v>
                </c:pt>
              </c:strCache>
            </c:strRef>
          </c:cat>
          <c:val>
            <c:numRef>
              <c:f>'O-5'!$D$18:$L$18</c:f>
              <c:numCache>
                <c:formatCode>#,##0;"△ "#,##0</c:formatCode>
                <c:ptCount val="9"/>
                <c:pt idx="0">
                  <c:v>156</c:v>
                </c:pt>
                <c:pt idx="1">
                  <c:v>415</c:v>
                </c:pt>
                <c:pt idx="2">
                  <c:v>72</c:v>
                </c:pt>
                <c:pt idx="3">
                  <c:v>32</c:v>
                </c:pt>
                <c:pt idx="4">
                  <c:v>81</c:v>
                </c:pt>
                <c:pt idx="5">
                  <c:v>72</c:v>
                </c:pt>
                <c:pt idx="6">
                  <c:v>165</c:v>
                </c:pt>
                <c:pt idx="7">
                  <c:v>135</c:v>
                </c:pt>
                <c:pt idx="8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05-4F91-8B87-289979089AF4}"/>
            </c:ext>
          </c:extLst>
        </c:ser>
        <c:ser>
          <c:idx val="3"/>
          <c:order val="4"/>
          <c:tx>
            <c:strRef>
              <c:f>'O-5'!$B$19</c:f>
              <c:strCache>
                <c:ptCount val="1"/>
                <c:pt idx="0">
                  <c:v>平成28年度</c:v>
                </c:pt>
              </c:strCache>
            </c:strRef>
          </c:tx>
          <c:invertIfNegative val="0"/>
          <c:cat>
            <c:strRef>
              <c:f>'O-5'!$D$5:$L$5</c:f>
              <c:strCache>
                <c:ptCount val="9"/>
                <c:pt idx="0">
                  <c:v>三国港</c:v>
                </c:pt>
                <c:pt idx="1">
                  <c:v>三国</c:v>
                </c:pt>
                <c:pt idx="2">
                  <c:v>三国神社</c:v>
                </c:pt>
                <c:pt idx="3">
                  <c:v>水居</c:v>
                </c:pt>
                <c:pt idx="4">
                  <c:v>大関</c:v>
                </c:pt>
                <c:pt idx="5">
                  <c:v>下兵庫
こうふく</c:v>
                </c:pt>
                <c:pt idx="6">
                  <c:v>西長田
ゆりの里</c:v>
                </c:pt>
                <c:pt idx="7">
                  <c:v>西春江
ハートピア</c:v>
                </c:pt>
                <c:pt idx="8">
                  <c:v>太郎丸
エンゼル
ランド</c:v>
                </c:pt>
              </c:strCache>
            </c:strRef>
          </c:cat>
          <c:val>
            <c:numRef>
              <c:f>'O-5'!$D$19:$L$19</c:f>
              <c:numCache>
                <c:formatCode>#,##0;"△ "#,##0</c:formatCode>
                <c:ptCount val="9"/>
                <c:pt idx="0">
                  <c:v>162</c:v>
                </c:pt>
                <c:pt idx="1">
                  <c:v>370</c:v>
                </c:pt>
                <c:pt idx="2">
                  <c:v>74</c:v>
                </c:pt>
                <c:pt idx="3">
                  <c:v>32</c:v>
                </c:pt>
                <c:pt idx="4">
                  <c:v>76</c:v>
                </c:pt>
                <c:pt idx="5">
                  <c:v>67</c:v>
                </c:pt>
                <c:pt idx="6">
                  <c:v>153</c:v>
                </c:pt>
                <c:pt idx="7">
                  <c:v>131</c:v>
                </c:pt>
                <c:pt idx="8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05-4F91-8B87-289979089AF4}"/>
            </c:ext>
          </c:extLst>
        </c:ser>
        <c:ser>
          <c:idx val="5"/>
          <c:order val="5"/>
          <c:tx>
            <c:strRef>
              <c:f>'O-5'!$B$20</c:f>
              <c:strCache>
                <c:ptCount val="1"/>
                <c:pt idx="0">
                  <c:v>平成29年度</c:v>
                </c:pt>
              </c:strCache>
            </c:strRef>
          </c:tx>
          <c:invertIfNegative val="0"/>
          <c:cat>
            <c:strRef>
              <c:f>'O-5'!$D$5:$L$5</c:f>
              <c:strCache>
                <c:ptCount val="9"/>
                <c:pt idx="0">
                  <c:v>三国港</c:v>
                </c:pt>
                <c:pt idx="1">
                  <c:v>三国</c:v>
                </c:pt>
                <c:pt idx="2">
                  <c:v>三国神社</c:v>
                </c:pt>
                <c:pt idx="3">
                  <c:v>水居</c:v>
                </c:pt>
                <c:pt idx="4">
                  <c:v>大関</c:v>
                </c:pt>
                <c:pt idx="5">
                  <c:v>下兵庫
こうふく</c:v>
                </c:pt>
                <c:pt idx="6">
                  <c:v>西長田
ゆりの里</c:v>
                </c:pt>
                <c:pt idx="7">
                  <c:v>西春江
ハートピア</c:v>
                </c:pt>
                <c:pt idx="8">
                  <c:v>太郎丸
エンゼル
ランド</c:v>
                </c:pt>
              </c:strCache>
            </c:strRef>
          </c:cat>
          <c:val>
            <c:numRef>
              <c:f>'O-5'!$D$20:$L$20</c:f>
              <c:numCache>
                <c:formatCode>#,##0;"△ "#,##0</c:formatCode>
                <c:ptCount val="9"/>
                <c:pt idx="0">
                  <c:v>161</c:v>
                </c:pt>
                <c:pt idx="1">
                  <c:v>366</c:v>
                </c:pt>
                <c:pt idx="2">
                  <c:v>71</c:v>
                </c:pt>
                <c:pt idx="3">
                  <c:v>36</c:v>
                </c:pt>
                <c:pt idx="4">
                  <c:v>73</c:v>
                </c:pt>
                <c:pt idx="5">
                  <c:v>81</c:v>
                </c:pt>
                <c:pt idx="6">
                  <c:v>151</c:v>
                </c:pt>
                <c:pt idx="7">
                  <c:v>139</c:v>
                </c:pt>
                <c:pt idx="8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105-4F91-8B87-289979089AF4}"/>
            </c:ext>
          </c:extLst>
        </c:ser>
        <c:ser>
          <c:idx val="6"/>
          <c:order val="6"/>
          <c:tx>
            <c:strRef>
              <c:f>'O-5'!$B$21</c:f>
              <c:strCache>
                <c:ptCount val="1"/>
                <c:pt idx="0">
                  <c:v>平成30年度</c:v>
                </c:pt>
              </c:strCache>
            </c:strRef>
          </c:tx>
          <c:invertIfNegative val="0"/>
          <c:cat>
            <c:strRef>
              <c:f>'O-5'!$D$5:$L$5</c:f>
              <c:strCache>
                <c:ptCount val="9"/>
                <c:pt idx="0">
                  <c:v>三国港</c:v>
                </c:pt>
                <c:pt idx="1">
                  <c:v>三国</c:v>
                </c:pt>
                <c:pt idx="2">
                  <c:v>三国神社</c:v>
                </c:pt>
                <c:pt idx="3">
                  <c:v>水居</c:v>
                </c:pt>
                <c:pt idx="4">
                  <c:v>大関</c:v>
                </c:pt>
                <c:pt idx="5">
                  <c:v>下兵庫
こうふく</c:v>
                </c:pt>
                <c:pt idx="6">
                  <c:v>西長田
ゆりの里</c:v>
                </c:pt>
                <c:pt idx="7">
                  <c:v>西春江
ハートピア</c:v>
                </c:pt>
                <c:pt idx="8">
                  <c:v>太郎丸
エンゼル
ランド</c:v>
                </c:pt>
              </c:strCache>
            </c:strRef>
          </c:cat>
          <c:val>
            <c:numRef>
              <c:f>'O-5'!$D$21:$L$21</c:f>
              <c:numCache>
                <c:formatCode>#,##0;"△ "#,##0</c:formatCode>
                <c:ptCount val="9"/>
                <c:pt idx="0">
                  <c:v>156</c:v>
                </c:pt>
                <c:pt idx="1">
                  <c:v>357</c:v>
                </c:pt>
                <c:pt idx="2">
                  <c:v>73</c:v>
                </c:pt>
                <c:pt idx="3">
                  <c:v>33</c:v>
                </c:pt>
                <c:pt idx="4">
                  <c:v>71</c:v>
                </c:pt>
                <c:pt idx="5">
                  <c:v>76</c:v>
                </c:pt>
                <c:pt idx="6">
                  <c:v>164</c:v>
                </c:pt>
                <c:pt idx="7">
                  <c:v>133</c:v>
                </c:pt>
                <c:pt idx="8">
                  <c:v>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105-4F91-8B87-289979089AF4}"/>
            </c:ext>
          </c:extLst>
        </c:ser>
        <c:ser>
          <c:idx val="7"/>
          <c:order val="7"/>
          <c:tx>
            <c:strRef>
              <c:f>'O-5'!$B$22</c:f>
              <c:strCache>
                <c:ptCount val="1"/>
                <c:pt idx="0">
                  <c:v>令和元年度</c:v>
                </c:pt>
              </c:strCache>
            </c:strRef>
          </c:tx>
          <c:invertIfNegative val="0"/>
          <c:cat>
            <c:strRef>
              <c:f>'O-5'!$D$5:$L$5</c:f>
              <c:strCache>
                <c:ptCount val="9"/>
                <c:pt idx="0">
                  <c:v>三国港</c:v>
                </c:pt>
                <c:pt idx="1">
                  <c:v>三国</c:v>
                </c:pt>
                <c:pt idx="2">
                  <c:v>三国神社</c:v>
                </c:pt>
                <c:pt idx="3">
                  <c:v>水居</c:v>
                </c:pt>
                <c:pt idx="4">
                  <c:v>大関</c:v>
                </c:pt>
                <c:pt idx="5">
                  <c:v>下兵庫
こうふく</c:v>
                </c:pt>
                <c:pt idx="6">
                  <c:v>西長田
ゆりの里</c:v>
                </c:pt>
                <c:pt idx="7">
                  <c:v>西春江
ハートピア</c:v>
                </c:pt>
                <c:pt idx="8">
                  <c:v>太郎丸
エンゼル
ランド</c:v>
                </c:pt>
              </c:strCache>
            </c:strRef>
          </c:cat>
          <c:val>
            <c:numRef>
              <c:f>'O-5'!$D$22:$L$22</c:f>
              <c:numCache>
                <c:formatCode>#,##0;"△ "#,##0</c:formatCode>
                <c:ptCount val="9"/>
                <c:pt idx="0">
                  <c:v>151</c:v>
                </c:pt>
                <c:pt idx="1">
                  <c:v>362</c:v>
                </c:pt>
                <c:pt idx="2">
                  <c:v>72</c:v>
                </c:pt>
                <c:pt idx="3">
                  <c:v>29</c:v>
                </c:pt>
                <c:pt idx="4">
                  <c:v>65</c:v>
                </c:pt>
                <c:pt idx="5">
                  <c:v>67</c:v>
                </c:pt>
                <c:pt idx="6">
                  <c:v>169</c:v>
                </c:pt>
                <c:pt idx="7">
                  <c:v>135</c:v>
                </c:pt>
                <c:pt idx="8">
                  <c:v>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105-4F91-8B87-289979089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892856"/>
        <c:axId val="1"/>
      </c:barChart>
      <c:catAx>
        <c:axId val="270892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&quot;△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0892856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085395712397257"/>
          <c:y val="0.11337903778194007"/>
          <c:w val="0.14010644289901719"/>
          <c:h val="0.342673285931637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152400</xdr:rowOff>
    </xdr:from>
    <xdr:to>
      <xdr:col>11</xdr:col>
      <xdr:colOff>476250</xdr:colOff>
      <xdr:row>53</xdr:row>
      <xdr:rowOff>85725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514350</xdr:colOff>
      <xdr:row>30</xdr:row>
      <xdr:rowOff>114300</xdr:rowOff>
    </xdr:from>
    <xdr:to>
      <xdr:col>8</xdr:col>
      <xdr:colOff>381000</xdr:colOff>
      <xdr:row>32</xdr:row>
      <xdr:rowOff>114300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1990725" y="6124575"/>
          <a:ext cx="2819400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えちぜん鉄道駅別乗車人数（1日平均）</a:t>
          </a:r>
          <a:endParaRPr lang="ja-JP" altLang="en-US"/>
        </a:p>
      </xdr:txBody>
    </xdr:sp>
    <xdr:clientData/>
  </xdr:twoCellAnchor>
  <xdr:twoCellAnchor>
    <xdr:from>
      <xdr:col>1</xdr:col>
      <xdr:colOff>361950</xdr:colOff>
      <xdr:row>23</xdr:row>
      <xdr:rowOff>152400</xdr:rowOff>
    </xdr:from>
    <xdr:to>
      <xdr:col>1</xdr:col>
      <xdr:colOff>581025</xdr:colOff>
      <xdr:row>24</xdr:row>
      <xdr:rowOff>152400</xdr:rowOff>
    </xdr:to>
    <xdr:sp macro="" textlink="">
      <xdr:nvSpPr>
        <xdr:cNvPr id="4" name="Rectangle 4"/>
        <xdr:cNvSpPr>
          <a:spLocks noChangeArrowheads="1"/>
        </xdr:cNvSpPr>
      </xdr:nvSpPr>
      <xdr:spPr bwMode="auto">
        <a:xfrm>
          <a:off x="485775" y="5067300"/>
          <a:ext cx="2190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23</xdr:row>
      <xdr:rowOff>123825</xdr:rowOff>
    </xdr:from>
    <xdr:to>
      <xdr:col>15</xdr:col>
      <xdr:colOff>76200</xdr:colOff>
      <xdr:row>61</xdr:row>
      <xdr:rowOff>95250</xdr:rowOff>
    </xdr:to>
    <xdr:grpSp>
      <xdr:nvGrpSpPr>
        <xdr:cNvPr id="2" name="グループ化 1"/>
        <xdr:cNvGrpSpPr>
          <a:grpSpLocks/>
        </xdr:cNvGrpSpPr>
      </xdr:nvGrpSpPr>
      <xdr:grpSpPr bwMode="auto">
        <a:xfrm>
          <a:off x="685800" y="4695825"/>
          <a:ext cx="5248275" cy="5400675"/>
          <a:chOff x="685800" y="4695825"/>
          <a:chExt cx="5248275" cy="5400675"/>
        </a:xfrm>
      </xdr:grpSpPr>
      <xdr:pic>
        <xdr:nvPicPr>
          <xdr:cNvPr id="3" name="Picture 18" descr="無題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85800" y="4695825"/>
            <a:ext cx="5248275" cy="5400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Oval 7"/>
          <xdr:cNvSpPr>
            <a:spLocks noChangeArrowheads="1"/>
          </xdr:cNvSpPr>
        </xdr:nvSpPr>
        <xdr:spPr bwMode="auto">
          <a:xfrm>
            <a:off x="3209925" y="8429625"/>
            <a:ext cx="76200" cy="762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5" name="Oval 8"/>
          <xdr:cNvSpPr>
            <a:spLocks noChangeArrowheads="1"/>
          </xdr:cNvSpPr>
        </xdr:nvSpPr>
        <xdr:spPr bwMode="auto">
          <a:xfrm>
            <a:off x="4095750" y="7515225"/>
            <a:ext cx="76200" cy="762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6" name="Oval 9"/>
          <xdr:cNvSpPr>
            <a:spLocks noChangeArrowheads="1"/>
          </xdr:cNvSpPr>
        </xdr:nvSpPr>
        <xdr:spPr bwMode="auto">
          <a:xfrm>
            <a:off x="3562350" y="8820150"/>
            <a:ext cx="76200" cy="762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7" name="Oval 10"/>
          <xdr:cNvSpPr>
            <a:spLocks noChangeArrowheads="1"/>
          </xdr:cNvSpPr>
        </xdr:nvSpPr>
        <xdr:spPr bwMode="auto">
          <a:xfrm>
            <a:off x="3514725" y="5019675"/>
            <a:ext cx="76200" cy="762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" name="Rectangle 11"/>
          <xdr:cNvSpPr>
            <a:spLocks noChangeArrowheads="1"/>
          </xdr:cNvSpPr>
        </xdr:nvSpPr>
        <xdr:spPr bwMode="auto">
          <a:xfrm>
            <a:off x="3105150" y="5105400"/>
            <a:ext cx="542925" cy="180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雄島灯台</a:t>
            </a:r>
            <a:endParaRPr lang="ja-JP" altLang="en-US"/>
          </a:p>
        </xdr:txBody>
      </xdr:sp>
      <xdr:sp macro="" textlink="">
        <xdr:nvSpPr>
          <xdr:cNvPr id="9" name="Rectangle 12"/>
          <xdr:cNvSpPr>
            <a:spLocks noChangeArrowheads="1"/>
          </xdr:cNvSpPr>
        </xdr:nvSpPr>
        <xdr:spPr bwMode="auto">
          <a:xfrm>
            <a:off x="3371850" y="7581900"/>
            <a:ext cx="790575" cy="142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三国防波堤灯台</a:t>
            </a:r>
            <a:endParaRPr lang="ja-JP" altLang="en-US"/>
          </a:p>
        </xdr:txBody>
      </xdr:sp>
      <xdr:sp macro="" textlink="">
        <xdr:nvSpPr>
          <xdr:cNvPr id="10" name="Oval 13"/>
          <xdr:cNvSpPr>
            <a:spLocks noChangeArrowheads="1"/>
          </xdr:cNvSpPr>
        </xdr:nvSpPr>
        <xdr:spPr bwMode="auto">
          <a:xfrm>
            <a:off x="4362450" y="7362825"/>
            <a:ext cx="76200" cy="762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1" name="Rectangle 14"/>
          <xdr:cNvSpPr>
            <a:spLocks noChangeArrowheads="1"/>
          </xdr:cNvSpPr>
        </xdr:nvSpPr>
        <xdr:spPr bwMode="auto">
          <a:xfrm>
            <a:off x="4143375" y="7210425"/>
            <a:ext cx="1295400" cy="142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三国防波堤南西方照射灯</a:t>
            </a:r>
            <a:endParaRPr lang="ja-JP" altLang="en-US"/>
          </a:p>
        </xdr:txBody>
      </xdr:sp>
      <xdr:sp macro="" textlink="">
        <xdr:nvSpPr>
          <xdr:cNvPr id="12" name="Rectangle 15"/>
          <xdr:cNvSpPr>
            <a:spLocks noChangeArrowheads="1"/>
          </xdr:cNvSpPr>
        </xdr:nvSpPr>
        <xdr:spPr bwMode="auto">
          <a:xfrm>
            <a:off x="2581275" y="8267700"/>
            <a:ext cx="895350" cy="142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福井南防波堤灯台</a:t>
            </a:r>
            <a:endParaRPr lang="ja-JP" altLang="en-US"/>
          </a:p>
        </xdr:txBody>
      </xdr:sp>
      <xdr:sp macro="" textlink="">
        <xdr:nvSpPr>
          <xdr:cNvPr id="13" name="Rectangle 16"/>
          <xdr:cNvSpPr>
            <a:spLocks noChangeArrowheads="1"/>
          </xdr:cNvSpPr>
        </xdr:nvSpPr>
        <xdr:spPr bwMode="auto">
          <a:xfrm>
            <a:off x="3352800" y="8905875"/>
            <a:ext cx="895350" cy="142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福井北防波堤灯台</a:t>
            </a:r>
            <a:endParaRPr lang="ja-JP" altLang="en-US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101</xdr:row>
      <xdr:rowOff>0</xdr:rowOff>
    </xdr:from>
    <xdr:to>
      <xdr:col>2</xdr:col>
      <xdr:colOff>0</xdr:colOff>
      <xdr:row>101</xdr:row>
      <xdr:rowOff>0</xdr:rowOff>
    </xdr:to>
    <xdr:sp macro="" textlink="">
      <xdr:nvSpPr>
        <xdr:cNvPr id="2" name="Rectangle 3"/>
        <xdr:cNvSpPr>
          <a:spLocks noChangeArrowheads="1"/>
        </xdr:cNvSpPr>
      </xdr:nvSpPr>
      <xdr:spPr bwMode="auto">
        <a:xfrm>
          <a:off x="1266825" y="9906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001.sakai.local\108&#24314;&#35373;&#37096;\02&#24314;&#35373;&#35506;\09%20&#35519;&#26619;\&#24180;&#24230;\H30\&#12381;&#12398;&#20182;\&#20225;&#30011;&#24773;&#22577;&#35506;\H30&#32113;&#35336;&#24180;&#22577;\O-1(H29&#26681;&#25312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6&#24773;&#22577;&#32113;&#35336;&#35506;/&#32113;&#35336;/&#24120;&#29992;/&#32113;&#35336;&#24180;&#22577;/&#32113;&#35336;&#24180;&#22577;&#65288;R02&#65289;/&#65298;&#65294;&#21002;&#34892;&#20282;&#12356;&#65288;&#65289;/02%20&#20225;&#30011;&#24773;&#22577;&#35506;&#26356;&#27491;&#28168;&#12487;&#12540;&#12479;/O-5&#65294;&#12304;&#28168;&#12305;&#22320;&#26041;&#37444;&#36947;&#36664;&#36865;&#29366;&#27841;&#65288;&#20055;&#36554;1&#26085;&#24179;&#22343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-1"/>
      <sheetName val="O-1 (2)"/>
    </sheetNames>
    <sheetDataSet>
      <sheetData sheetId="0" refreshError="1"/>
      <sheetData sheetId="1" refreshError="1">
        <row r="9">
          <cell r="C9">
            <v>1013.4490000000001</v>
          </cell>
          <cell r="D9">
            <v>6.7779999999999996</v>
          </cell>
          <cell r="E9">
            <v>1006.671</v>
          </cell>
          <cell r="F9">
            <v>33.655999999999999</v>
          </cell>
          <cell r="G9">
            <v>183.56800000000001</v>
          </cell>
          <cell r="H9">
            <v>789.8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-5"/>
      <sheetName val="Sheet1"/>
      <sheetName val="Sheet2"/>
    </sheetNames>
    <sheetDataSet>
      <sheetData sheetId="0">
        <row r="5">
          <cell r="D5" t="str">
            <v>三国港</v>
          </cell>
          <cell r="E5" t="str">
            <v>三国</v>
          </cell>
          <cell r="F5" t="str">
            <v>三国神社</v>
          </cell>
          <cell r="G5" t="str">
            <v>水居</v>
          </cell>
          <cell r="H5" t="str">
            <v>大関</v>
          </cell>
          <cell r="I5" t="str">
            <v>下兵庫
こうふく</v>
          </cell>
          <cell r="J5" t="str">
            <v>西長田
ゆりの里</v>
          </cell>
          <cell r="K5" t="str">
            <v>西春江
ハートピア</v>
          </cell>
          <cell r="L5" t="str">
            <v>太郎丸
エンゼル
ランド</v>
          </cell>
        </row>
        <row r="15">
          <cell r="B15" t="str">
            <v>平成24年度</v>
          </cell>
          <cell r="D15">
            <v>169</v>
          </cell>
          <cell r="E15">
            <v>438</v>
          </cell>
          <cell r="F15">
            <v>67</v>
          </cell>
          <cell r="G15">
            <v>25</v>
          </cell>
          <cell r="H15">
            <v>65</v>
          </cell>
          <cell r="I15">
            <v>79</v>
          </cell>
          <cell r="J15">
            <v>148</v>
          </cell>
          <cell r="K15">
            <v>124</v>
          </cell>
          <cell r="L15">
            <v>148</v>
          </cell>
        </row>
        <row r="16">
          <cell r="B16" t="str">
            <v>平成25年度</v>
          </cell>
          <cell r="D16">
            <v>165</v>
          </cell>
          <cell r="E16">
            <v>419</v>
          </cell>
          <cell r="F16">
            <v>72</v>
          </cell>
          <cell r="G16">
            <v>25</v>
          </cell>
          <cell r="H16">
            <v>81</v>
          </cell>
          <cell r="I16">
            <v>74</v>
          </cell>
          <cell r="J16">
            <v>150</v>
          </cell>
          <cell r="K16">
            <v>117</v>
          </cell>
          <cell r="L16">
            <v>152</v>
          </cell>
        </row>
        <row r="17">
          <cell r="B17" t="str">
            <v>平成26年度</v>
          </cell>
          <cell r="D17">
            <v>158</v>
          </cell>
          <cell r="E17">
            <v>398</v>
          </cell>
          <cell r="F17">
            <v>67</v>
          </cell>
          <cell r="G17">
            <v>27</v>
          </cell>
          <cell r="H17">
            <v>84</v>
          </cell>
          <cell r="I17">
            <v>66</v>
          </cell>
          <cell r="J17">
            <v>160</v>
          </cell>
          <cell r="K17">
            <v>113</v>
          </cell>
          <cell r="L17">
            <v>153</v>
          </cell>
        </row>
        <row r="18">
          <cell r="B18" t="str">
            <v>平成27年度</v>
          </cell>
          <cell r="D18">
            <v>156</v>
          </cell>
          <cell r="E18">
            <v>415</v>
          </cell>
          <cell r="F18">
            <v>72</v>
          </cell>
          <cell r="G18">
            <v>32</v>
          </cell>
          <cell r="H18">
            <v>81</v>
          </cell>
          <cell r="I18">
            <v>72</v>
          </cell>
          <cell r="J18">
            <v>165</v>
          </cell>
          <cell r="K18">
            <v>135</v>
          </cell>
          <cell r="L18">
            <v>132</v>
          </cell>
        </row>
        <row r="19">
          <cell r="B19" t="str">
            <v>平成28年度</v>
          </cell>
          <cell r="D19">
            <v>162</v>
          </cell>
          <cell r="E19">
            <v>370</v>
          </cell>
          <cell r="F19">
            <v>74</v>
          </cell>
          <cell r="G19">
            <v>32</v>
          </cell>
          <cell r="H19">
            <v>76</v>
          </cell>
          <cell r="I19">
            <v>67</v>
          </cell>
          <cell r="J19">
            <v>153</v>
          </cell>
          <cell r="K19">
            <v>131</v>
          </cell>
          <cell r="L19">
            <v>131</v>
          </cell>
        </row>
        <row r="20">
          <cell r="B20" t="str">
            <v>平成29年度</v>
          </cell>
          <cell r="D20">
            <v>161</v>
          </cell>
          <cell r="E20">
            <v>366</v>
          </cell>
          <cell r="F20">
            <v>71</v>
          </cell>
          <cell r="G20">
            <v>36</v>
          </cell>
          <cell r="H20">
            <v>73</v>
          </cell>
          <cell r="I20">
            <v>81</v>
          </cell>
          <cell r="J20">
            <v>151</v>
          </cell>
          <cell r="K20">
            <v>139</v>
          </cell>
          <cell r="L20">
            <v>136</v>
          </cell>
        </row>
        <row r="21">
          <cell r="B21" t="str">
            <v>平成30年度</v>
          </cell>
          <cell r="D21">
            <v>156</v>
          </cell>
          <cell r="E21">
            <v>357</v>
          </cell>
          <cell r="F21">
            <v>73</v>
          </cell>
          <cell r="G21">
            <v>33</v>
          </cell>
          <cell r="H21">
            <v>71</v>
          </cell>
          <cell r="I21">
            <v>76</v>
          </cell>
          <cell r="J21">
            <v>164</v>
          </cell>
          <cell r="K21">
            <v>133</v>
          </cell>
          <cell r="L21">
            <v>157</v>
          </cell>
        </row>
        <row r="22">
          <cell r="B22" t="str">
            <v>令和元年度</v>
          </cell>
          <cell r="D22">
            <v>151</v>
          </cell>
          <cell r="E22">
            <v>362</v>
          </cell>
          <cell r="F22">
            <v>72</v>
          </cell>
          <cell r="G22">
            <v>29</v>
          </cell>
          <cell r="H22">
            <v>65</v>
          </cell>
          <cell r="I22">
            <v>67</v>
          </cell>
          <cell r="J22">
            <v>169</v>
          </cell>
          <cell r="K22">
            <v>135</v>
          </cell>
          <cell r="L22">
            <v>159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showGridLines="0" zoomScaleNormal="100" workbookViewId="0">
      <selection activeCell="H62" sqref="H62"/>
    </sheetView>
  </sheetViews>
  <sheetFormatPr defaultRowHeight="18.75" x14ac:dyDescent="0.4"/>
  <cols>
    <col min="1" max="1" width="1.625" style="4" customWidth="1"/>
    <col min="2" max="8" width="12.5" style="4" customWidth="1"/>
    <col min="9" max="16384" width="9" style="4"/>
  </cols>
  <sheetData>
    <row r="1" spans="1:9" ht="30" customHeight="1" x14ac:dyDescent="0.4">
      <c r="A1" s="1" t="s">
        <v>0</v>
      </c>
      <c r="B1" s="1"/>
      <c r="C1" s="2"/>
      <c r="D1" s="2"/>
      <c r="E1" s="2"/>
      <c r="F1" s="2"/>
      <c r="G1" s="2"/>
      <c r="H1" s="2"/>
      <c r="I1" s="3"/>
    </row>
    <row r="2" spans="1:9" ht="7.5" customHeight="1" x14ac:dyDescent="0.4">
      <c r="A2" s="1"/>
      <c r="B2" s="1"/>
      <c r="C2" s="2"/>
      <c r="D2" s="2"/>
      <c r="E2" s="2"/>
      <c r="F2" s="2"/>
      <c r="G2" s="2"/>
      <c r="H2" s="2"/>
      <c r="I2" s="3"/>
    </row>
    <row r="3" spans="1:9" ht="22.5" customHeight="1" x14ac:dyDescent="0.15">
      <c r="A3" s="1"/>
      <c r="B3" s="5" t="s">
        <v>1</v>
      </c>
      <c r="C3" s="2"/>
      <c r="D3" s="2"/>
      <c r="E3" s="2"/>
      <c r="F3" s="2"/>
      <c r="G3" s="2"/>
      <c r="H3" s="6" t="s">
        <v>2</v>
      </c>
      <c r="I3" s="3"/>
    </row>
    <row r="4" spans="1:9" ht="18.75" customHeight="1" x14ac:dyDescent="0.4">
      <c r="A4" s="2"/>
      <c r="B4" s="7" t="s">
        <v>3</v>
      </c>
      <c r="C4" s="7" t="s">
        <v>4</v>
      </c>
      <c r="D4" s="8" t="s">
        <v>5</v>
      </c>
      <c r="E4" s="9"/>
      <c r="F4" s="7" t="s">
        <v>6</v>
      </c>
      <c r="G4" s="7" t="s">
        <v>7</v>
      </c>
      <c r="H4" s="10" t="s">
        <v>8</v>
      </c>
      <c r="I4" s="2"/>
    </row>
    <row r="5" spans="1:9" ht="18.75" customHeight="1" x14ac:dyDescent="0.4">
      <c r="A5" s="2"/>
      <c r="B5" s="11"/>
      <c r="C5" s="11"/>
      <c r="D5" s="12" t="s">
        <v>9</v>
      </c>
      <c r="E5" s="13" t="s">
        <v>10</v>
      </c>
      <c r="F5" s="11"/>
      <c r="G5" s="11"/>
      <c r="H5" s="14"/>
      <c r="I5" s="2"/>
    </row>
    <row r="6" spans="1:9" ht="15" hidden="1" customHeight="1" x14ac:dyDescent="0.4">
      <c r="A6" s="2"/>
      <c r="B6" s="15" t="s">
        <v>11</v>
      </c>
      <c r="C6" s="16">
        <v>907.7</v>
      </c>
      <c r="D6" s="17">
        <v>19.7</v>
      </c>
      <c r="E6" s="18">
        <v>887.9</v>
      </c>
      <c r="F6" s="16">
        <v>31.8</v>
      </c>
      <c r="G6" s="16">
        <v>184.7</v>
      </c>
      <c r="H6" s="16">
        <v>691.2</v>
      </c>
      <c r="I6" s="19"/>
    </row>
    <row r="7" spans="1:9" ht="15" hidden="1" customHeight="1" x14ac:dyDescent="0.4">
      <c r="A7" s="2"/>
      <c r="B7" s="20" t="s">
        <v>12</v>
      </c>
      <c r="C7" s="21">
        <v>247.9</v>
      </c>
      <c r="D7" s="22">
        <v>6</v>
      </c>
      <c r="E7" s="23">
        <v>241.9</v>
      </c>
      <c r="F7" s="21">
        <v>10.199999999999999</v>
      </c>
      <c r="G7" s="21">
        <v>39.5</v>
      </c>
      <c r="H7" s="21">
        <v>198.2</v>
      </c>
      <c r="I7" s="19"/>
    </row>
    <row r="8" spans="1:9" ht="15" hidden="1" customHeight="1" x14ac:dyDescent="0.4">
      <c r="A8" s="2"/>
      <c r="B8" s="20" t="s">
        <v>13</v>
      </c>
      <c r="C8" s="21">
        <v>303.7</v>
      </c>
      <c r="D8" s="22">
        <v>3.7</v>
      </c>
      <c r="E8" s="23">
        <v>300</v>
      </c>
      <c r="F8" s="21">
        <v>21.6</v>
      </c>
      <c r="G8" s="21">
        <v>65.7</v>
      </c>
      <c r="H8" s="21">
        <v>216.4</v>
      </c>
      <c r="I8" s="19"/>
    </row>
    <row r="9" spans="1:9" ht="15" hidden="1" customHeight="1" x14ac:dyDescent="0.4">
      <c r="A9" s="2"/>
      <c r="B9" s="20" t="s">
        <v>14</v>
      </c>
      <c r="C9" s="21">
        <v>181.6</v>
      </c>
      <c r="D9" s="22">
        <v>5</v>
      </c>
      <c r="E9" s="23">
        <v>176.5</v>
      </c>
      <c r="F9" s="21">
        <v>0</v>
      </c>
      <c r="G9" s="21">
        <v>35.799999999999997</v>
      </c>
      <c r="H9" s="21">
        <v>145.80000000000001</v>
      </c>
      <c r="I9" s="19"/>
    </row>
    <row r="10" spans="1:9" ht="15" hidden="1" customHeight="1" x14ac:dyDescent="0.4">
      <c r="A10" s="2"/>
      <c r="B10" s="24" t="s">
        <v>15</v>
      </c>
      <c r="C10" s="25">
        <v>174.5</v>
      </c>
      <c r="D10" s="26">
        <v>5</v>
      </c>
      <c r="E10" s="27">
        <v>169.5</v>
      </c>
      <c r="F10" s="25">
        <v>0</v>
      </c>
      <c r="G10" s="25">
        <v>43.7</v>
      </c>
      <c r="H10" s="25">
        <v>130.80000000000001</v>
      </c>
      <c r="I10" s="19"/>
    </row>
    <row r="11" spans="1:9" ht="15" hidden="1" customHeight="1" x14ac:dyDescent="0.4">
      <c r="A11" s="2"/>
      <c r="B11" s="15" t="s">
        <v>16</v>
      </c>
      <c r="C11" s="16">
        <v>918</v>
      </c>
      <c r="D11" s="17">
        <v>19.100000000000001</v>
      </c>
      <c r="E11" s="18">
        <v>899</v>
      </c>
      <c r="F11" s="16">
        <v>31.8</v>
      </c>
      <c r="G11" s="16">
        <v>184.4</v>
      </c>
      <c r="H11" s="16">
        <v>701.8</v>
      </c>
      <c r="I11" s="19"/>
    </row>
    <row r="12" spans="1:9" ht="15" hidden="1" customHeight="1" x14ac:dyDescent="0.4">
      <c r="A12" s="2"/>
      <c r="B12" s="20" t="s">
        <v>12</v>
      </c>
      <c r="C12" s="21">
        <v>248.3</v>
      </c>
      <c r="D12" s="22">
        <v>5.9</v>
      </c>
      <c r="E12" s="23">
        <v>242.4</v>
      </c>
      <c r="F12" s="21">
        <v>10.199999999999999</v>
      </c>
      <c r="G12" s="21">
        <v>39.5</v>
      </c>
      <c r="H12" s="21">
        <v>198.6</v>
      </c>
      <c r="I12" s="19"/>
    </row>
    <row r="13" spans="1:9" ht="15" hidden="1" customHeight="1" x14ac:dyDescent="0.4">
      <c r="A13" s="2"/>
      <c r="B13" s="20" t="s">
        <v>13</v>
      </c>
      <c r="C13" s="21">
        <v>308.7</v>
      </c>
      <c r="D13" s="22">
        <v>3.7</v>
      </c>
      <c r="E13" s="23">
        <v>305</v>
      </c>
      <c r="F13" s="21">
        <v>21.6</v>
      </c>
      <c r="G13" s="21">
        <v>65.7</v>
      </c>
      <c r="H13" s="21">
        <v>221.3</v>
      </c>
      <c r="I13" s="19"/>
    </row>
    <row r="14" spans="1:9" ht="15" hidden="1" customHeight="1" x14ac:dyDescent="0.4">
      <c r="A14" s="2"/>
      <c r="B14" s="20" t="s">
        <v>14</v>
      </c>
      <c r="C14" s="21">
        <v>184.3</v>
      </c>
      <c r="D14" s="22">
        <v>4.5999999999999996</v>
      </c>
      <c r="E14" s="23">
        <v>179.8</v>
      </c>
      <c r="F14" s="21">
        <v>0</v>
      </c>
      <c r="G14" s="21">
        <v>35.799999999999997</v>
      </c>
      <c r="H14" s="21">
        <v>148.6</v>
      </c>
      <c r="I14" s="19"/>
    </row>
    <row r="15" spans="1:9" ht="15" hidden="1" customHeight="1" x14ac:dyDescent="0.4">
      <c r="A15" s="2"/>
      <c r="B15" s="24" t="s">
        <v>15</v>
      </c>
      <c r="C15" s="25">
        <v>176.7</v>
      </c>
      <c r="D15" s="26">
        <v>4.9000000000000004</v>
      </c>
      <c r="E15" s="27">
        <v>171.8</v>
      </c>
      <c r="F15" s="25">
        <v>0</v>
      </c>
      <c r="G15" s="25">
        <v>43.4</v>
      </c>
      <c r="H15" s="25">
        <v>133.30000000000001</v>
      </c>
      <c r="I15" s="19"/>
    </row>
    <row r="16" spans="1:9" ht="15" customHeight="1" x14ac:dyDescent="0.4">
      <c r="A16" s="2"/>
      <c r="B16" s="15" t="s">
        <v>17</v>
      </c>
      <c r="C16" s="16">
        <v>925.2</v>
      </c>
      <c r="D16" s="17">
        <v>17.400000000000002</v>
      </c>
      <c r="E16" s="18">
        <v>907.8</v>
      </c>
      <c r="F16" s="16">
        <v>31.8</v>
      </c>
      <c r="G16" s="16">
        <v>184.4</v>
      </c>
      <c r="H16" s="16">
        <v>709</v>
      </c>
      <c r="I16" s="19"/>
    </row>
    <row r="17" spans="1:9" ht="15" customHeight="1" x14ac:dyDescent="0.4">
      <c r="A17" s="2"/>
      <c r="B17" s="20" t="s">
        <v>12</v>
      </c>
      <c r="C17" s="21">
        <v>248.7</v>
      </c>
      <c r="D17" s="22">
        <v>5.7</v>
      </c>
      <c r="E17" s="23">
        <v>243</v>
      </c>
      <c r="F17" s="21">
        <v>10.199999999999999</v>
      </c>
      <c r="G17" s="21">
        <v>39.5</v>
      </c>
      <c r="H17" s="21">
        <v>199</v>
      </c>
      <c r="I17" s="19"/>
    </row>
    <row r="18" spans="1:9" ht="15" customHeight="1" x14ac:dyDescent="0.4">
      <c r="B18" s="20" t="s">
        <v>13</v>
      </c>
      <c r="C18" s="21">
        <v>312</v>
      </c>
      <c r="D18" s="22">
        <v>3.7</v>
      </c>
      <c r="E18" s="23">
        <v>308.3</v>
      </c>
      <c r="F18" s="21">
        <v>21.6</v>
      </c>
      <c r="G18" s="21">
        <v>65.7</v>
      </c>
      <c r="H18" s="21">
        <v>224.7</v>
      </c>
      <c r="I18" s="19"/>
    </row>
    <row r="19" spans="1:9" ht="15" customHeight="1" x14ac:dyDescent="0.4">
      <c r="B19" s="20" t="s">
        <v>14</v>
      </c>
      <c r="C19" s="21">
        <v>187.1</v>
      </c>
      <c r="D19" s="22">
        <v>4.4000000000000004</v>
      </c>
      <c r="E19" s="23">
        <v>182.7</v>
      </c>
      <c r="F19" s="21">
        <v>0</v>
      </c>
      <c r="G19" s="21">
        <v>35.799999999999997</v>
      </c>
      <c r="H19" s="21">
        <v>151.30000000000001</v>
      </c>
      <c r="I19" s="19"/>
    </row>
    <row r="20" spans="1:9" ht="15" customHeight="1" x14ac:dyDescent="0.4">
      <c r="B20" s="24" t="s">
        <v>15</v>
      </c>
      <c r="C20" s="25">
        <v>177.4</v>
      </c>
      <c r="D20" s="26">
        <v>3.6</v>
      </c>
      <c r="E20" s="27">
        <v>173.8</v>
      </c>
      <c r="F20" s="25">
        <v>0</v>
      </c>
      <c r="G20" s="25">
        <v>43.4</v>
      </c>
      <c r="H20" s="25">
        <v>134</v>
      </c>
      <c r="I20" s="19"/>
    </row>
    <row r="21" spans="1:9" ht="15" customHeight="1" x14ac:dyDescent="0.4">
      <c r="B21" s="15" t="s">
        <v>18</v>
      </c>
      <c r="C21" s="16">
        <v>938.8</v>
      </c>
      <c r="D21" s="17">
        <v>17.799999999999997</v>
      </c>
      <c r="E21" s="18">
        <v>920.80000000000007</v>
      </c>
      <c r="F21" s="16">
        <v>31.8</v>
      </c>
      <c r="G21" s="16">
        <v>184.4</v>
      </c>
      <c r="H21" s="16">
        <v>722.5</v>
      </c>
      <c r="I21" s="19"/>
    </row>
    <row r="22" spans="1:9" ht="15" customHeight="1" x14ac:dyDescent="0.4">
      <c r="B22" s="20" t="s">
        <v>12</v>
      </c>
      <c r="C22" s="21">
        <v>253</v>
      </c>
      <c r="D22" s="22">
        <v>5.8</v>
      </c>
      <c r="E22" s="23">
        <v>247.1</v>
      </c>
      <c r="F22" s="21">
        <v>10.199999999999999</v>
      </c>
      <c r="G22" s="21">
        <v>39.5</v>
      </c>
      <c r="H22" s="21">
        <v>203.3</v>
      </c>
      <c r="I22" s="19"/>
    </row>
    <row r="23" spans="1:9" ht="15" customHeight="1" x14ac:dyDescent="0.4">
      <c r="B23" s="20" t="s">
        <v>13</v>
      </c>
      <c r="C23" s="21">
        <v>312</v>
      </c>
      <c r="D23" s="22">
        <v>3.7</v>
      </c>
      <c r="E23" s="23">
        <v>308.3</v>
      </c>
      <c r="F23" s="21">
        <v>21.6</v>
      </c>
      <c r="G23" s="21">
        <v>65.7</v>
      </c>
      <c r="H23" s="21">
        <v>224.7</v>
      </c>
      <c r="I23" s="19"/>
    </row>
    <row r="24" spans="1:9" ht="15" customHeight="1" x14ac:dyDescent="0.4">
      <c r="B24" s="20" t="s">
        <v>14</v>
      </c>
      <c r="C24" s="21">
        <v>193.6</v>
      </c>
      <c r="D24" s="22">
        <v>4.2</v>
      </c>
      <c r="E24" s="23">
        <v>189.3</v>
      </c>
      <c r="F24" s="28">
        <v>0</v>
      </c>
      <c r="G24" s="21">
        <v>35.799999999999997</v>
      </c>
      <c r="H24" s="21">
        <v>157.80000000000001</v>
      </c>
      <c r="I24" s="19"/>
    </row>
    <row r="25" spans="1:9" ht="15" customHeight="1" x14ac:dyDescent="0.4">
      <c r="B25" s="24" t="s">
        <v>15</v>
      </c>
      <c r="C25" s="25">
        <v>180.2</v>
      </c>
      <c r="D25" s="26">
        <v>4.0999999999999996</v>
      </c>
      <c r="E25" s="27">
        <v>176.1</v>
      </c>
      <c r="F25" s="29">
        <v>0</v>
      </c>
      <c r="G25" s="25">
        <v>43.4</v>
      </c>
      <c r="H25" s="25">
        <v>136.69999999999999</v>
      </c>
      <c r="I25" s="19"/>
    </row>
    <row r="26" spans="1:9" ht="15" customHeight="1" x14ac:dyDescent="0.4">
      <c r="B26" s="15" t="s">
        <v>19</v>
      </c>
      <c r="C26" s="16">
        <v>939.9</v>
      </c>
      <c r="D26" s="17">
        <v>18.199999999999996</v>
      </c>
      <c r="E26" s="18">
        <v>921.69999999999993</v>
      </c>
      <c r="F26" s="16">
        <v>31.8</v>
      </c>
      <c r="G26" s="16">
        <v>184.4</v>
      </c>
      <c r="H26" s="16">
        <v>723.7</v>
      </c>
      <c r="I26" s="19"/>
    </row>
    <row r="27" spans="1:9" ht="15" customHeight="1" x14ac:dyDescent="0.4">
      <c r="B27" s="20" t="s">
        <v>12</v>
      </c>
      <c r="C27" s="21">
        <v>253.6</v>
      </c>
      <c r="D27" s="22">
        <v>5.8</v>
      </c>
      <c r="E27" s="23">
        <v>247.7</v>
      </c>
      <c r="F27" s="21">
        <v>10.199999999999999</v>
      </c>
      <c r="G27" s="21">
        <v>39.5</v>
      </c>
      <c r="H27" s="21">
        <v>203.9</v>
      </c>
      <c r="I27" s="19"/>
    </row>
    <row r="28" spans="1:9" ht="15" customHeight="1" x14ac:dyDescent="0.4">
      <c r="B28" s="20" t="s">
        <v>13</v>
      </c>
      <c r="C28" s="21">
        <v>311.89999999999998</v>
      </c>
      <c r="D28" s="22">
        <v>4.0999999999999996</v>
      </c>
      <c r="E28" s="23">
        <v>307.89999999999998</v>
      </c>
      <c r="F28" s="21">
        <v>21.6</v>
      </c>
      <c r="G28" s="21">
        <v>65.7</v>
      </c>
      <c r="H28" s="21">
        <v>224.6</v>
      </c>
      <c r="I28" s="19"/>
    </row>
    <row r="29" spans="1:9" ht="15" customHeight="1" x14ac:dyDescent="0.4">
      <c r="B29" s="20" t="s">
        <v>14</v>
      </c>
      <c r="C29" s="21">
        <v>193.9</v>
      </c>
      <c r="D29" s="22">
        <v>4.2</v>
      </c>
      <c r="E29" s="23">
        <v>189.7</v>
      </c>
      <c r="F29" s="28">
        <v>0</v>
      </c>
      <c r="G29" s="21">
        <v>35.799999999999997</v>
      </c>
      <c r="H29" s="21">
        <v>158.19999999999999</v>
      </c>
      <c r="I29" s="19"/>
    </row>
    <row r="30" spans="1:9" ht="15" customHeight="1" x14ac:dyDescent="0.4">
      <c r="B30" s="24" t="s">
        <v>15</v>
      </c>
      <c r="C30" s="25">
        <v>180.5</v>
      </c>
      <c r="D30" s="26">
        <v>4.0999999999999996</v>
      </c>
      <c r="E30" s="27">
        <v>176.4</v>
      </c>
      <c r="F30" s="29">
        <v>0</v>
      </c>
      <c r="G30" s="25">
        <v>43.4</v>
      </c>
      <c r="H30" s="25">
        <v>137</v>
      </c>
      <c r="I30" s="19"/>
    </row>
    <row r="31" spans="1:9" ht="15" customHeight="1" x14ac:dyDescent="0.4">
      <c r="B31" s="15" t="s">
        <v>20</v>
      </c>
      <c r="C31" s="16">
        <v>945.30000000000007</v>
      </c>
      <c r="D31" s="17">
        <v>18.799999999999997</v>
      </c>
      <c r="E31" s="18">
        <v>926.5</v>
      </c>
      <c r="F31" s="16">
        <v>31.8</v>
      </c>
      <c r="G31" s="16">
        <v>184.4</v>
      </c>
      <c r="H31" s="16">
        <v>729.1</v>
      </c>
      <c r="I31" s="19"/>
    </row>
    <row r="32" spans="1:9" ht="15" customHeight="1" x14ac:dyDescent="0.4">
      <c r="B32" s="20" t="s">
        <v>12</v>
      </c>
      <c r="C32" s="21">
        <v>253.4</v>
      </c>
      <c r="D32" s="22">
        <v>5.8</v>
      </c>
      <c r="E32" s="23">
        <v>247.6</v>
      </c>
      <c r="F32" s="21">
        <v>10.199999999999999</v>
      </c>
      <c r="G32" s="21">
        <v>39.5</v>
      </c>
      <c r="H32" s="21">
        <v>203.7</v>
      </c>
      <c r="I32" s="19"/>
    </row>
    <row r="33" spans="2:10" ht="15" customHeight="1" x14ac:dyDescent="0.4">
      <c r="B33" s="20" t="s">
        <v>13</v>
      </c>
      <c r="C33" s="21">
        <v>313.8</v>
      </c>
      <c r="D33" s="22">
        <v>4.0999999999999996</v>
      </c>
      <c r="E33" s="23">
        <v>309.7</v>
      </c>
      <c r="F33" s="21">
        <v>21.6</v>
      </c>
      <c r="G33" s="21">
        <v>65.7</v>
      </c>
      <c r="H33" s="21">
        <v>226.5</v>
      </c>
      <c r="I33" s="19"/>
    </row>
    <row r="34" spans="2:10" ht="15" customHeight="1" x14ac:dyDescent="0.4">
      <c r="B34" s="20" t="s">
        <v>14</v>
      </c>
      <c r="C34" s="21">
        <v>194.6</v>
      </c>
      <c r="D34" s="22">
        <v>4.2</v>
      </c>
      <c r="E34" s="23">
        <v>190.4</v>
      </c>
      <c r="F34" s="30">
        <v>0</v>
      </c>
      <c r="G34" s="21">
        <v>35.799999999999997</v>
      </c>
      <c r="H34" s="21">
        <v>158.80000000000001</v>
      </c>
      <c r="I34" s="19"/>
      <c r="J34" s="2"/>
    </row>
    <row r="35" spans="2:10" ht="15" customHeight="1" x14ac:dyDescent="0.4">
      <c r="B35" s="24" t="s">
        <v>15</v>
      </c>
      <c r="C35" s="25">
        <v>183.5</v>
      </c>
      <c r="D35" s="26">
        <v>4.7</v>
      </c>
      <c r="E35" s="27">
        <v>178.8</v>
      </c>
      <c r="F35" s="31">
        <v>0</v>
      </c>
      <c r="G35" s="25">
        <v>43.4</v>
      </c>
      <c r="H35" s="25">
        <v>140.1</v>
      </c>
      <c r="I35" s="19"/>
      <c r="J35" s="2"/>
    </row>
    <row r="36" spans="2:10" ht="15" customHeight="1" x14ac:dyDescent="0.4">
      <c r="B36" s="15" t="s">
        <v>21</v>
      </c>
      <c r="C36" s="16">
        <v>952.40000000000009</v>
      </c>
      <c r="D36" s="17">
        <v>18.5</v>
      </c>
      <c r="E36" s="18">
        <v>934</v>
      </c>
      <c r="F36" s="16">
        <v>31.8</v>
      </c>
      <c r="G36" s="16">
        <v>185.29999999999998</v>
      </c>
      <c r="H36" s="16">
        <v>735.4</v>
      </c>
      <c r="I36" s="19"/>
      <c r="J36" s="2"/>
    </row>
    <row r="37" spans="2:10" ht="15" customHeight="1" x14ac:dyDescent="0.4">
      <c r="B37" s="20" t="s">
        <v>12</v>
      </c>
      <c r="C37" s="32">
        <v>255.4</v>
      </c>
      <c r="D37" s="33">
        <v>5.7</v>
      </c>
      <c r="E37" s="34">
        <v>249.8</v>
      </c>
      <c r="F37" s="35">
        <v>10.199999999999999</v>
      </c>
      <c r="G37" s="35">
        <v>39.5</v>
      </c>
      <c r="H37" s="35">
        <v>205.8</v>
      </c>
      <c r="I37" s="19"/>
      <c r="J37" s="2"/>
    </row>
    <row r="38" spans="2:10" ht="15" customHeight="1" x14ac:dyDescent="0.4">
      <c r="B38" s="20" t="s">
        <v>13</v>
      </c>
      <c r="C38" s="32">
        <v>317.10000000000002</v>
      </c>
      <c r="D38" s="33">
        <v>4.0999999999999996</v>
      </c>
      <c r="E38" s="34">
        <v>313</v>
      </c>
      <c r="F38" s="35">
        <v>21.6</v>
      </c>
      <c r="G38" s="35">
        <v>66.599999999999994</v>
      </c>
      <c r="H38" s="35">
        <v>228.9</v>
      </c>
      <c r="I38" s="19"/>
      <c r="J38" s="2"/>
    </row>
    <row r="39" spans="2:10" ht="15" customHeight="1" x14ac:dyDescent="0.4">
      <c r="B39" s="20" t="s">
        <v>14</v>
      </c>
      <c r="C39" s="32">
        <v>194.6</v>
      </c>
      <c r="D39" s="33">
        <v>4.2</v>
      </c>
      <c r="E39" s="34">
        <v>190.4</v>
      </c>
      <c r="F39" s="36" t="s">
        <v>22</v>
      </c>
      <c r="G39" s="35">
        <v>35.799999999999997</v>
      </c>
      <c r="H39" s="35">
        <v>158.80000000000001</v>
      </c>
      <c r="I39" s="19"/>
      <c r="J39" s="2"/>
    </row>
    <row r="40" spans="2:10" ht="15" customHeight="1" x14ac:dyDescent="0.4">
      <c r="B40" s="24" t="s">
        <v>15</v>
      </c>
      <c r="C40" s="32">
        <v>185.3</v>
      </c>
      <c r="D40" s="33">
        <v>4.5</v>
      </c>
      <c r="E40" s="34">
        <v>180.8</v>
      </c>
      <c r="F40" s="36" t="s">
        <v>22</v>
      </c>
      <c r="G40" s="35">
        <v>43.4</v>
      </c>
      <c r="H40" s="35">
        <v>141.9</v>
      </c>
      <c r="I40" s="19"/>
      <c r="J40" s="2"/>
    </row>
    <row r="41" spans="2:10" ht="15" customHeight="1" x14ac:dyDescent="0.4">
      <c r="B41" s="15" t="s">
        <v>23</v>
      </c>
      <c r="C41" s="16">
        <v>959.2</v>
      </c>
      <c r="D41" s="37">
        <v>18.399999999999999</v>
      </c>
      <c r="E41" s="18">
        <v>941</v>
      </c>
      <c r="F41" s="16">
        <v>33.599999999999994</v>
      </c>
      <c r="G41" s="16">
        <v>185.29999999999998</v>
      </c>
      <c r="H41" s="16">
        <v>740.40000000000009</v>
      </c>
      <c r="I41" s="19"/>
      <c r="J41" s="2"/>
    </row>
    <row r="42" spans="2:10" ht="15" customHeight="1" x14ac:dyDescent="0.4">
      <c r="B42" s="20" t="s">
        <v>12</v>
      </c>
      <c r="C42" s="21">
        <v>255.4</v>
      </c>
      <c r="D42" s="38">
        <v>5.7</v>
      </c>
      <c r="E42" s="23">
        <v>249.8</v>
      </c>
      <c r="F42" s="21">
        <v>10.199999999999999</v>
      </c>
      <c r="G42" s="21">
        <v>39.5</v>
      </c>
      <c r="H42" s="21">
        <v>205.8</v>
      </c>
      <c r="I42" s="19"/>
      <c r="J42" s="2"/>
    </row>
    <row r="43" spans="2:10" ht="15" customHeight="1" x14ac:dyDescent="0.4">
      <c r="B43" s="20" t="s">
        <v>13</v>
      </c>
      <c r="C43" s="21">
        <v>322</v>
      </c>
      <c r="D43" s="22">
        <v>4.0999999999999996</v>
      </c>
      <c r="E43" s="23">
        <v>318</v>
      </c>
      <c r="F43" s="21">
        <v>23.4</v>
      </c>
      <c r="G43" s="21">
        <v>66.599999999999994</v>
      </c>
      <c r="H43" s="21">
        <v>232</v>
      </c>
      <c r="I43" s="19"/>
      <c r="J43" s="2"/>
    </row>
    <row r="44" spans="2:10" ht="15" customHeight="1" x14ac:dyDescent="0.4">
      <c r="B44" s="20" t="s">
        <v>14</v>
      </c>
      <c r="C44" s="21">
        <v>195.6</v>
      </c>
      <c r="D44" s="22">
        <v>4</v>
      </c>
      <c r="E44" s="23">
        <v>191.6</v>
      </c>
      <c r="F44" s="39" t="s">
        <v>22</v>
      </c>
      <c r="G44" s="21">
        <v>35.799999999999997</v>
      </c>
      <c r="H44" s="21">
        <v>159.80000000000001</v>
      </c>
      <c r="I44" s="19"/>
      <c r="J44" s="2"/>
    </row>
    <row r="45" spans="2:10" ht="15" customHeight="1" x14ac:dyDescent="0.4">
      <c r="B45" s="24" t="s">
        <v>15</v>
      </c>
      <c r="C45" s="25">
        <v>186.2</v>
      </c>
      <c r="D45" s="26">
        <v>4.5999999999999996</v>
      </c>
      <c r="E45" s="27">
        <v>181.6</v>
      </c>
      <c r="F45" s="39" t="s">
        <v>22</v>
      </c>
      <c r="G45" s="25">
        <v>43.4</v>
      </c>
      <c r="H45" s="25">
        <v>142.80000000000001</v>
      </c>
      <c r="I45" s="19"/>
      <c r="J45" s="2"/>
    </row>
    <row r="46" spans="2:10" ht="15" customHeight="1" x14ac:dyDescent="0.4">
      <c r="B46" s="40" t="s">
        <v>24</v>
      </c>
      <c r="C46" s="41">
        <v>964.6</v>
      </c>
      <c r="D46" s="42">
        <v>18.399999999999999</v>
      </c>
      <c r="E46" s="43">
        <v>946.2</v>
      </c>
      <c r="F46" s="41">
        <v>33.6</v>
      </c>
      <c r="G46" s="41">
        <v>185.3</v>
      </c>
      <c r="H46" s="41">
        <v>745.7</v>
      </c>
      <c r="I46" s="44"/>
      <c r="J46" s="44"/>
    </row>
    <row r="47" spans="2:10" ht="15" customHeight="1" x14ac:dyDescent="0.4">
      <c r="B47" s="40" t="s">
        <v>25</v>
      </c>
      <c r="C47" s="41">
        <v>969.7</v>
      </c>
      <c r="D47" s="42">
        <v>18.399999999999999</v>
      </c>
      <c r="E47" s="43">
        <v>951.3</v>
      </c>
      <c r="F47" s="41">
        <v>33.6</v>
      </c>
      <c r="G47" s="41">
        <v>185.3</v>
      </c>
      <c r="H47" s="41">
        <v>750.8</v>
      </c>
      <c r="I47" s="44"/>
      <c r="J47" s="44"/>
    </row>
    <row r="48" spans="2:10" ht="15" customHeight="1" x14ac:dyDescent="0.4">
      <c r="B48" s="40" t="s">
        <v>26</v>
      </c>
      <c r="C48" s="42">
        <v>986.5</v>
      </c>
      <c r="D48" s="42">
        <v>18.399999999999999</v>
      </c>
      <c r="E48" s="43">
        <v>968.1</v>
      </c>
      <c r="F48" s="41">
        <v>33.700000000000003</v>
      </c>
      <c r="G48" s="41">
        <v>201.9</v>
      </c>
      <c r="H48" s="41">
        <v>750.9</v>
      </c>
      <c r="I48" s="44"/>
      <c r="J48" s="44"/>
    </row>
    <row r="49" spans="2:10" ht="15" customHeight="1" x14ac:dyDescent="0.4">
      <c r="B49" s="40" t="s">
        <v>27</v>
      </c>
      <c r="C49" s="45">
        <v>1014.6</v>
      </c>
      <c r="D49" s="46">
        <v>10.3</v>
      </c>
      <c r="E49" s="47">
        <v>1004.3</v>
      </c>
      <c r="F49" s="45">
        <v>33.700000000000003</v>
      </c>
      <c r="G49" s="45">
        <v>201.9</v>
      </c>
      <c r="H49" s="45">
        <v>779</v>
      </c>
      <c r="I49" s="19"/>
      <c r="J49" s="2"/>
    </row>
    <row r="50" spans="2:10" ht="15" customHeight="1" x14ac:dyDescent="0.4">
      <c r="B50" s="40" t="s">
        <v>28</v>
      </c>
      <c r="C50" s="45">
        <v>1018.1</v>
      </c>
      <c r="D50" s="46">
        <v>7.9</v>
      </c>
      <c r="E50" s="47">
        <v>1010.2</v>
      </c>
      <c r="F50" s="45">
        <v>33.700000000000003</v>
      </c>
      <c r="G50" s="45">
        <v>201.9</v>
      </c>
      <c r="H50" s="45">
        <v>782.5</v>
      </c>
      <c r="I50" s="19"/>
      <c r="J50" s="2"/>
    </row>
    <row r="51" spans="2:10" ht="15" customHeight="1" x14ac:dyDescent="0.4">
      <c r="B51" s="40" t="s">
        <v>29</v>
      </c>
      <c r="C51" s="45">
        <v>1021.5</v>
      </c>
      <c r="D51" s="46">
        <v>10.3</v>
      </c>
      <c r="E51" s="47">
        <v>1011.2</v>
      </c>
      <c r="F51" s="45">
        <v>33.700000000000003</v>
      </c>
      <c r="G51" s="45">
        <v>201.9</v>
      </c>
      <c r="H51" s="45">
        <v>785.9</v>
      </c>
      <c r="I51" s="19"/>
      <c r="J51" s="2"/>
    </row>
    <row r="52" spans="2:10" ht="15" customHeight="1" x14ac:dyDescent="0.4">
      <c r="B52" s="40" t="s">
        <v>30</v>
      </c>
      <c r="C52" s="45">
        <v>1035.4000000000001</v>
      </c>
      <c r="D52" s="46">
        <v>7.1</v>
      </c>
      <c r="E52" s="47">
        <v>1028.3</v>
      </c>
      <c r="F52" s="45">
        <v>33.700000000000003</v>
      </c>
      <c r="G52" s="45">
        <v>201.9</v>
      </c>
      <c r="H52" s="45">
        <v>799.8</v>
      </c>
      <c r="I52" s="19"/>
      <c r="J52" s="2"/>
    </row>
    <row r="53" spans="2:10" ht="15" customHeight="1" x14ac:dyDescent="0.4">
      <c r="B53" s="40" t="s">
        <v>31</v>
      </c>
      <c r="C53" s="45">
        <v>1001.7</v>
      </c>
      <c r="D53" s="46">
        <v>8</v>
      </c>
      <c r="E53" s="47">
        <v>960</v>
      </c>
      <c r="F53" s="45">
        <v>33.700000000000003</v>
      </c>
      <c r="G53" s="45">
        <v>183.6</v>
      </c>
      <c r="H53" s="45">
        <v>794</v>
      </c>
      <c r="I53" s="19"/>
      <c r="J53" s="2"/>
    </row>
    <row r="54" spans="2:10" ht="15" customHeight="1" x14ac:dyDescent="0.4">
      <c r="B54" s="40" t="s">
        <v>32</v>
      </c>
      <c r="C54" s="45">
        <v>1003.2</v>
      </c>
      <c r="D54" s="46">
        <v>7.5</v>
      </c>
      <c r="E54" s="47">
        <v>995.7</v>
      </c>
      <c r="F54" s="45">
        <v>33.700000000000003</v>
      </c>
      <c r="G54" s="45">
        <v>183.6</v>
      </c>
      <c r="H54" s="45">
        <v>785.9</v>
      </c>
      <c r="I54" s="19"/>
      <c r="J54" s="2"/>
    </row>
    <row r="55" spans="2:10" ht="15" customHeight="1" x14ac:dyDescent="0.4">
      <c r="B55" s="40" t="s">
        <v>33</v>
      </c>
      <c r="C55" s="45">
        <v>1004.1</v>
      </c>
      <c r="D55" s="46">
        <v>7.4</v>
      </c>
      <c r="E55" s="47">
        <v>996.7</v>
      </c>
      <c r="F55" s="45">
        <v>33.700000000000003</v>
      </c>
      <c r="G55" s="45">
        <v>183.6</v>
      </c>
      <c r="H55" s="45">
        <v>786.8</v>
      </c>
      <c r="I55" s="19"/>
      <c r="J55" s="2"/>
    </row>
    <row r="56" spans="2:10" ht="15" customHeight="1" x14ac:dyDescent="0.4">
      <c r="B56" s="40" t="s">
        <v>34</v>
      </c>
      <c r="C56" s="45">
        <v>1004.1</v>
      </c>
      <c r="D56" s="46">
        <v>7.4</v>
      </c>
      <c r="E56" s="47">
        <v>996.7</v>
      </c>
      <c r="F56" s="45">
        <v>33.700000000000003</v>
      </c>
      <c r="G56" s="45">
        <v>183.6</v>
      </c>
      <c r="H56" s="45">
        <v>786.8</v>
      </c>
      <c r="I56" s="19"/>
      <c r="J56" s="2"/>
    </row>
    <row r="57" spans="2:10" ht="15" customHeight="1" x14ac:dyDescent="0.4">
      <c r="B57" s="40" t="s">
        <v>35</v>
      </c>
      <c r="C57" s="45">
        <v>1012.8</v>
      </c>
      <c r="D57" s="46">
        <v>7.1</v>
      </c>
      <c r="E57" s="47">
        <v>1005.6</v>
      </c>
      <c r="F57" s="45">
        <v>33.700000000000003</v>
      </c>
      <c r="G57" s="45">
        <v>183.6</v>
      </c>
      <c r="H57" s="45">
        <v>788.9</v>
      </c>
      <c r="I57" s="19"/>
      <c r="J57" s="2"/>
    </row>
    <row r="58" spans="2:10" ht="15" customHeight="1" x14ac:dyDescent="0.4">
      <c r="B58" s="40" t="s">
        <v>36</v>
      </c>
      <c r="C58" s="48">
        <f>'[1]O-1 (2)'!C9</f>
        <v>1013.4490000000001</v>
      </c>
      <c r="D58" s="49">
        <f>'[1]O-1 (2)'!D9</f>
        <v>6.7779999999999996</v>
      </c>
      <c r="E58" s="50">
        <f>'[1]O-1 (2)'!E9</f>
        <v>1006.671</v>
      </c>
      <c r="F58" s="48">
        <f>'[1]O-1 (2)'!F9</f>
        <v>33.655999999999999</v>
      </c>
      <c r="G58" s="48">
        <f>'[1]O-1 (2)'!G9</f>
        <v>183.56800000000001</v>
      </c>
      <c r="H58" s="48">
        <f>'[1]O-1 (2)'!H9</f>
        <v>789.8</v>
      </c>
      <c r="I58" s="19"/>
      <c r="J58" s="2"/>
    </row>
    <row r="59" spans="2:10" ht="15" customHeight="1" x14ac:dyDescent="0.4">
      <c r="B59" s="40" t="s">
        <v>37</v>
      </c>
      <c r="C59" s="48">
        <v>1014.2</v>
      </c>
      <c r="D59" s="51">
        <v>6.8</v>
      </c>
      <c r="E59" s="52">
        <v>1007.4</v>
      </c>
      <c r="F59" s="48">
        <v>33.700000000000003</v>
      </c>
      <c r="G59" s="48">
        <v>183.6</v>
      </c>
      <c r="H59" s="48">
        <v>790.5</v>
      </c>
      <c r="I59" s="19"/>
      <c r="J59" s="2"/>
    </row>
    <row r="60" spans="2:10" ht="15" customHeight="1" x14ac:dyDescent="0.4">
      <c r="B60" s="40" t="s">
        <v>38</v>
      </c>
      <c r="C60" s="48">
        <v>1014.2</v>
      </c>
      <c r="D60" s="51">
        <v>6.8</v>
      </c>
      <c r="E60" s="52">
        <v>1007.4</v>
      </c>
      <c r="F60" s="48">
        <v>33.700000000000003</v>
      </c>
      <c r="G60" s="48">
        <v>183.6</v>
      </c>
      <c r="H60" s="48">
        <v>790.5</v>
      </c>
      <c r="I60" s="19"/>
      <c r="J60" s="2"/>
    </row>
    <row r="61" spans="2:10" ht="15" customHeight="1" x14ac:dyDescent="0.4">
      <c r="B61" s="2" t="s">
        <v>39</v>
      </c>
      <c r="C61" s="2"/>
      <c r="D61" s="2"/>
      <c r="E61" s="2"/>
      <c r="F61" s="2"/>
      <c r="G61" s="2"/>
      <c r="H61" s="53"/>
      <c r="I61" s="3"/>
      <c r="J61" s="3"/>
    </row>
    <row r="62" spans="2:10" x14ac:dyDescent="0.4">
      <c r="B62" s="3"/>
      <c r="C62" s="2"/>
      <c r="D62" s="2"/>
      <c r="E62" s="2"/>
      <c r="F62" s="2"/>
      <c r="G62" s="2"/>
      <c r="H62" s="54"/>
      <c r="I62" s="3"/>
      <c r="J62" s="3"/>
    </row>
    <row r="63" spans="2:10" x14ac:dyDescent="0.4">
      <c r="B63" s="2"/>
      <c r="C63" s="2"/>
      <c r="D63" s="2"/>
      <c r="E63" s="2"/>
      <c r="F63" s="2"/>
      <c r="G63" s="2"/>
      <c r="H63" s="2"/>
      <c r="I63" s="3"/>
      <c r="J63" s="3"/>
    </row>
    <row r="64" spans="2:10" x14ac:dyDescent="0.4">
      <c r="B64" s="2"/>
      <c r="C64" s="2"/>
      <c r="D64" s="2"/>
      <c r="E64" s="2"/>
      <c r="F64" s="2"/>
      <c r="G64" s="2"/>
      <c r="H64" s="2"/>
      <c r="I64" s="3"/>
      <c r="J64" s="3"/>
    </row>
  </sheetData>
  <mergeCells count="6">
    <mergeCell ref="B4:B5"/>
    <mergeCell ref="C4:C5"/>
    <mergeCell ref="D4:E4"/>
    <mergeCell ref="F4:F5"/>
    <mergeCell ref="G4:G5"/>
    <mergeCell ref="H4:H5"/>
  </mergeCells>
  <phoneticPr fontId="4"/>
  <pageMargins left="0.59055118110236227" right="0.59055118110236227" top="0.78740157480314965" bottom="0.78740157480314965" header="0.39370078740157483" footer="0.39370078740157483"/>
  <pageSetup paperSize="9" scale="93" orientation="portrait" r:id="rId1"/>
  <headerFooter>
    <oddHeader>&amp;R15.交通・通信</oddHeader>
    <oddFooter>&amp;C-101-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showGridLines="0" zoomScaleNormal="100" zoomScaleSheetLayoutView="100" zoomScalePageLayoutView="80" workbookViewId="0">
      <selection activeCell="B4" sqref="B4:B5"/>
    </sheetView>
  </sheetViews>
  <sheetFormatPr defaultRowHeight="13.5" x14ac:dyDescent="0.4"/>
  <cols>
    <col min="1" max="1" width="1.625" style="5" customWidth="1"/>
    <col min="2" max="2" width="6.625" style="56" customWidth="1"/>
    <col min="3" max="3" width="4.625" style="56" customWidth="1"/>
    <col min="4" max="4" width="12.625" style="57" customWidth="1"/>
    <col min="5" max="6" width="14.125" style="56" customWidth="1"/>
    <col min="7" max="7" width="7.375" style="58" customWidth="1"/>
    <col min="8" max="8" width="6.625" style="58" customWidth="1"/>
    <col min="9" max="9" width="7.625" style="5" customWidth="1"/>
    <col min="10" max="11" width="7.125" style="5" customWidth="1"/>
    <col min="12" max="12" width="1.25" style="5" customWidth="1"/>
    <col min="13" max="256" width="9" style="5"/>
    <col min="257" max="257" width="1.625" style="5" customWidth="1"/>
    <col min="258" max="258" width="6.625" style="5" customWidth="1"/>
    <col min="259" max="259" width="4.625" style="5" customWidth="1"/>
    <col min="260" max="260" width="12.625" style="5" customWidth="1"/>
    <col min="261" max="262" width="14.125" style="5" customWidth="1"/>
    <col min="263" max="263" width="7.375" style="5" customWidth="1"/>
    <col min="264" max="264" width="6.625" style="5" customWidth="1"/>
    <col min="265" max="265" width="7.625" style="5" customWidth="1"/>
    <col min="266" max="267" width="7.125" style="5" customWidth="1"/>
    <col min="268" max="268" width="1.25" style="5" customWidth="1"/>
    <col min="269" max="512" width="9" style="5"/>
    <col min="513" max="513" width="1.625" style="5" customWidth="1"/>
    <col min="514" max="514" width="6.625" style="5" customWidth="1"/>
    <col min="515" max="515" width="4.625" style="5" customWidth="1"/>
    <col min="516" max="516" width="12.625" style="5" customWidth="1"/>
    <col min="517" max="518" width="14.125" style="5" customWidth="1"/>
    <col min="519" max="519" width="7.375" style="5" customWidth="1"/>
    <col min="520" max="520" width="6.625" style="5" customWidth="1"/>
    <col min="521" max="521" width="7.625" style="5" customWidth="1"/>
    <col min="522" max="523" width="7.125" style="5" customWidth="1"/>
    <col min="524" max="524" width="1.25" style="5" customWidth="1"/>
    <col min="525" max="768" width="9" style="5"/>
    <col min="769" max="769" width="1.625" style="5" customWidth="1"/>
    <col min="770" max="770" width="6.625" style="5" customWidth="1"/>
    <col min="771" max="771" width="4.625" style="5" customWidth="1"/>
    <col min="772" max="772" width="12.625" style="5" customWidth="1"/>
    <col min="773" max="774" width="14.125" style="5" customWidth="1"/>
    <col min="775" max="775" width="7.375" style="5" customWidth="1"/>
    <col min="776" max="776" width="6.625" style="5" customWidth="1"/>
    <col min="777" max="777" width="7.625" style="5" customWidth="1"/>
    <col min="778" max="779" width="7.125" style="5" customWidth="1"/>
    <col min="780" max="780" width="1.25" style="5" customWidth="1"/>
    <col min="781" max="1024" width="9" style="5"/>
    <col min="1025" max="1025" width="1.625" style="5" customWidth="1"/>
    <col min="1026" max="1026" width="6.625" style="5" customWidth="1"/>
    <col min="1027" max="1027" width="4.625" style="5" customWidth="1"/>
    <col min="1028" max="1028" width="12.625" style="5" customWidth="1"/>
    <col min="1029" max="1030" width="14.125" style="5" customWidth="1"/>
    <col min="1031" max="1031" width="7.375" style="5" customWidth="1"/>
    <col min="1032" max="1032" width="6.625" style="5" customWidth="1"/>
    <col min="1033" max="1033" width="7.625" style="5" customWidth="1"/>
    <col min="1034" max="1035" width="7.125" style="5" customWidth="1"/>
    <col min="1036" max="1036" width="1.25" style="5" customWidth="1"/>
    <col min="1037" max="1280" width="9" style="5"/>
    <col min="1281" max="1281" width="1.625" style="5" customWidth="1"/>
    <col min="1282" max="1282" width="6.625" style="5" customWidth="1"/>
    <col min="1283" max="1283" width="4.625" style="5" customWidth="1"/>
    <col min="1284" max="1284" width="12.625" style="5" customWidth="1"/>
    <col min="1285" max="1286" width="14.125" style="5" customWidth="1"/>
    <col min="1287" max="1287" width="7.375" style="5" customWidth="1"/>
    <col min="1288" max="1288" width="6.625" style="5" customWidth="1"/>
    <col min="1289" max="1289" width="7.625" style="5" customWidth="1"/>
    <col min="1290" max="1291" width="7.125" style="5" customWidth="1"/>
    <col min="1292" max="1292" width="1.25" style="5" customWidth="1"/>
    <col min="1293" max="1536" width="9" style="5"/>
    <col min="1537" max="1537" width="1.625" style="5" customWidth="1"/>
    <col min="1538" max="1538" width="6.625" style="5" customWidth="1"/>
    <col min="1539" max="1539" width="4.625" style="5" customWidth="1"/>
    <col min="1540" max="1540" width="12.625" style="5" customWidth="1"/>
    <col min="1541" max="1542" width="14.125" style="5" customWidth="1"/>
    <col min="1543" max="1543" width="7.375" style="5" customWidth="1"/>
    <col min="1544" max="1544" width="6.625" style="5" customWidth="1"/>
    <col min="1545" max="1545" width="7.625" style="5" customWidth="1"/>
    <col min="1546" max="1547" width="7.125" style="5" customWidth="1"/>
    <col min="1548" max="1548" width="1.25" style="5" customWidth="1"/>
    <col min="1549" max="1792" width="9" style="5"/>
    <col min="1793" max="1793" width="1.625" style="5" customWidth="1"/>
    <col min="1794" max="1794" width="6.625" style="5" customWidth="1"/>
    <col min="1795" max="1795" width="4.625" style="5" customWidth="1"/>
    <col min="1796" max="1796" width="12.625" style="5" customWidth="1"/>
    <col min="1797" max="1798" width="14.125" style="5" customWidth="1"/>
    <col min="1799" max="1799" width="7.375" style="5" customWidth="1"/>
    <col min="1800" max="1800" width="6.625" style="5" customWidth="1"/>
    <col min="1801" max="1801" width="7.625" style="5" customWidth="1"/>
    <col min="1802" max="1803" width="7.125" style="5" customWidth="1"/>
    <col min="1804" max="1804" width="1.25" style="5" customWidth="1"/>
    <col min="1805" max="2048" width="9" style="5"/>
    <col min="2049" max="2049" width="1.625" style="5" customWidth="1"/>
    <col min="2050" max="2050" width="6.625" style="5" customWidth="1"/>
    <col min="2051" max="2051" width="4.625" style="5" customWidth="1"/>
    <col min="2052" max="2052" width="12.625" style="5" customWidth="1"/>
    <col min="2053" max="2054" width="14.125" style="5" customWidth="1"/>
    <col min="2055" max="2055" width="7.375" style="5" customWidth="1"/>
    <col min="2056" max="2056" width="6.625" style="5" customWidth="1"/>
    <col min="2057" max="2057" width="7.625" style="5" customWidth="1"/>
    <col min="2058" max="2059" width="7.125" style="5" customWidth="1"/>
    <col min="2060" max="2060" width="1.25" style="5" customWidth="1"/>
    <col min="2061" max="2304" width="9" style="5"/>
    <col min="2305" max="2305" width="1.625" style="5" customWidth="1"/>
    <col min="2306" max="2306" width="6.625" style="5" customWidth="1"/>
    <col min="2307" max="2307" width="4.625" style="5" customWidth="1"/>
    <col min="2308" max="2308" width="12.625" style="5" customWidth="1"/>
    <col min="2309" max="2310" width="14.125" style="5" customWidth="1"/>
    <col min="2311" max="2311" width="7.375" style="5" customWidth="1"/>
    <col min="2312" max="2312" width="6.625" style="5" customWidth="1"/>
    <col min="2313" max="2313" width="7.625" style="5" customWidth="1"/>
    <col min="2314" max="2315" width="7.125" style="5" customWidth="1"/>
    <col min="2316" max="2316" width="1.25" style="5" customWidth="1"/>
    <col min="2317" max="2560" width="9" style="5"/>
    <col min="2561" max="2561" width="1.625" style="5" customWidth="1"/>
    <col min="2562" max="2562" width="6.625" style="5" customWidth="1"/>
    <col min="2563" max="2563" width="4.625" style="5" customWidth="1"/>
    <col min="2564" max="2564" width="12.625" style="5" customWidth="1"/>
    <col min="2565" max="2566" width="14.125" style="5" customWidth="1"/>
    <col min="2567" max="2567" width="7.375" style="5" customWidth="1"/>
    <col min="2568" max="2568" width="6.625" style="5" customWidth="1"/>
    <col min="2569" max="2569" width="7.625" style="5" customWidth="1"/>
    <col min="2570" max="2571" width="7.125" style="5" customWidth="1"/>
    <col min="2572" max="2572" width="1.25" style="5" customWidth="1"/>
    <col min="2573" max="2816" width="9" style="5"/>
    <col min="2817" max="2817" width="1.625" style="5" customWidth="1"/>
    <col min="2818" max="2818" width="6.625" style="5" customWidth="1"/>
    <col min="2819" max="2819" width="4.625" style="5" customWidth="1"/>
    <col min="2820" max="2820" width="12.625" style="5" customWidth="1"/>
    <col min="2821" max="2822" width="14.125" style="5" customWidth="1"/>
    <col min="2823" max="2823" width="7.375" style="5" customWidth="1"/>
    <col min="2824" max="2824" width="6.625" style="5" customWidth="1"/>
    <col min="2825" max="2825" width="7.625" style="5" customWidth="1"/>
    <col min="2826" max="2827" width="7.125" style="5" customWidth="1"/>
    <col min="2828" max="2828" width="1.25" style="5" customWidth="1"/>
    <col min="2829" max="3072" width="9" style="5"/>
    <col min="3073" max="3073" width="1.625" style="5" customWidth="1"/>
    <col min="3074" max="3074" width="6.625" style="5" customWidth="1"/>
    <col min="3075" max="3075" width="4.625" style="5" customWidth="1"/>
    <col min="3076" max="3076" width="12.625" style="5" customWidth="1"/>
    <col min="3077" max="3078" width="14.125" style="5" customWidth="1"/>
    <col min="3079" max="3079" width="7.375" style="5" customWidth="1"/>
    <col min="3080" max="3080" width="6.625" style="5" customWidth="1"/>
    <col min="3081" max="3081" width="7.625" style="5" customWidth="1"/>
    <col min="3082" max="3083" width="7.125" style="5" customWidth="1"/>
    <col min="3084" max="3084" width="1.25" style="5" customWidth="1"/>
    <col min="3085" max="3328" width="9" style="5"/>
    <col min="3329" max="3329" width="1.625" style="5" customWidth="1"/>
    <col min="3330" max="3330" width="6.625" style="5" customWidth="1"/>
    <col min="3331" max="3331" width="4.625" style="5" customWidth="1"/>
    <col min="3332" max="3332" width="12.625" style="5" customWidth="1"/>
    <col min="3333" max="3334" width="14.125" style="5" customWidth="1"/>
    <col min="3335" max="3335" width="7.375" style="5" customWidth="1"/>
    <col min="3336" max="3336" width="6.625" style="5" customWidth="1"/>
    <col min="3337" max="3337" width="7.625" style="5" customWidth="1"/>
    <col min="3338" max="3339" width="7.125" style="5" customWidth="1"/>
    <col min="3340" max="3340" width="1.25" style="5" customWidth="1"/>
    <col min="3341" max="3584" width="9" style="5"/>
    <col min="3585" max="3585" width="1.625" style="5" customWidth="1"/>
    <col min="3586" max="3586" width="6.625" style="5" customWidth="1"/>
    <col min="3587" max="3587" width="4.625" style="5" customWidth="1"/>
    <col min="3588" max="3588" width="12.625" style="5" customWidth="1"/>
    <col min="3589" max="3590" width="14.125" style="5" customWidth="1"/>
    <col min="3591" max="3591" width="7.375" style="5" customWidth="1"/>
    <col min="3592" max="3592" width="6.625" style="5" customWidth="1"/>
    <col min="3593" max="3593" width="7.625" style="5" customWidth="1"/>
    <col min="3594" max="3595" width="7.125" style="5" customWidth="1"/>
    <col min="3596" max="3596" width="1.25" style="5" customWidth="1"/>
    <col min="3597" max="3840" width="9" style="5"/>
    <col min="3841" max="3841" width="1.625" style="5" customWidth="1"/>
    <col min="3842" max="3842" width="6.625" style="5" customWidth="1"/>
    <col min="3843" max="3843" width="4.625" style="5" customWidth="1"/>
    <col min="3844" max="3844" width="12.625" style="5" customWidth="1"/>
    <col min="3845" max="3846" width="14.125" style="5" customWidth="1"/>
    <col min="3847" max="3847" width="7.375" style="5" customWidth="1"/>
    <col min="3848" max="3848" width="6.625" style="5" customWidth="1"/>
    <col min="3849" max="3849" width="7.625" style="5" customWidth="1"/>
    <col min="3850" max="3851" width="7.125" style="5" customWidth="1"/>
    <col min="3852" max="3852" width="1.25" style="5" customWidth="1"/>
    <col min="3853" max="4096" width="9" style="5"/>
    <col min="4097" max="4097" width="1.625" style="5" customWidth="1"/>
    <col min="4098" max="4098" width="6.625" style="5" customWidth="1"/>
    <col min="4099" max="4099" width="4.625" style="5" customWidth="1"/>
    <col min="4100" max="4100" width="12.625" style="5" customWidth="1"/>
    <col min="4101" max="4102" width="14.125" style="5" customWidth="1"/>
    <col min="4103" max="4103" width="7.375" style="5" customWidth="1"/>
    <col min="4104" max="4104" width="6.625" style="5" customWidth="1"/>
    <col min="4105" max="4105" width="7.625" style="5" customWidth="1"/>
    <col min="4106" max="4107" width="7.125" style="5" customWidth="1"/>
    <col min="4108" max="4108" width="1.25" style="5" customWidth="1"/>
    <col min="4109" max="4352" width="9" style="5"/>
    <col min="4353" max="4353" width="1.625" style="5" customWidth="1"/>
    <col min="4354" max="4354" width="6.625" style="5" customWidth="1"/>
    <col min="4355" max="4355" width="4.625" style="5" customWidth="1"/>
    <col min="4356" max="4356" width="12.625" style="5" customWidth="1"/>
    <col min="4357" max="4358" width="14.125" style="5" customWidth="1"/>
    <col min="4359" max="4359" width="7.375" style="5" customWidth="1"/>
    <col min="4360" max="4360" width="6.625" style="5" customWidth="1"/>
    <col min="4361" max="4361" width="7.625" style="5" customWidth="1"/>
    <col min="4362" max="4363" width="7.125" style="5" customWidth="1"/>
    <col min="4364" max="4364" width="1.25" style="5" customWidth="1"/>
    <col min="4365" max="4608" width="9" style="5"/>
    <col min="4609" max="4609" width="1.625" style="5" customWidth="1"/>
    <col min="4610" max="4610" width="6.625" style="5" customWidth="1"/>
    <col min="4611" max="4611" width="4.625" style="5" customWidth="1"/>
    <col min="4612" max="4612" width="12.625" style="5" customWidth="1"/>
    <col min="4613" max="4614" width="14.125" style="5" customWidth="1"/>
    <col min="4615" max="4615" width="7.375" style="5" customWidth="1"/>
    <col min="4616" max="4616" width="6.625" style="5" customWidth="1"/>
    <col min="4617" max="4617" width="7.625" style="5" customWidth="1"/>
    <col min="4618" max="4619" width="7.125" style="5" customWidth="1"/>
    <col min="4620" max="4620" width="1.25" style="5" customWidth="1"/>
    <col min="4621" max="4864" width="9" style="5"/>
    <col min="4865" max="4865" width="1.625" style="5" customWidth="1"/>
    <col min="4866" max="4866" width="6.625" style="5" customWidth="1"/>
    <col min="4867" max="4867" width="4.625" style="5" customWidth="1"/>
    <col min="4868" max="4868" width="12.625" style="5" customWidth="1"/>
    <col min="4869" max="4870" width="14.125" style="5" customWidth="1"/>
    <col min="4871" max="4871" width="7.375" style="5" customWidth="1"/>
    <col min="4872" max="4872" width="6.625" style="5" customWidth="1"/>
    <col min="4873" max="4873" width="7.625" style="5" customWidth="1"/>
    <col min="4874" max="4875" width="7.125" style="5" customWidth="1"/>
    <col min="4876" max="4876" width="1.25" style="5" customWidth="1"/>
    <col min="4877" max="5120" width="9" style="5"/>
    <col min="5121" max="5121" width="1.625" style="5" customWidth="1"/>
    <col min="5122" max="5122" width="6.625" style="5" customWidth="1"/>
    <col min="5123" max="5123" width="4.625" style="5" customWidth="1"/>
    <col min="5124" max="5124" width="12.625" style="5" customWidth="1"/>
    <col min="5125" max="5126" width="14.125" style="5" customWidth="1"/>
    <col min="5127" max="5127" width="7.375" style="5" customWidth="1"/>
    <col min="5128" max="5128" width="6.625" style="5" customWidth="1"/>
    <col min="5129" max="5129" width="7.625" style="5" customWidth="1"/>
    <col min="5130" max="5131" width="7.125" style="5" customWidth="1"/>
    <col min="5132" max="5132" width="1.25" style="5" customWidth="1"/>
    <col min="5133" max="5376" width="9" style="5"/>
    <col min="5377" max="5377" width="1.625" style="5" customWidth="1"/>
    <col min="5378" max="5378" width="6.625" style="5" customWidth="1"/>
    <col min="5379" max="5379" width="4.625" style="5" customWidth="1"/>
    <col min="5380" max="5380" width="12.625" style="5" customWidth="1"/>
    <col min="5381" max="5382" width="14.125" style="5" customWidth="1"/>
    <col min="5383" max="5383" width="7.375" style="5" customWidth="1"/>
    <col min="5384" max="5384" width="6.625" style="5" customWidth="1"/>
    <col min="5385" max="5385" width="7.625" style="5" customWidth="1"/>
    <col min="5386" max="5387" width="7.125" style="5" customWidth="1"/>
    <col min="5388" max="5388" width="1.25" style="5" customWidth="1"/>
    <col min="5389" max="5632" width="9" style="5"/>
    <col min="5633" max="5633" width="1.625" style="5" customWidth="1"/>
    <col min="5634" max="5634" width="6.625" style="5" customWidth="1"/>
    <col min="5635" max="5635" width="4.625" style="5" customWidth="1"/>
    <col min="5636" max="5636" width="12.625" style="5" customWidth="1"/>
    <col min="5637" max="5638" width="14.125" style="5" customWidth="1"/>
    <col min="5639" max="5639" width="7.375" style="5" customWidth="1"/>
    <col min="5640" max="5640" width="6.625" style="5" customWidth="1"/>
    <col min="5641" max="5641" width="7.625" style="5" customWidth="1"/>
    <col min="5642" max="5643" width="7.125" style="5" customWidth="1"/>
    <col min="5644" max="5644" width="1.25" style="5" customWidth="1"/>
    <col min="5645" max="5888" width="9" style="5"/>
    <col min="5889" max="5889" width="1.625" style="5" customWidth="1"/>
    <col min="5890" max="5890" width="6.625" style="5" customWidth="1"/>
    <col min="5891" max="5891" width="4.625" style="5" customWidth="1"/>
    <col min="5892" max="5892" width="12.625" style="5" customWidth="1"/>
    <col min="5893" max="5894" width="14.125" style="5" customWidth="1"/>
    <col min="5895" max="5895" width="7.375" style="5" customWidth="1"/>
    <col min="5896" max="5896" width="6.625" style="5" customWidth="1"/>
    <col min="5897" max="5897" width="7.625" style="5" customWidth="1"/>
    <col min="5898" max="5899" width="7.125" style="5" customWidth="1"/>
    <col min="5900" max="5900" width="1.25" style="5" customWidth="1"/>
    <col min="5901" max="6144" width="9" style="5"/>
    <col min="6145" max="6145" width="1.625" style="5" customWidth="1"/>
    <col min="6146" max="6146" width="6.625" style="5" customWidth="1"/>
    <col min="6147" max="6147" width="4.625" style="5" customWidth="1"/>
    <col min="6148" max="6148" width="12.625" style="5" customWidth="1"/>
    <col min="6149" max="6150" width="14.125" style="5" customWidth="1"/>
    <col min="6151" max="6151" width="7.375" style="5" customWidth="1"/>
    <col min="6152" max="6152" width="6.625" style="5" customWidth="1"/>
    <col min="6153" max="6153" width="7.625" style="5" customWidth="1"/>
    <col min="6154" max="6155" width="7.125" style="5" customWidth="1"/>
    <col min="6156" max="6156" width="1.25" style="5" customWidth="1"/>
    <col min="6157" max="6400" width="9" style="5"/>
    <col min="6401" max="6401" width="1.625" style="5" customWidth="1"/>
    <col min="6402" max="6402" width="6.625" style="5" customWidth="1"/>
    <col min="6403" max="6403" width="4.625" style="5" customWidth="1"/>
    <col min="6404" max="6404" width="12.625" style="5" customWidth="1"/>
    <col min="6405" max="6406" width="14.125" style="5" customWidth="1"/>
    <col min="6407" max="6407" width="7.375" style="5" customWidth="1"/>
    <col min="6408" max="6408" width="6.625" style="5" customWidth="1"/>
    <col min="6409" max="6409" width="7.625" style="5" customWidth="1"/>
    <col min="6410" max="6411" width="7.125" style="5" customWidth="1"/>
    <col min="6412" max="6412" width="1.25" style="5" customWidth="1"/>
    <col min="6413" max="6656" width="9" style="5"/>
    <col min="6657" max="6657" width="1.625" style="5" customWidth="1"/>
    <col min="6658" max="6658" width="6.625" style="5" customWidth="1"/>
    <col min="6659" max="6659" width="4.625" style="5" customWidth="1"/>
    <col min="6660" max="6660" width="12.625" style="5" customWidth="1"/>
    <col min="6661" max="6662" width="14.125" style="5" customWidth="1"/>
    <col min="6663" max="6663" width="7.375" style="5" customWidth="1"/>
    <col min="6664" max="6664" width="6.625" style="5" customWidth="1"/>
    <col min="6665" max="6665" width="7.625" style="5" customWidth="1"/>
    <col min="6666" max="6667" width="7.125" style="5" customWidth="1"/>
    <col min="6668" max="6668" width="1.25" style="5" customWidth="1"/>
    <col min="6669" max="6912" width="9" style="5"/>
    <col min="6913" max="6913" width="1.625" style="5" customWidth="1"/>
    <col min="6914" max="6914" width="6.625" style="5" customWidth="1"/>
    <col min="6915" max="6915" width="4.625" style="5" customWidth="1"/>
    <col min="6916" max="6916" width="12.625" style="5" customWidth="1"/>
    <col min="6917" max="6918" width="14.125" style="5" customWidth="1"/>
    <col min="6919" max="6919" width="7.375" style="5" customWidth="1"/>
    <col min="6920" max="6920" width="6.625" style="5" customWidth="1"/>
    <col min="6921" max="6921" width="7.625" style="5" customWidth="1"/>
    <col min="6922" max="6923" width="7.125" style="5" customWidth="1"/>
    <col min="6924" max="6924" width="1.25" style="5" customWidth="1"/>
    <col min="6925" max="7168" width="9" style="5"/>
    <col min="7169" max="7169" width="1.625" style="5" customWidth="1"/>
    <col min="7170" max="7170" width="6.625" style="5" customWidth="1"/>
    <col min="7171" max="7171" width="4.625" style="5" customWidth="1"/>
    <col min="7172" max="7172" width="12.625" style="5" customWidth="1"/>
    <col min="7173" max="7174" width="14.125" style="5" customWidth="1"/>
    <col min="7175" max="7175" width="7.375" style="5" customWidth="1"/>
    <col min="7176" max="7176" width="6.625" style="5" customWidth="1"/>
    <col min="7177" max="7177" width="7.625" style="5" customWidth="1"/>
    <col min="7178" max="7179" width="7.125" style="5" customWidth="1"/>
    <col min="7180" max="7180" width="1.25" style="5" customWidth="1"/>
    <col min="7181" max="7424" width="9" style="5"/>
    <col min="7425" max="7425" width="1.625" style="5" customWidth="1"/>
    <col min="7426" max="7426" width="6.625" style="5" customWidth="1"/>
    <col min="7427" max="7427" width="4.625" style="5" customWidth="1"/>
    <col min="7428" max="7428" width="12.625" style="5" customWidth="1"/>
    <col min="7429" max="7430" width="14.125" style="5" customWidth="1"/>
    <col min="7431" max="7431" width="7.375" style="5" customWidth="1"/>
    <col min="7432" max="7432" width="6.625" style="5" customWidth="1"/>
    <col min="7433" max="7433" width="7.625" style="5" customWidth="1"/>
    <col min="7434" max="7435" width="7.125" style="5" customWidth="1"/>
    <col min="7436" max="7436" width="1.25" style="5" customWidth="1"/>
    <col min="7437" max="7680" width="9" style="5"/>
    <col min="7681" max="7681" width="1.625" style="5" customWidth="1"/>
    <col min="7682" max="7682" width="6.625" style="5" customWidth="1"/>
    <col min="7683" max="7683" width="4.625" style="5" customWidth="1"/>
    <col min="7684" max="7684" width="12.625" style="5" customWidth="1"/>
    <col min="7685" max="7686" width="14.125" style="5" customWidth="1"/>
    <col min="7687" max="7687" width="7.375" style="5" customWidth="1"/>
    <col min="7688" max="7688" width="6.625" style="5" customWidth="1"/>
    <col min="7689" max="7689" width="7.625" style="5" customWidth="1"/>
    <col min="7690" max="7691" width="7.125" style="5" customWidth="1"/>
    <col min="7692" max="7692" width="1.25" style="5" customWidth="1"/>
    <col min="7693" max="7936" width="9" style="5"/>
    <col min="7937" max="7937" width="1.625" style="5" customWidth="1"/>
    <col min="7938" max="7938" width="6.625" style="5" customWidth="1"/>
    <col min="7939" max="7939" width="4.625" style="5" customWidth="1"/>
    <col min="7940" max="7940" width="12.625" style="5" customWidth="1"/>
    <col min="7941" max="7942" width="14.125" style="5" customWidth="1"/>
    <col min="7943" max="7943" width="7.375" style="5" customWidth="1"/>
    <col min="7944" max="7944" width="6.625" style="5" customWidth="1"/>
    <col min="7945" max="7945" width="7.625" style="5" customWidth="1"/>
    <col min="7946" max="7947" width="7.125" style="5" customWidth="1"/>
    <col min="7948" max="7948" width="1.25" style="5" customWidth="1"/>
    <col min="7949" max="8192" width="9" style="5"/>
    <col min="8193" max="8193" width="1.625" style="5" customWidth="1"/>
    <col min="8194" max="8194" width="6.625" style="5" customWidth="1"/>
    <col min="8195" max="8195" width="4.625" style="5" customWidth="1"/>
    <col min="8196" max="8196" width="12.625" style="5" customWidth="1"/>
    <col min="8197" max="8198" width="14.125" style="5" customWidth="1"/>
    <col min="8199" max="8199" width="7.375" style="5" customWidth="1"/>
    <col min="8200" max="8200" width="6.625" style="5" customWidth="1"/>
    <col min="8201" max="8201" width="7.625" style="5" customWidth="1"/>
    <col min="8202" max="8203" width="7.125" style="5" customWidth="1"/>
    <col min="8204" max="8204" width="1.25" style="5" customWidth="1"/>
    <col min="8205" max="8448" width="9" style="5"/>
    <col min="8449" max="8449" width="1.625" style="5" customWidth="1"/>
    <col min="8450" max="8450" width="6.625" style="5" customWidth="1"/>
    <col min="8451" max="8451" width="4.625" style="5" customWidth="1"/>
    <col min="8452" max="8452" width="12.625" style="5" customWidth="1"/>
    <col min="8453" max="8454" width="14.125" style="5" customWidth="1"/>
    <col min="8455" max="8455" width="7.375" style="5" customWidth="1"/>
    <col min="8456" max="8456" width="6.625" style="5" customWidth="1"/>
    <col min="8457" max="8457" width="7.625" style="5" customWidth="1"/>
    <col min="8458" max="8459" width="7.125" style="5" customWidth="1"/>
    <col min="8460" max="8460" width="1.25" style="5" customWidth="1"/>
    <col min="8461" max="8704" width="9" style="5"/>
    <col min="8705" max="8705" width="1.625" style="5" customWidth="1"/>
    <col min="8706" max="8706" width="6.625" style="5" customWidth="1"/>
    <col min="8707" max="8707" width="4.625" style="5" customWidth="1"/>
    <col min="8708" max="8708" width="12.625" style="5" customWidth="1"/>
    <col min="8709" max="8710" width="14.125" style="5" customWidth="1"/>
    <col min="8711" max="8711" width="7.375" style="5" customWidth="1"/>
    <col min="8712" max="8712" width="6.625" style="5" customWidth="1"/>
    <col min="8713" max="8713" width="7.625" style="5" customWidth="1"/>
    <col min="8714" max="8715" width="7.125" style="5" customWidth="1"/>
    <col min="8716" max="8716" width="1.25" style="5" customWidth="1"/>
    <col min="8717" max="8960" width="9" style="5"/>
    <col min="8961" max="8961" width="1.625" style="5" customWidth="1"/>
    <col min="8962" max="8962" width="6.625" style="5" customWidth="1"/>
    <col min="8963" max="8963" width="4.625" style="5" customWidth="1"/>
    <col min="8964" max="8964" width="12.625" style="5" customWidth="1"/>
    <col min="8965" max="8966" width="14.125" style="5" customWidth="1"/>
    <col min="8967" max="8967" width="7.375" style="5" customWidth="1"/>
    <col min="8968" max="8968" width="6.625" style="5" customWidth="1"/>
    <col min="8969" max="8969" width="7.625" style="5" customWidth="1"/>
    <col min="8970" max="8971" width="7.125" style="5" customWidth="1"/>
    <col min="8972" max="8972" width="1.25" style="5" customWidth="1"/>
    <col min="8973" max="9216" width="9" style="5"/>
    <col min="9217" max="9217" width="1.625" style="5" customWidth="1"/>
    <col min="9218" max="9218" width="6.625" style="5" customWidth="1"/>
    <col min="9219" max="9219" width="4.625" style="5" customWidth="1"/>
    <col min="9220" max="9220" width="12.625" style="5" customWidth="1"/>
    <col min="9221" max="9222" width="14.125" style="5" customWidth="1"/>
    <col min="9223" max="9223" width="7.375" style="5" customWidth="1"/>
    <col min="9224" max="9224" width="6.625" style="5" customWidth="1"/>
    <col min="9225" max="9225" width="7.625" style="5" customWidth="1"/>
    <col min="9226" max="9227" width="7.125" style="5" customWidth="1"/>
    <col min="9228" max="9228" width="1.25" style="5" customWidth="1"/>
    <col min="9229" max="9472" width="9" style="5"/>
    <col min="9473" max="9473" width="1.625" style="5" customWidth="1"/>
    <col min="9474" max="9474" width="6.625" style="5" customWidth="1"/>
    <col min="9475" max="9475" width="4.625" style="5" customWidth="1"/>
    <col min="9476" max="9476" width="12.625" style="5" customWidth="1"/>
    <col min="9477" max="9478" width="14.125" style="5" customWidth="1"/>
    <col min="9479" max="9479" width="7.375" style="5" customWidth="1"/>
    <col min="9480" max="9480" width="6.625" style="5" customWidth="1"/>
    <col min="9481" max="9481" width="7.625" style="5" customWidth="1"/>
    <col min="9482" max="9483" width="7.125" style="5" customWidth="1"/>
    <col min="9484" max="9484" width="1.25" style="5" customWidth="1"/>
    <col min="9485" max="9728" width="9" style="5"/>
    <col min="9729" max="9729" width="1.625" style="5" customWidth="1"/>
    <col min="9730" max="9730" width="6.625" style="5" customWidth="1"/>
    <col min="9731" max="9731" width="4.625" style="5" customWidth="1"/>
    <col min="9732" max="9732" width="12.625" style="5" customWidth="1"/>
    <col min="9733" max="9734" width="14.125" style="5" customWidth="1"/>
    <col min="9735" max="9735" width="7.375" style="5" customWidth="1"/>
    <col min="9736" max="9736" width="6.625" style="5" customWidth="1"/>
    <col min="9737" max="9737" width="7.625" style="5" customWidth="1"/>
    <col min="9738" max="9739" width="7.125" style="5" customWidth="1"/>
    <col min="9740" max="9740" width="1.25" style="5" customWidth="1"/>
    <col min="9741" max="9984" width="9" style="5"/>
    <col min="9985" max="9985" width="1.625" style="5" customWidth="1"/>
    <col min="9986" max="9986" width="6.625" style="5" customWidth="1"/>
    <col min="9987" max="9987" width="4.625" style="5" customWidth="1"/>
    <col min="9988" max="9988" width="12.625" style="5" customWidth="1"/>
    <col min="9989" max="9990" width="14.125" style="5" customWidth="1"/>
    <col min="9991" max="9991" width="7.375" style="5" customWidth="1"/>
    <col min="9992" max="9992" width="6.625" style="5" customWidth="1"/>
    <col min="9993" max="9993" width="7.625" style="5" customWidth="1"/>
    <col min="9994" max="9995" width="7.125" style="5" customWidth="1"/>
    <col min="9996" max="9996" width="1.25" style="5" customWidth="1"/>
    <col min="9997" max="10240" width="9" style="5"/>
    <col min="10241" max="10241" width="1.625" style="5" customWidth="1"/>
    <col min="10242" max="10242" width="6.625" style="5" customWidth="1"/>
    <col min="10243" max="10243" width="4.625" style="5" customWidth="1"/>
    <col min="10244" max="10244" width="12.625" style="5" customWidth="1"/>
    <col min="10245" max="10246" width="14.125" style="5" customWidth="1"/>
    <col min="10247" max="10247" width="7.375" style="5" customWidth="1"/>
    <col min="10248" max="10248" width="6.625" style="5" customWidth="1"/>
    <col min="10249" max="10249" width="7.625" style="5" customWidth="1"/>
    <col min="10250" max="10251" width="7.125" style="5" customWidth="1"/>
    <col min="10252" max="10252" width="1.25" style="5" customWidth="1"/>
    <col min="10253" max="10496" width="9" style="5"/>
    <col min="10497" max="10497" width="1.625" style="5" customWidth="1"/>
    <col min="10498" max="10498" width="6.625" style="5" customWidth="1"/>
    <col min="10499" max="10499" width="4.625" style="5" customWidth="1"/>
    <col min="10500" max="10500" width="12.625" style="5" customWidth="1"/>
    <col min="10501" max="10502" width="14.125" style="5" customWidth="1"/>
    <col min="10503" max="10503" width="7.375" style="5" customWidth="1"/>
    <col min="10504" max="10504" width="6.625" style="5" customWidth="1"/>
    <col min="10505" max="10505" width="7.625" style="5" customWidth="1"/>
    <col min="10506" max="10507" width="7.125" style="5" customWidth="1"/>
    <col min="10508" max="10508" width="1.25" style="5" customWidth="1"/>
    <col min="10509" max="10752" width="9" style="5"/>
    <col min="10753" max="10753" width="1.625" style="5" customWidth="1"/>
    <col min="10754" max="10754" width="6.625" style="5" customWidth="1"/>
    <col min="10755" max="10755" width="4.625" style="5" customWidth="1"/>
    <col min="10756" max="10756" width="12.625" style="5" customWidth="1"/>
    <col min="10757" max="10758" width="14.125" style="5" customWidth="1"/>
    <col min="10759" max="10759" width="7.375" style="5" customWidth="1"/>
    <col min="10760" max="10760" width="6.625" style="5" customWidth="1"/>
    <col min="10761" max="10761" width="7.625" style="5" customWidth="1"/>
    <col min="10762" max="10763" width="7.125" style="5" customWidth="1"/>
    <col min="10764" max="10764" width="1.25" style="5" customWidth="1"/>
    <col min="10765" max="11008" width="9" style="5"/>
    <col min="11009" max="11009" width="1.625" style="5" customWidth="1"/>
    <col min="11010" max="11010" width="6.625" style="5" customWidth="1"/>
    <col min="11011" max="11011" width="4.625" style="5" customWidth="1"/>
    <col min="11012" max="11012" width="12.625" style="5" customWidth="1"/>
    <col min="11013" max="11014" width="14.125" style="5" customWidth="1"/>
    <col min="11015" max="11015" width="7.375" style="5" customWidth="1"/>
    <col min="11016" max="11016" width="6.625" style="5" customWidth="1"/>
    <col min="11017" max="11017" width="7.625" style="5" customWidth="1"/>
    <col min="11018" max="11019" width="7.125" style="5" customWidth="1"/>
    <col min="11020" max="11020" width="1.25" style="5" customWidth="1"/>
    <col min="11021" max="11264" width="9" style="5"/>
    <col min="11265" max="11265" width="1.625" style="5" customWidth="1"/>
    <col min="11266" max="11266" width="6.625" style="5" customWidth="1"/>
    <col min="11267" max="11267" width="4.625" style="5" customWidth="1"/>
    <col min="11268" max="11268" width="12.625" style="5" customWidth="1"/>
    <col min="11269" max="11270" width="14.125" style="5" customWidth="1"/>
    <col min="11271" max="11271" width="7.375" style="5" customWidth="1"/>
    <col min="11272" max="11272" width="6.625" style="5" customWidth="1"/>
    <col min="11273" max="11273" width="7.625" style="5" customWidth="1"/>
    <col min="11274" max="11275" width="7.125" style="5" customWidth="1"/>
    <col min="11276" max="11276" width="1.25" style="5" customWidth="1"/>
    <col min="11277" max="11520" width="9" style="5"/>
    <col min="11521" max="11521" width="1.625" style="5" customWidth="1"/>
    <col min="11522" max="11522" width="6.625" style="5" customWidth="1"/>
    <col min="11523" max="11523" width="4.625" style="5" customWidth="1"/>
    <col min="11524" max="11524" width="12.625" style="5" customWidth="1"/>
    <col min="11525" max="11526" width="14.125" style="5" customWidth="1"/>
    <col min="11527" max="11527" width="7.375" style="5" customWidth="1"/>
    <col min="11528" max="11528" width="6.625" style="5" customWidth="1"/>
    <col min="11529" max="11529" width="7.625" style="5" customWidth="1"/>
    <col min="11530" max="11531" width="7.125" style="5" customWidth="1"/>
    <col min="11532" max="11532" width="1.25" style="5" customWidth="1"/>
    <col min="11533" max="11776" width="9" style="5"/>
    <col min="11777" max="11777" width="1.625" style="5" customWidth="1"/>
    <col min="11778" max="11778" width="6.625" style="5" customWidth="1"/>
    <col min="11779" max="11779" width="4.625" style="5" customWidth="1"/>
    <col min="11780" max="11780" width="12.625" style="5" customWidth="1"/>
    <col min="11781" max="11782" width="14.125" style="5" customWidth="1"/>
    <col min="11783" max="11783" width="7.375" style="5" customWidth="1"/>
    <col min="11784" max="11784" width="6.625" style="5" customWidth="1"/>
    <col min="11785" max="11785" width="7.625" style="5" customWidth="1"/>
    <col min="11786" max="11787" width="7.125" style="5" customWidth="1"/>
    <col min="11788" max="11788" width="1.25" style="5" customWidth="1"/>
    <col min="11789" max="12032" width="9" style="5"/>
    <col min="12033" max="12033" width="1.625" style="5" customWidth="1"/>
    <col min="12034" max="12034" width="6.625" style="5" customWidth="1"/>
    <col min="12035" max="12035" width="4.625" style="5" customWidth="1"/>
    <col min="12036" max="12036" width="12.625" style="5" customWidth="1"/>
    <col min="12037" max="12038" width="14.125" style="5" customWidth="1"/>
    <col min="12039" max="12039" width="7.375" style="5" customWidth="1"/>
    <col min="12040" max="12040" width="6.625" style="5" customWidth="1"/>
    <col min="12041" max="12041" width="7.625" style="5" customWidth="1"/>
    <col min="12042" max="12043" width="7.125" style="5" customWidth="1"/>
    <col min="12044" max="12044" width="1.25" style="5" customWidth="1"/>
    <col min="12045" max="12288" width="9" style="5"/>
    <col min="12289" max="12289" width="1.625" style="5" customWidth="1"/>
    <col min="12290" max="12290" width="6.625" style="5" customWidth="1"/>
    <col min="12291" max="12291" width="4.625" style="5" customWidth="1"/>
    <col min="12292" max="12292" width="12.625" style="5" customWidth="1"/>
    <col min="12293" max="12294" width="14.125" style="5" customWidth="1"/>
    <col min="12295" max="12295" width="7.375" style="5" customWidth="1"/>
    <col min="12296" max="12296" width="6.625" style="5" customWidth="1"/>
    <col min="12297" max="12297" width="7.625" style="5" customWidth="1"/>
    <col min="12298" max="12299" width="7.125" style="5" customWidth="1"/>
    <col min="12300" max="12300" width="1.25" style="5" customWidth="1"/>
    <col min="12301" max="12544" width="9" style="5"/>
    <col min="12545" max="12545" width="1.625" style="5" customWidth="1"/>
    <col min="12546" max="12546" width="6.625" style="5" customWidth="1"/>
    <col min="12547" max="12547" width="4.625" style="5" customWidth="1"/>
    <col min="12548" max="12548" width="12.625" style="5" customWidth="1"/>
    <col min="12549" max="12550" width="14.125" style="5" customWidth="1"/>
    <col min="12551" max="12551" width="7.375" style="5" customWidth="1"/>
    <col min="12552" max="12552" width="6.625" style="5" customWidth="1"/>
    <col min="12553" max="12553" width="7.625" style="5" customWidth="1"/>
    <col min="12554" max="12555" width="7.125" style="5" customWidth="1"/>
    <col min="12556" max="12556" width="1.25" style="5" customWidth="1"/>
    <col min="12557" max="12800" width="9" style="5"/>
    <col min="12801" max="12801" width="1.625" style="5" customWidth="1"/>
    <col min="12802" max="12802" width="6.625" style="5" customWidth="1"/>
    <col min="12803" max="12803" width="4.625" style="5" customWidth="1"/>
    <col min="12804" max="12804" width="12.625" style="5" customWidth="1"/>
    <col min="12805" max="12806" width="14.125" style="5" customWidth="1"/>
    <col min="12807" max="12807" width="7.375" style="5" customWidth="1"/>
    <col min="12808" max="12808" width="6.625" style="5" customWidth="1"/>
    <col min="12809" max="12809" width="7.625" style="5" customWidth="1"/>
    <col min="12810" max="12811" width="7.125" style="5" customWidth="1"/>
    <col min="12812" max="12812" width="1.25" style="5" customWidth="1"/>
    <col min="12813" max="13056" width="9" style="5"/>
    <col min="13057" max="13057" width="1.625" style="5" customWidth="1"/>
    <col min="13058" max="13058" width="6.625" style="5" customWidth="1"/>
    <col min="13059" max="13059" width="4.625" style="5" customWidth="1"/>
    <col min="13060" max="13060" width="12.625" style="5" customWidth="1"/>
    <col min="13061" max="13062" width="14.125" style="5" customWidth="1"/>
    <col min="13063" max="13063" width="7.375" style="5" customWidth="1"/>
    <col min="13064" max="13064" width="6.625" style="5" customWidth="1"/>
    <col min="13065" max="13065" width="7.625" style="5" customWidth="1"/>
    <col min="13066" max="13067" width="7.125" style="5" customWidth="1"/>
    <col min="13068" max="13068" width="1.25" style="5" customWidth="1"/>
    <col min="13069" max="13312" width="9" style="5"/>
    <col min="13313" max="13313" width="1.625" style="5" customWidth="1"/>
    <col min="13314" max="13314" width="6.625" style="5" customWidth="1"/>
    <col min="13315" max="13315" width="4.625" style="5" customWidth="1"/>
    <col min="13316" max="13316" width="12.625" style="5" customWidth="1"/>
    <col min="13317" max="13318" width="14.125" style="5" customWidth="1"/>
    <col min="13319" max="13319" width="7.375" style="5" customWidth="1"/>
    <col min="13320" max="13320" width="6.625" style="5" customWidth="1"/>
    <col min="13321" max="13321" width="7.625" style="5" customWidth="1"/>
    <col min="13322" max="13323" width="7.125" style="5" customWidth="1"/>
    <col min="13324" max="13324" width="1.25" style="5" customWidth="1"/>
    <col min="13325" max="13568" width="9" style="5"/>
    <col min="13569" max="13569" width="1.625" style="5" customWidth="1"/>
    <col min="13570" max="13570" width="6.625" style="5" customWidth="1"/>
    <col min="13571" max="13571" width="4.625" style="5" customWidth="1"/>
    <col min="13572" max="13572" width="12.625" style="5" customWidth="1"/>
    <col min="13573" max="13574" width="14.125" style="5" customWidth="1"/>
    <col min="13575" max="13575" width="7.375" style="5" customWidth="1"/>
    <col min="13576" max="13576" width="6.625" style="5" customWidth="1"/>
    <col min="13577" max="13577" width="7.625" style="5" customWidth="1"/>
    <col min="13578" max="13579" width="7.125" style="5" customWidth="1"/>
    <col min="13580" max="13580" width="1.25" style="5" customWidth="1"/>
    <col min="13581" max="13824" width="9" style="5"/>
    <col min="13825" max="13825" width="1.625" style="5" customWidth="1"/>
    <col min="13826" max="13826" width="6.625" style="5" customWidth="1"/>
    <col min="13827" max="13827" width="4.625" style="5" customWidth="1"/>
    <col min="13828" max="13828" width="12.625" style="5" customWidth="1"/>
    <col min="13829" max="13830" width="14.125" style="5" customWidth="1"/>
    <col min="13831" max="13831" width="7.375" style="5" customWidth="1"/>
    <col min="13832" max="13832" width="6.625" style="5" customWidth="1"/>
    <col min="13833" max="13833" width="7.625" style="5" customWidth="1"/>
    <col min="13834" max="13835" width="7.125" style="5" customWidth="1"/>
    <col min="13836" max="13836" width="1.25" style="5" customWidth="1"/>
    <col min="13837" max="14080" width="9" style="5"/>
    <col min="14081" max="14081" width="1.625" style="5" customWidth="1"/>
    <col min="14082" max="14082" width="6.625" style="5" customWidth="1"/>
    <col min="14083" max="14083" width="4.625" style="5" customWidth="1"/>
    <col min="14084" max="14084" width="12.625" style="5" customWidth="1"/>
    <col min="14085" max="14086" width="14.125" style="5" customWidth="1"/>
    <col min="14087" max="14087" width="7.375" style="5" customWidth="1"/>
    <col min="14088" max="14088" width="6.625" style="5" customWidth="1"/>
    <col min="14089" max="14089" width="7.625" style="5" customWidth="1"/>
    <col min="14090" max="14091" width="7.125" style="5" customWidth="1"/>
    <col min="14092" max="14092" width="1.25" style="5" customWidth="1"/>
    <col min="14093" max="14336" width="9" style="5"/>
    <col min="14337" max="14337" width="1.625" style="5" customWidth="1"/>
    <col min="14338" max="14338" width="6.625" style="5" customWidth="1"/>
    <col min="14339" max="14339" width="4.625" style="5" customWidth="1"/>
    <col min="14340" max="14340" width="12.625" style="5" customWidth="1"/>
    <col min="14341" max="14342" width="14.125" style="5" customWidth="1"/>
    <col min="14343" max="14343" width="7.375" style="5" customWidth="1"/>
    <col min="14344" max="14344" width="6.625" style="5" customWidth="1"/>
    <col min="14345" max="14345" width="7.625" style="5" customWidth="1"/>
    <col min="14346" max="14347" width="7.125" style="5" customWidth="1"/>
    <col min="14348" max="14348" width="1.25" style="5" customWidth="1"/>
    <col min="14349" max="14592" width="9" style="5"/>
    <col min="14593" max="14593" width="1.625" style="5" customWidth="1"/>
    <col min="14594" max="14594" width="6.625" style="5" customWidth="1"/>
    <col min="14595" max="14595" width="4.625" style="5" customWidth="1"/>
    <col min="14596" max="14596" width="12.625" style="5" customWidth="1"/>
    <col min="14597" max="14598" width="14.125" style="5" customWidth="1"/>
    <col min="14599" max="14599" width="7.375" style="5" customWidth="1"/>
    <col min="14600" max="14600" width="6.625" style="5" customWidth="1"/>
    <col min="14601" max="14601" width="7.625" style="5" customWidth="1"/>
    <col min="14602" max="14603" width="7.125" style="5" customWidth="1"/>
    <col min="14604" max="14604" width="1.25" style="5" customWidth="1"/>
    <col min="14605" max="14848" width="9" style="5"/>
    <col min="14849" max="14849" width="1.625" style="5" customWidth="1"/>
    <col min="14850" max="14850" width="6.625" style="5" customWidth="1"/>
    <col min="14851" max="14851" width="4.625" style="5" customWidth="1"/>
    <col min="14852" max="14852" width="12.625" style="5" customWidth="1"/>
    <col min="14853" max="14854" width="14.125" style="5" customWidth="1"/>
    <col min="14855" max="14855" width="7.375" style="5" customWidth="1"/>
    <col min="14856" max="14856" width="6.625" style="5" customWidth="1"/>
    <col min="14857" max="14857" width="7.625" style="5" customWidth="1"/>
    <col min="14858" max="14859" width="7.125" style="5" customWidth="1"/>
    <col min="14860" max="14860" width="1.25" style="5" customWidth="1"/>
    <col min="14861" max="15104" width="9" style="5"/>
    <col min="15105" max="15105" width="1.625" style="5" customWidth="1"/>
    <col min="15106" max="15106" width="6.625" style="5" customWidth="1"/>
    <col min="15107" max="15107" width="4.625" style="5" customWidth="1"/>
    <col min="15108" max="15108" width="12.625" style="5" customWidth="1"/>
    <col min="15109" max="15110" width="14.125" style="5" customWidth="1"/>
    <col min="15111" max="15111" width="7.375" style="5" customWidth="1"/>
    <col min="15112" max="15112" width="6.625" style="5" customWidth="1"/>
    <col min="15113" max="15113" width="7.625" style="5" customWidth="1"/>
    <col min="15114" max="15115" width="7.125" style="5" customWidth="1"/>
    <col min="15116" max="15116" width="1.25" style="5" customWidth="1"/>
    <col min="15117" max="15360" width="9" style="5"/>
    <col min="15361" max="15361" width="1.625" style="5" customWidth="1"/>
    <col min="15362" max="15362" width="6.625" style="5" customWidth="1"/>
    <col min="15363" max="15363" width="4.625" style="5" customWidth="1"/>
    <col min="15364" max="15364" width="12.625" style="5" customWidth="1"/>
    <col min="15365" max="15366" width="14.125" style="5" customWidth="1"/>
    <col min="15367" max="15367" width="7.375" style="5" customWidth="1"/>
    <col min="15368" max="15368" width="6.625" style="5" customWidth="1"/>
    <col min="15369" max="15369" width="7.625" style="5" customWidth="1"/>
    <col min="15370" max="15371" width="7.125" style="5" customWidth="1"/>
    <col min="15372" max="15372" width="1.25" style="5" customWidth="1"/>
    <col min="15373" max="15616" width="9" style="5"/>
    <col min="15617" max="15617" width="1.625" style="5" customWidth="1"/>
    <col min="15618" max="15618" width="6.625" style="5" customWidth="1"/>
    <col min="15619" max="15619" width="4.625" style="5" customWidth="1"/>
    <col min="15620" max="15620" width="12.625" style="5" customWidth="1"/>
    <col min="15621" max="15622" width="14.125" style="5" customWidth="1"/>
    <col min="15623" max="15623" width="7.375" style="5" customWidth="1"/>
    <col min="15624" max="15624" width="6.625" style="5" customWidth="1"/>
    <col min="15625" max="15625" width="7.625" style="5" customWidth="1"/>
    <col min="15626" max="15627" width="7.125" style="5" customWidth="1"/>
    <col min="15628" max="15628" width="1.25" style="5" customWidth="1"/>
    <col min="15629" max="15872" width="9" style="5"/>
    <col min="15873" max="15873" width="1.625" style="5" customWidth="1"/>
    <col min="15874" max="15874" width="6.625" style="5" customWidth="1"/>
    <col min="15875" max="15875" width="4.625" style="5" customWidth="1"/>
    <col min="15876" max="15876" width="12.625" style="5" customWidth="1"/>
    <col min="15877" max="15878" width="14.125" style="5" customWidth="1"/>
    <col min="15879" max="15879" width="7.375" style="5" customWidth="1"/>
    <col min="15880" max="15880" width="6.625" style="5" customWidth="1"/>
    <col min="15881" max="15881" width="7.625" style="5" customWidth="1"/>
    <col min="15882" max="15883" width="7.125" style="5" customWidth="1"/>
    <col min="15884" max="15884" width="1.25" style="5" customWidth="1"/>
    <col min="15885" max="16128" width="9" style="5"/>
    <col min="16129" max="16129" width="1.625" style="5" customWidth="1"/>
    <col min="16130" max="16130" width="6.625" style="5" customWidth="1"/>
    <col min="16131" max="16131" width="4.625" style="5" customWidth="1"/>
    <col min="16132" max="16132" width="12.625" style="5" customWidth="1"/>
    <col min="16133" max="16134" width="14.125" style="5" customWidth="1"/>
    <col min="16135" max="16135" width="7.375" style="5" customWidth="1"/>
    <col min="16136" max="16136" width="6.625" style="5" customWidth="1"/>
    <col min="16137" max="16137" width="7.625" style="5" customWidth="1"/>
    <col min="16138" max="16139" width="7.125" style="5" customWidth="1"/>
    <col min="16140" max="16140" width="1.25" style="5" customWidth="1"/>
    <col min="16141" max="16384" width="9" style="5"/>
  </cols>
  <sheetData>
    <row r="1" spans="1:13" ht="30" customHeight="1" x14ac:dyDescent="0.4">
      <c r="A1" s="55" t="s">
        <v>40</v>
      </c>
    </row>
    <row r="2" spans="1:13" ht="7.5" customHeight="1" x14ac:dyDescent="0.4">
      <c r="A2" s="55"/>
    </row>
    <row r="3" spans="1:13" s="2" customFormat="1" ht="22.5" customHeight="1" x14ac:dyDescent="0.15">
      <c r="B3" s="59" t="s">
        <v>41</v>
      </c>
      <c r="C3" s="56"/>
      <c r="D3" s="57"/>
      <c r="E3" s="56"/>
      <c r="F3" s="56"/>
      <c r="G3" s="58"/>
      <c r="H3" s="58"/>
      <c r="J3" s="60"/>
      <c r="K3" s="60" t="s">
        <v>42</v>
      </c>
    </row>
    <row r="4" spans="1:13" s="2" customFormat="1" ht="18.75" customHeight="1" x14ac:dyDescent="0.4">
      <c r="B4" s="61" t="s">
        <v>43</v>
      </c>
      <c r="C4" s="62" t="s">
        <v>44</v>
      </c>
      <c r="D4" s="63" t="s">
        <v>45</v>
      </c>
      <c r="E4" s="64" t="s">
        <v>46</v>
      </c>
      <c r="F4" s="64" t="s">
        <v>47</v>
      </c>
      <c r="G4" s="65" t="s">
        <v>48</v>
      </c>
      <c r="H4" s="65"/>
      <c r="I4" s="64" t="s">
        <v>49</v>
      </c>
      <c r="J4" s="64"/>
      <c r="K4" s="64"/>
    </row>
    <row r="5" spans="1:13" s="66" customFormat="1" ht="30" customHeight="1" x14ac:dyDescent="0.4">
      <c r="B5" s="67"/>
      <c r="C5" s="68"/>
      <c r="D5" s="63"/>
      <c r="E5" s="64"/>
      <c r="F5" s="64"/>
      <c r="G5" s="69" t="s">
        <v>50</v>
      </c>
      <c r="H5" s="70" t="s">
        <v>4</v>
      </c>
      <c r="I5" s="71" t="s">
        <v>51</v>
      </c>
      <c r="J5" s="72" t="s">
        <v>52</v>
      </c>
      <c r="K5" s="73" t="s">
        <v>53</v>
      </c>
    </row>
    <row r="6" spans="1:13" s="66" customFormat="1" ht="16.5" customHeight="1" x14ac:dyDescent="0.4">
      <c r="B6" s="74"/>
      <c r="C6" s="75">
        <v>8</v>
      </c>
      <c r="D6" s="76" t="s">
        <v>54</v>
      </c>
      <c r="E6" s="77" t="s">
        <v>55</v>
      </c>
      <c r="F6" s="78" t="s">
        <v>56</v>
      </c>
      <c r="G6" s="79">
        <v>100338</v>
      </c>
      <c r="H6" s="80">
        <v>100328</v>
      </c>
      <c r="I6" s="81">
        <v>8324</v>
      </c>
      <c r="J6" s="82">
        <v>8324</v>
      </c>
      <c r="K6" s="83">
        <v>8324</v>
      </c>
    </row>
    <row r="7" spans="1:13" s="66" customFormat="1" ht="16.5" customHeight="1" x14ac:dyDescent="0.4">
      <c r="B7" s="74" t="s">
        <v>57</v>
      </c>
      <c r="C7" s="84">
        <v>305</v>
      </c>
      <c r="D7" s="85" t="s">
        <v>58</v>
      </c>
      <c r="E7" s="86" t="s">
        <v>59</v>
      </c>
      <c r="F7" s="87" t="s">
        <v>60</v>
      </c>
      <c r="G7" s="88">
        <v>107564</v>
      </c>
      <c r="H7" s="89">
        <v>107494</v>
      </c>
      <c r="I7" s="90">
        <v>10208</v>
      </c>
      <c r="J7" s="91">
        <v>10208</v>
      </c>
      <c r="K7" s="92">
        <v>10208</v>
      </c>
    </row>
    <row r="8" spans="1:13" s="66" customFormat="1" ht="16.5" customHeight="1" x14ac:dyDescent="0.4">
      <c r="B8" s="93"/>
      <c r="C8" s="94">
        <v>364</v>
      </c>
      <c r="D8" s="95" t="s">
        <v>61</v>
      </c>
      <c r="E8" s="96" t="s">
        <v>62</v>
      </c>
      <c r="F8" s="97" t="s">
        <v>63</v>
      </c>
      <c r="G8" s="98">
        <v>54963</v>
      </c>
      <c r="H8" s="99">
        <v>31915</v>
      </c>
      <c r="I8" s="100">
        <v>15124</v>
      </c>
      <c r="J8" s="101">
        <v>15124</v>
      </c>
      <c r="K8" s="102">
        <v>15124</v>
      </c>
      <c r="M8" s="103"/>
    </row>
    <row r="9" spans="1:13" s="66" customFormat="1" ht="16.5" customHeight="1" x14ac:dyDescent="0.4">
      <c r="B9" s="104" t="s">
        <v>64</v>
      </c>
      <c r="C9" s="105">
        <v>5</v>
      </c>
      <c r="D9" s="106" t="s">
        <v>65</v>
      </c>
      <c r="E9" s="107" t="s">
        <v>66</v>
      </c>
      <c r="F9" s="108" t="s">
        <v>63</v>
      </c>
      <c r="G9" s="109">
        <v>32928</v>
      </c>
      <c r="H9" s="110">
        <v>22751</v>
      </c>
      <c r="I9" s="81">
        <v>7692</v>
      </c>
      <c r="J9" s="111">
        <v>7692</v>
      </c>
      <c r="K9" s="112">
        <v>7692</v>
      </c>
    </row>
    <row r="10" spans="1:13" s="66" customFormat="1" ht="16.5" customHeight="1" x14ac:dyDescent="0.4">
      <c r="B10" s="113"/>
      <c r="C10" s="84">
        <v>7</v>
      </c>
      <c r="D10" s="85" t="s">
        <v>67</v>
      </c>
      <c r="E10" s="86" t="s">
        <v>68</v>
      </c>
      <c r="F10" s="87" t="s">
        <v>69</v>
      </c>
      <c r="G10" s="88">
        <v>12775</v>
      </c>
      <c r="H10" s="89">
        <v>11521</v>
      </c>
      <c r="I10" s="90">
        <v>11521</v>
      </c>
      <c r="J10" s="91">
        <v>11521</v>
      </c>
      <c r="K10" s="92">
        <v>11521</v>
      </c>
    </row>
    <row r="11" spans="1:13" s="66" customFormat="1" ht="16.5" customHeight="1" x14ac:dyDescent="0.4">
      <c r="B11" s="113"/>
      <c r="C11" s="84">
        <v>9</v>
      </c>
      <c r="D11" s="85" t="s">
        <v>70</v>
      </c>
      <c r="E11" s="114" t="s">
        <v>71</v>
      </c>
      <c r="F11" s="115" t="s">
        <v>72</v>
      </c>
      <c r="G11" s="116">
        <v>12046</v>
      </c>
      <c r="H11" s="117">
        <v>12046</v>
      </c>
      <c r="I11" s="90">
        <v>4204</v>
      </c>
      <c r="J11" s="91">
        <v>4204</v>
      </c>
      <c r="K11" s="92">
        <v>4204</v>
      </c>
    </row>
    <row r="12" spans="1:13" s="66" customFormat="1" ht="16.5" customHeight="1" x14ac:dyDescent="0.4">
      <c r="B12" s="113"/>
      <c r="C12" s="84">
        <v>10</v>
      </c>
      <c r="D12" s="85" t="s">
        <v>73</v>
      </c>
      <c r="E12" s="114" t="s">
        <v>74</v>
      </c>
      <c r="F12" s="115" t="s">
        <v>75</v>
      </c>
      <c r="G12" s="116">
        <v>24499</v>
      </c>
      <c r="H12" s="117">
        <v>24422</v>
      </c>
      <c r="I12" s="90">
        <f>21547+631</f>
        <v>22178</v>
      </c>
      <c r="J12" s="91">
        <f>21547+631</f>
        <v>22178</v>
      </c>
      <c r="K12" s="92">
        <f>21567+631</f>
        <v>22198</v>
      </c>
    </row>
    <row r="13" spans="1:13" s="66" customFormat="1" ht="16.5" customHeight="1" x14ac:dyDescent="0.4">
      <c r="B13" s="113"/>
      <c r="C13" s="84">
        <v>17</v>
      </c>
      <c r="D13" s="85" t="s">
        <v>76</v>
      </c>
      <c r="E13" s="86" t="s">
        <v>77</v>
      </c>
      <c r="F13" s="87" t="s">
        <v>78</v>
      </c>
      <c r="G13" s="88">
        <v>37940</v>
      </c>
      <c r="H13" s="89">
        <v>32760</v>
      </c>
      <c r="I13" s="90">
        <f>7960+7685</f>
        <v>15645</v>
      </c>
      <c r="J13" s="91">
        <f>7960+7685</f>
        <v>15645</v>
      </c>
      <c r="K13" s="92">
        <f>7960+7685</f>
        <v>15645</v>
      </c>
    </row>
    <row r="14" spans="1:13" s="66" customFormat="1" ht="16.5" customHeight="1" x14ac:dyDescent="0.4">
      <c r="B14" s="113"/>
      <c r="C14" s="84">
        <v>20</v>
      </c>
      <c r="D14" s="85" t="s">
        <v>79</v>
      </c>
      <c r="E14" s="86" t="s">
        <v>80</v>
      </c>
      <c r="F14" s="87" t="s">
        <v>81</v>
      </c>
      <c r="G14" s="88">
        <v>7467</v>
      </c>
      <c r="H14" s="89">
        <v>7467</v>
      </c>
      <c r="I14" s="90">
        <v>7467</v>
      </c>
      <c r="J14" s="91">
        <v>7467</v>
      </c>
      <c r="K14" s="92">
        <v>7467</v>
      </c>
    </row>
    <row r="15" spans="1:13" s="66" customFormat="1" ht="16.5" customHeight="1" x14ac:dyDescent="0.4">
      <c r="B15" s="113"/>
      <c r="C15" s="84">
        <v>29</v>
      </c>
      <c r="D15" s="85" t="s">
        <v>82</v>
      </c>
      <c r="E15" s="114" t="s">
        <v>83</v>
      </c>
      <c r="F15" s="115" t="s">
        <v>84</v>
      </c>
      <c r="G15" s="116">
        <v>24166</v>
      </c>
      <c r="H15" s="117">
        <v>23763</v>
      </c>
      <c r="I15" s="90">
        <f>8095+1795</f>
        <v>9890</v>
      </c>
      <c r="J15" s="91">
        <f>8095+1795</f>
        <v>9890</v>
      </c>
      <c r="K15" s="92">
        <f>8095+1795</f>
        <v>9890</v>
      </c>
    </row>
    <row r="16" spans="1:13" s="66" customFormat="1" ht="16.5" customHeight="1" x14ac:dyDescent="0.4">
      <c r="B16" s="113"/>
      <c r="C16" s="84">
        <v>30</v>
      </c>
      <c r="D16" s="85" t="s">
        <v>85</v>
      </c>
      <c r="E16" s="86" t="s">
        <v>86</v>
      </c>
      <c r="F16" s="87" t="s">
        <v>87</v>
      </c>
      <c r="G16" s="88">
        <v>11079</v>
      </c>
      <c r="H16" s="89">
        <v>11035</v>
      </c>
      <c r="I16" s="116">
        <v>3149</v>
      </c>
      <c r="J16" s="118">
        <v>3149</v>
      </c>
      <c r="K16" s="117">
        <v>3149</v>
      </c>
    </row>
    <row r="17" spans="2:14" s="66" customFormat="1" ht="16.5" customHeight="1" x14ac:dyDescent="0.4">
      <c r="B17" s="119"/>
      <c r="C17" s="94">
        <v>38</v>
      </c>
      <c r="D17" s="95" t="s">
        <v>88</v>
      </c>
      <c r="E17" s="96" t="s">
        <v>87</v>
      </c>
      <c r="F17" s="97" t="s">
        <v>89</v>
      </c>
      <c r="G17" s="98">
        <v>1527</v>
      </c>
      <c r="H17" s="99">
        <v>1394</v>
      </c>
      <c r="I17" s="120">
        <v>1394</v>
      </c>
      <c r="J17" s="121">
        <v>1394</v>
      </c>
      <c r="K17" s="122">
        <v>1394</v>
      </c>
      <c r="N17" s="103"/>
    </row>
    <row r="18" spans="2:14" s="66" customFormat="1" ht="16.5" customHeight="1" x14ac:dyDescent="0.4">
      <c r="B18" s="123" t="s">
        <v>90</v>
      </c>
      <c r="C18" s="105">
        <v>101</v>
      </c>
      <c r="D18" s="106" t="s">
        <v>91</v>
      </c>
      <c r="E18" s="124" t="s">
        <v>68</v>
      </c>
      <c r="F18" s="125" t="s">
        <v>92</v>
      </c>
      <c r="G18" s="126">
        <v>6381</v>
      </c>
      <c r="H18" s="80">
        <v>6262</v>
      </c>
      <c r="I18" s="109">
        <f>H18-3866</f>
        <v>2396</v>
      </c>
      <c r="J18" s="127">
        <v>2396</v>
      </c>
      <c r="K18" s="110">
        <v>2396</v>
      </c>
    </row>
    <row r="19" spans="2:14" ht="16.5" customHeight="1" x14ac:dyDescent="0.4">
      <c r="B19" s="113"/>
      <c r="C19" s="84">
        <v>102</v>
      </c>
      <c r="D19" s="85" t="s">
        <v>93</v>
      </c>
      <c r="E19" s="86" t="s">
        <v>94</v>
      </c>
      <c r="F19" s="87" t="s">
        <v>95</v>
      </c>
      <c r="G19" s="88">
        <v>6560</v>
      </c>
      <c r="H19" s="89">
        <v>4432</v>
      </c>
      <c r="I19" s="128">
        <v>4432</v>
      </c>
      <c r="J19" s="129">
        <v>4432</v>
      </c>
      <c r="K19" s="130">
        <v>4432</v>
      </c>
    </row>
    <row r="20" spans="2:14" ht="16.5" customHeight="1" x14ac:dyDescent="0.4">
      <c r="B20" s="113"/>
      <c r="C20" s="84">
        <v>103</v>
      </c>
      <c r="D20" s="85" t="s">
        <v>96</v>
      </c>
      <c r="E20" s="114" t="s">
        <v>97</v>
      </c>
      <c r="F20" s="115" t="s">
        <v>98</v>
      </c>
      <c r="G20" s="116">
        <v>15983</v>
      </c>
      <c r="H20" s="117">
        <v>15290</v>
      </c>
      <c r="I20" s="128">
        <f>H20-6604</f>
        <v>8686</v>
      </c>
      <c r="J20" s="129">
        <v>8686</v>
      </c>
      <c r="K20" s="130">
        <f>I20-188-29</f>
        <v>8469</v>
      </c>
    </row>
    <row r="21" spans="2:14" ht="16.5" customHeight="1" x14ac:dyDescent="0.4">
      <c r="B21" s="113"/>
      <c r="C21" s="84">
        <v>106</v>
      </c>
      <c r="D21" s="85" t="s">
        <v>99</v>
      </c>
      <c r="E21" s="114" t="s">
        <v>100</v>
      </c>
      <c r="F21" s="115" t="s">
        <v>101</v>
      </c>
      <c r="G21" s="116">
        <v>12314</v>
      </c>
      <c r="H21" s="117">
        <v>10974</v>
      </c>
      <c r="I21" s="128">
        <v>10974</v>
      </c>
      <c r="J21" s="129">
        <v>10974</v>
      </c>
      <c r="K21" s="130">
        <f>H21-498</f>
        <v>10476</v>
      </c>
    </row>
    <row r="22" spans="2:14" ht="16.5" customHeight="1" x14ac:dyDescent="0.4">
      <c r="B22" s="113"/>
      <c r="C22" s="84">
        <v>108</v>
      </c>
      <c r="D22" s="85" t="s">
        <v>102</v>
      </c>
      <c r="E22" s="114" t="s">
        <v>103</v>
      </c>
      <c r="F22" s="115" t="s">
        <v>104</v>
      </c>
      <c r="G22" s="116">
        <v>8613</v>
      </c>
      <c r="H22" s="117">
        <v>5796</v>
      </c>
      <c r="I22" s="128">
        <v>5796</v>
      </c>
      <c r="J22" s="129">
        <v>5796</v>
      </c>
      <c r="K22" s="130">
        <v>5331</v>
      </c>
    </row>
    <row r="23" spans="2:14" ht="16.5" customHeight="1" x14ac:dyDescent="0.4">
      <c r="B23" s="113"/>
      <c r="C23" s="84">
        <v>109</v>
      </c>
      <c r="D23" s="85" t="s">
        <v>105</v>
      </c>
      <c r="E23" s="114" t="s">
        <v>106</v>
      </c>
      <c r="F23" s="115" t="s">
        <v>107</v>
      </c>
      <c r="G23" s="116">
        <v>12602</v>
      </c>
      <c r="H23" s="117">
        <v>10594</v>
      </c>
      <c r="I23" s="128">
        <f>H23-2212</f>
        <v>8382</v>
      </c>
      <c r="J23" s="129">
        <v>8382</v>
      </c>
      <c r="K23" s="130">
        <f>I23-2097</f>
        <v>6285</v>
      </c>
    </row>
    <row r="24" spans="2:14" ht="16.5" customHeight="1" x14ac:dyDescent="0.4">
      <c r="B24" s="113"/>
      <c r="C24" s="84">
        <v>110</v>
      </c>
      <c r="D24" s="85" t="s">
        <v>108</v>
      </c>
      <c r="E24" s="86" t="s">
        <v>109</v>
      </c>
      <c r="F24" s="87" t="s">
        <v>110</v>
      </c>
      <c r="G24" s="88">
        <v>13109</v>
      </c>
      <c r="H24" s="89">
        <v>13071</v>
      </c>
      <c r="I24" s="128">
        <f>H24-3921-2066</f>
        <v>7084</v>
      </c>
      <c r="J24" s="129">
        <v>7084</v>
      </c>
      <c r="K24" s="130">
        <f>I24-2429</f>
        <v>4655</v>
      </c>
    </row>
    <row r="25" spans="2:14" ht="16.5" customHeight="1" x14ac:dyDescent="0.4">
      <c r="B25" s="113"/>
      <c r="C25" s="84">
        <v>112</v>
      </c>
      <c r="D25" s="85" t="s">
        <v>111</v>
      </c>
      <c r="E25" s="86" t="s">
        <v>112</v>
      </c>
      <c r="F25" s="87" t="s">
        <v>113</v>
      </c>
      <c r="G25" s="88">
        <v>31058</v>
      </c>
      <c r="H25" s="89">
        <v>21955</v>
      </c>
      <c r="I25" s="128">
        <v>5136</v>
      </c>
      <c r="J25" s="129">
        <v>4830</v>
      </c>
      <c r="K25" s="130">
        <v>5136</v>
      </c>
    </row>
    <row r="26" spans="2:14" ht="16.5" customHeight="1" x14ac:dyDescent="0.4">
      <c r="B26" s="113"/>
      <c r="C26" s="84">
        <v>119</v>
      </c>
      <c r="D26" s="85" t="s">
        <v>114</v>
      </c>
      <c r="E26" s="86" t="s">
        <v>115</v>
      </c>
      <c r="F26" s="87" t="s">
        <v>116</v>
      </c>
      <c r="G26" s="88">
        <v>383</v>
      </c>
      <c r="H26" s="89">
        <v>383</v>
      </c>
      <c r="I26" s="128">
        <v>383</v>
      </c>
      <c r="J26" s="129">
        <v>383</v>
      </c>
      <c r="K26" s="130">
        <v>383</v>
      </c>
    </row>
    <row r="27" spans="2:14" ht="16.5" customHeight="1" x14ac:dyDescent="0.4">
      <c r="B27" s="113"/>
      <c r="C27" s="84">
        <v>147</v>
      </c>
      <c r="D27" s="85" t="s">
        <v>117</v>
      </c>
      <c r="E27" s="86" t="s">
        <v>118</v>
      </c>
      <c r="F27" s="87" t="s">
        <v>87</v>
      </c>
      <c r="G27" s="88">
        <v>4633</v>
      </c>
      <c r="H27" s="89">
        <v>1881</v>
      </c>
      <c r="I27" s="128">
        <v>1881</v>
      </c>
      <c r="J27" s="129">
        <v>1881</v>
      </c>
      <c r="K27" s="130">
        <v>1881</v>
      </c>
    </row>
    <row r="28" spans="2:14" ht="16.5" customHeight="1" x14ac:dyDescent="0.4">
      <c r="B28" s="113"/>
      <c r="C28" s="84">
        <v>151</v>
      </c>
      <c r="D28" s="85" t="s">
        <v>119</v>
      </c>
      <c r="E28" s="86" t="s">
        <v>120</v>
      </c>
      <c r="F28" s="87" t="s">
        <v>121</v>
      </c>
      <c r="G28" s="88">
        <v>956</v>
      </c>
      <c r="H28" s="89">
        <v>953</v>
      </c>
      <c r="I28" s="128">
        <v>953</v>
      </c>
      <c r="J28" s="129">
        <v>953</v>
      </c>
      <c r="K28" s="130">
        <v>198</v>
      </c>
    </row>
    <row r="29" spans="2:14" ht="16.5" customHeight="1" x14ac:dyDescent="0.4">
      <c r="B29" s="113"/>
      <c r="C29" s="84">
        <v>152</v>
      </c>
      <c r="D29" s="86" t="s">
        <v>122</v>
      </c>
      <c r="E29" s="86" t="s">
        <v>123</v>
      </c>
      <c r="F29" s="87" t="s">
        <v>69</v>
      </c>
      <c r="G29" s="88">
        <v>4211</v>
      </c>
      <c r="H29" s="89">
        <v>4211</v>
      </c>
      <c r="I29" s="128">
        <v>1898</v>
      </c>
      <c r="J29" s="129">
        <v>1898</v>
      </c>
      <c r="K29" s="130">
        <v>1898</v>
      </c>
    </row>
    <row r="30" spans="2:14" ht="16.5" customHeight="1" x14ac:dyDescent="0.4">
      <c r="B30" s="113"/>
      <c r="C30" s="84">
        <v>154</v>
      </c>
      <c r="D30" s="85" t="s">
        <v>124</v>
      </c>
      <c r="E30" s="114" t="s">
        <v>125</v>
      </c>
      <c r="F30" s="115" t="s">
        <v>126</v>
      </c>
      <c r="G30" s="116">
        <v>10702</v>
      </c>
      <c r="H30" s="117">
        <v>10218</v>
      </c>
      <c r="I30" s="128">
        <v>7848</v>
      </c>
      <c r="J30" s="129">
        <v>7848</v>
      </c>
      <c r="K30" s="130">
        <v>4679</v>
      </c>
    </row>
    <row r="31" spans="2:14" ht="16.5" customHeight="1" x14ac:dyDescent="0.4">
      <c r="B31" s="113"/>
      <c r="C31" s="84">
        <v>155</v>
      </c>
      <c r="D31" s="85" t="s">
        <v>127</v>
      </c>
      <c r="E31" s="86" t="s">
        <v>128</v>
      </c>
      <c r="F31" s="87" t="s">
        <v>129</v>
      </c>
      <c r="G31" s="88">
        <v>6049</v>
      </c>
      <c r="H31" s="89">
        <v>5993</v>
      </c>
      <c r="I31" s="128">
        <v>268</v>
      </c>
      <c r="J31" s="129">
        <v>268</v>
      </c>
      <c r="K31" s="130">
        <v>268</v>
      </c>
    </row>
    <row r="32" spans="2:14" ht="16.5" customHeight="1" x14ac:dyDescent="0.4">
      <c r="B32" s="113"/>
      <c r="C32" s="84">
        <v>156</v>
      </c>
      <c r="D32" s="85" t="s">
        <v>130</v>
      </c>
      <c r="E32" s="86" t="s">
        <v>131</v>
      </c>
      <c r="F32" s="87" t="s">
        <v>80</v>
      </c>
      <c r="G32" s="88">
        <v>7528</v>
      </c>
      <c r="H32" s="89">
        <v>7416</v>
      </c>
      <c r="I32" s="128">
        <v>4885</v>
      </c>
      <c r="J32" s="129">
        <v>4885</v>
      </c>
      <c r="K32" s="130">
        <v>4885</v>
      </c>
    </row>
    <row r="33" spans="2:11" ht="16.5" customHeight="1" x14ac:dyDescent="0.4">
      <c r="B33" s="113"/>
      <c r="C33" s="84">
        <v>159</v>
      </c>
      <c r="D33" s="85" t="s">
        <v>132</v>
      </c>
      <c r="E33" s="114" t="s">
        <v>133</v>
      </c>
      <c r="F33" s="115" t="s">
        <v>109</v>
      </c>
      <c r="G33" s="116">
        <v>5230</v>
      </c>
      <c r="H33" s="117">
        <v>5223</v>
      </c>
      <c r="I33" s="128">
        <v>2757</v>
      </c>
      <c r="J33" s="129">
        <v>2757</v>
      </c>
      <c r="K33" s="130">
        <v>2757</v>
      </c>
    </row>
    <row r="34" spans="2:11" ht="16.5" customHeight="1" x14ac:dyDescent="0.4">
      <c r="B34" s="113"/>
      <c r="C34" s="84">
        <v>160</v>
      </c>
      <c r="D34" s="85" t="s">
        <v>134</v>
      </c>
      <c r="E34" s="86" t="s">
        <v>135</v>
      </c>
      <c r="F34" s="87" t="s">
        <v>136</v>
      </c>
      <c r="G34" s="88">
        <v>8854</v>
      </c>
      <c r="H34" s="89">
        <v>8506</v>
      </c>
      <c r="I34" s="128">
        <v>8506</v>
      </c>
      <c r="J34" s="129">
        <v>8506</v>
      </c>
      <c r="K34" s="130">
        <v>8010</v>
      </c>
    </row>
    <row r="35" spans="2:11" ht="16.5" customHeight="1" x14ac:dyDescent="0.4">
      <c r="B35" s="113"/>
      <c r="C35" s="84">
        <v>163</v>
      </c>
      <c r="D35" s="85" t="s">
        <v>137</v>
      </c>
      <c r="E35" s="86" t="s">
        <v>138</v>
      </c>
      <c r="F35" s="87" t="s">
        <v>139</v>
      </c>
      <c r="G35" s="88">
        <v>1892</v>
      </c>
      <c r="H35" s="89">
        <v>1892</v>
      </c>
      <c r="I35" s="128">
        <v>1892</v>
      </c>
      <c r="J35" s="129">
        <v>1892</v>
      </c>
      <c r="K35" s="130">
        <v>1892</v>
      </c>
    </row>
    <row r="36" spans="2:11" ht="16.5" customHeight="1" x14ac:dyDescent="0.4">
      <c r="B36" s="113"/>
      <c r="C36" s="84">
        <v>166</v>
      </c>
      <c r="D36" s="85" t="s">
        <v>140</v>
      </c>
      <c r="E36" s="86" t="s">
        <v>141</v>
      </c>
      <c r="F36" s="87" t="s">
        <v>142</v>
      </c>
      <c r="G36" s="88">
        <v>9501</v>
      </c>
      <c r="H36" s="89">
        <v>7656</v>
      </c>
      <c r="I36" s="128">
        <v>2269</v>
      </c>
      <c r="J36" s="129">
        <v>2269</v>
      </c>
      <c r="K36" s="130">
        <v>0</v>
      </c>
    </row>
    <row r="37" spans="2:11" ht="16.5" customHeight="1" x14ac:dyDescent="0.4">
      <c r="B37" s="113"/>
      <c r="C37" s="84">
        <v>167</v>
      </c>
      <c r="D37" s="85" t="s">
        <v>143</v>
      </c>
      <c r="E37" s="86" t="s">
        <v>144</v>
      </c>
      <c r="F37" s="87" t="s">
        <v>144</v>
      </c>
      <c r="G37" s="88">
        <v>3651</v>
      </c>
      <c r="H37" s="89">
        <v>3419</v>
      </c>
      <c r="I37" s="128">
        <v>3419</v>
      </c>
      <c r="J37" s="129">
        <v>3419</v>
      </c>
      <c r="K37" s="130">
        <v>3419</v>
      </c>
    </row>
    <row r="38" spans="2:11" ht="16.5" customHeight="1" x14ac:dyDescent="0.4">
      <c r="B38" s="113"/>
      <c r="C38" s="84">
        <v>226</v>
      </c>
      <c r="D38" s="85" t="s">
        <v>145</v>
      </c>
      <c r="E38" s="86" t="s">
        <v>115</v>
      </c>
      <c r="F38" s="87" t="s">
        <v>146</v>
      </c>
      <c r="G38" s="88">
        <v>1157</v>
      </c>
      <c r="H38" s="89">
        <v>1137</v>
      </c>
      <c r="I38" s="128">
        <v>1137</v>
      </c>
      <c r="J38" s="129">
        <v>1137</v>
      </c>
      <c r="K38" s="130">
        <v>1137</v>
      </c>
    </row>
    <row r="39" spans="2:11" ht="16.5" customHeight="1" x14ac:dyDescent="0.4">
      <c r="B39" s="113"/>
      <c r="C39" s="84">
        <v>232</v>
      </c>
      <c r="D39" s="86" t="s">
        <v>147</v>
      </c>
      <c r="E39" s="86" t="s">
        <v>148</v>
      </c>
      <c r="F39" s="87" t="s">
        <v>149</v>
      </c>
      <c r="G39" s="88">
        <v>11085</v>
      </c>
      <c r="H39" s="89">
        <v>176</v>
      </c>
      <c r="I39" s="128">
        <v>0</v>
      </c>
      <c r="J39" s="129">
        <v>0</v>
      </c>
      <c r="K39" s="130">
        <v>0</v>
      </c>
    </row>
    <row r="40" spans="2:11" ht="16.5" customHeight="1" x14ac:dyDescent="0.4">
      <c r="B40" s="113"/>
      <c r="C40" s="84">
        <v>234</v>
      </c>
      <c r="D40" s="85" t="s">
        <v>150</v>
      </c>
      <c r="E40" s="86" t="s">
        <v>151</v>
      </c>
      <c r="F40" s="87" t="s">
        <v>152</v>
      </c>
      <c r="G40" s="88">
        <v>969</v>
      </c>
      <c r="H40" s="89">
        <v>800</v>
      </c>
      <c r="I40" s="128">
        <v>800</v>
      </c>
      <c r="J40" s="129">
        <v>800</v>
      </c>
      <c r="K40" s="130">
        <v>800</v>
      </c>
    </row>
    <row r="41" spans="2:11" ht="16.5" customHeight="1" x14ac:dyDescent="0.4">
      <c r="B41" s="113"/>
      <c r="C41" s="84">
        <v>256</v>
      </c>
      <c r="D41" s="85" t="s">
        <v>153</v>
      </c>
      <c r="E41" s="86" t="s">
        <v>80</v>
      </c>
      <c r="F41" s="87" t="s">
        <v>154</v>
      </c>
      <c r="G41" s="88">
        <v>4768</v>
      </c>
      <c r="H41" s="89">
        <v>4768</v>
      </c>
      <c r="I41" s="128">
        <v>3340</v>
      </c>
      <c r="J41" s="129">
        <v>3340</v>
      </c>
      <c r="K41" s="130">
        <v>3340</v>
      </c>
    </row>
    <row r="42" spans="2:11" ht="16.5" customHeight="1" x14ac:dyDescent="0.4">
      <c r="B42" s="113"/>
      <c r="C42" s="84">
        <v>257</v>
      </c>
      <c r="D42" s="85" t="s">
        <v>155</v>
      </c>
      <c r="E42" s="114" t="s">
        <v>133</v>
      </c>
      <c r="F42" s="115" t="s">
        <v>156</v>
      </c>
      <c r="G42" s="116">
        <v>3548</v>
      </c>
      <c r="H42" s="117">
        <v>1719</v>
      </c>
      <c r="I42" s="128">
        <v>1719</v>
      </c>
      <c r="J42" s="129">
        <v>1719</v>
      </c>
      <c r="K42" s="130">
        <v>1719</v>
      </c>
    </row>
    <row r="43" spans="2:11" ht="16.5" customHeight="1" x14ac:dyDescent="0.4">
      <c r="B43" s="131"/>
      <c r="C43" s="94">
        <v>259</v>
      </c>
      <c r="D43" s="95" t="s">
        <v>157</v>
      </c>
      <c r="E43" s="96" t="s">
        <v>158</v>
      </c>
      <c r="F43" s="97" t="s">
        <v>159</v>
      </c>
      <c r="G43" s="132">
        <v>3587</v>
      </c>
      <c r="H43" s="133">
        <v>3587</v>
      </c>
      <c r="I43" s="134">
        <v>3587</v>
      </c>
      <c r="J43" s="135">
        <v>3587</v>
      </c>
      <c r="K43" s="136">
        <v>3587</v>
      </c>
    </row>
    <row r="44" spans="2:11" ht="16.5" customHeight="1" x14ac:dyDescent="0.4">
      <c r="B44" s="2" t="s">
        <v>160</v>
      </c>
      <c r="C44" s="2"/>
      <c r="D44" s="2"/>
      <c r="E44" s="2"/>
      <c r="F44" s="2"/>
      <c r="I44" s="137"/>
      <c r="K44" s="53"/>
    </row>
    <row r="45" spans="2:11" x14ac:dyDescent="0.4">
      <c r="B45" s="5"/>
      <c r="C45" s="2"/>
      <c r="D45" s="2"/>
      <c r="E45" s="2"/>
      <c r="F45" s="2"/>
      <c r="K45" s="53"/>
    </row>
  </sheetData>
  <mergeCells count="9">
    <mergeCell ref="I4:K4"/>
    <mergeCell ref="B9:B17"/>
    <mergeCell ref="B18:B43"/>
    <mergeCell ref="B4:B5"/>
    <mergeCell ref="C4:C5"/>
    <mergeCell ref="D4:D5"/>
    <mergeCell ref="E4:E5"/>
    <mergeCell ref="F4:F5"/>
    <mergeCell ref="G4:H4"/>
  </mergeCells>
  <phoneticPr fontId="4"/>
  <pageMargins left="0.59055118110236227" right="0.59055118110236227" top="0.78740157480314965" bottom="0.78740157480314965" header="0.39370078740157483" footer="0.39370078740157483"/>
  <pageSetup paperSize="9" scale="92" orientation="portrait" r:id="rId1"/>
  <headerFooter alignWithMargins="0">
    <oddHeader>&amp;R15.交通・通信</oddHeader>
    <oddFooter>&amp;C-102-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showGridLines="0" zoomScaleNormal="100" workbookViewId="0">
      <pane xSplit="3" ySplit="4" topLeftCell="D14" activePane="bottomRight" state="frozen"/>
      <selection pane="topRight" activeCell="D1" sqref="D1"/>
      <selection pane="bottomLeft" activeCell="A4" sqref="A4"/>
      <selection pane="bottomRight" activeCell="K35" sqref="K35:M35"/>
    </sheetView>
  </sheetViews>
  <sheetFormatPr defaultRowHeight="18.75" x14ac:dyDescent="0.4"/>
  <cols>
    <col min="1" max="1" width="1.625" style="4" customWidth="1"/>
    <col min="2" max="2" width="8.125" style="4" customWidth="1"/>
    <col min="3" max="3" width="5.25" style="4" customWidth="1"/>
    <col min="4" max="10" width="7.25" style="4" customWidth="1"/>
    <col min="11" max="11" width="8" style="4" customWidth="1"/>
    <col min="12" max="13" width="7.25" style="4" customWidth="1"/>
    <col min="14" max="16384" width="9" style="4"/>
  </cols>
  <sheetData>
    <row r="1" spans="1:13" ht="30" customHeight="1" x14ac:dyDescent="0.4">
      <c r="A1" s="138" t="s">
        <v>161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40"/>
    </row>
    <row r="2" spans="1:13" ht="7.5" customHeight="1" x14ac:dyDescent="0.4">
      <c r="A2" s="140"/>
      <c r="B2" s="141"/>
      <c r="C2" s="142"/>
      <c r="D2" s="143"/>
      <c r="E2" s="143"/>
      <c r="F2" s="143"/>
      <c r="G2" s="143"/>
      <c r="H2" s="143"/>
      <c r="I2" s="143"/>
      <c r="J2" s="143"/>
      <c r="K2" s="143"/>
      <c r="L2" s="143"/>
    </row>
    <row r="3" spans="1:13" ht="22.5" customHeight="1" x14ac:dyDescent="0.15">
      <c r="A3" s="140"/>
      <c r="B3" s="144"/>
      <c r="C3" s="145"/>
      <c r="D3" s="146"/>
      <c r="E3" s="146"/>
      <c r="F3" s="146"/>
      <c r="G3" s="146"/>
      <c r="H3" s="146"/>
      <c r="I3" s="146"/>
      <c r="J3" s="146"/>
      <c r="K3" s="146"/>
      <c r="L3" s="146"/>
      <c r="M3" s="147" t="s">
        <v>162</v>
      </c>
    </row>
    <row r="4" spans="1:13" ht="30" customHeight="1" x14ac:dyDescent="0.4">
      <c r="A4" s="148"/>
      <c r="B4" s="149" t="s">
        <v>163</v>
      </c>
      <c r="C4" s="149" t="s">
        <v>164</v>
      </c>
      <c r="D4" s="150" t="s">
        <v>165</v>
      </c>
      <c r="E4" s="150" t="s">
        <v>166</v>
      </c>
      <c r="F4" s="150" t="s">
        <v>167</v>
      </c>
      <c r="G4" s="150" t="s">
        <v>168</v>
      </c>
      <c r="H4" s="150" t="s">
        <v>169</v>
      </c>
      <c r="I4" s="150" t="s">
        <v>170</v>
      </c>
      <c r="J4" s="150" t="s">
        <v>171</v>
      </c>
      <c r="K4" s="151" t="s">
        <v>172</v>
      </c>
      <c r="L4" s="150" t="s">
        <v>173</v>
      </c>
      <c r="M4" s="150" t="s">
        <v>174</v>
      </c>
    </row>
    <row r="5" spans="1:13" ht="15" customHeight="1" x14ac:dyDescent="0.4">
      <c r="A5" s="148"/>
      <c r="B5" s="152" t="s">
        <v>175</v>
      </c>
      <c r="C5" s="153" t="s">
        <v>176</v>
      </c>
      <c r="D5" s="154">
        <v>8428831</v>
      </c>
      <c r="E5" s="155">
        <v>569912</v>
      </c>
      <c r="F5" s="155">
        <v>778993</v>
      </c>
      <c r="G5" s="155">
        <v>1276285</v>
      </c>
      <c r="H5" s="155">
        <v>1363082</v>
      </c>
      <c r="I5" s="155">
        <v>879726</v>
      </c>
      <c r="J5" s="155">
        <v>844608</v>
      </c>
      <c r="K5" s="156" t="s">
        <v>177</v>
      </c>
      <c r="L5" s="155">
        <v>297692</v>
      </c>
      <c r="M5" s="155">
        <v>2418533</v>
      </c>
    </row>
    <row r="6" spans="1:13" ht="15" customHeight="1" x14ac:dyDescent="0.4">
      <c r="A6" s="148"/>
      <c r="B6" s="157"/>
      <c r="C6" s="158" t="s">
        <v>178</v>
      </c>
      <c r="D6" s="159">
        <v>8466003</v>
      </c>
      <c r="E6" s="160">
        <v>562020</v>
      </c>
      <c r="F6" s="160">
        <v>713554</v>
      </c>
      <c r="G6" s="160">
        <v>1329154</v>
      </c>
      <c r="H6" s="160">
        <v>1509152</v>
      </c>
      <c r="I6" s="160">
        <v>833372</v>
      </c>
      <c r="J6" s="160">
        <v>800973</v>
      </c>
      <c r="K6" s="161" t="s">
        <v>177</v>
      </c>
      <c r="L6" s="160">
        <v>289974</v>
      </c>
      <c r="M6" s="160">
        <v>2427804</v>
      </c>
    </row>
    <row r="7" spans="1:13" ht="15" customHeight="1" x14ac:dyDescent="0.4">
      <c r="A7" s="148"/>
      <c r="B7" s="152" t="s">
        <v>179</v>
      </c>
      <c r="C7" s="153" t="s">
        <v>176</v>
      </c>
      <c r="D7" s="154">
        <v>8467250</v>
      </c>
      <c r="E7" s="155">
        <v>561966</v>
      </c>
      <c r="F7" s="155">
        <v>788195</v>
      </c>
      <c r="G7" s="155">
        <v>1292067</v>
      </c>
      <c r="H7" s="155">
        <v>1377831</v>
      </c>
      <c r="I7" s="155">
        <v>895203</v>
      </c>
      <c r="J7" s="155">
        <v>850081</v>
      </c>
      <c r="K7" s="156" t="s">
        <v>177</v>
      </c>
      <c r="L7" s="155">
        <v>287056</v>
      </c>
      <c r="M7" s="155">
        <v>2414851</v>
      </c>
    </row>
    <row r="8" spans="1:13" ht="15" customHeight="1" x14ac:dyDescent="0.4">
      <c r="A8" s="148"/>
      <c r="B8" s="157"/>
      <c r="C8" s="158" t="s">
        <v>178</v>
      </c>
      <c r="D8" s="159">
        <v>8507465</v>
      </c>
      <c r="E8" s="160">
        <v>557158</v>
      </c>
      <c r="F8" s="160">
        <v>718510</v>
      </c>
      <c r="G8" s="160">
        <v>1348330</v>
      </c>
      <c r="H8" s="160">
        <v>1507866</v>
      </c>
      <c r="I8" s="160">
        <v>852577</v>
      </c>
      <c r="J8" s="160">
        <v>805424</v>
      </c>
      <c r="K8" s="161" t="s">
        <v>177</v>
      </c>
      <c r="L8" s="160">
        <v>276184</v>
      </c>
      <c r="M8" s="160">
        <v>2441416</v>
      </c>
    </row>
    <row r="9" spans="1:13" ht="15" customHeight="1" x14ac:dyDescent="0.4">
      <c r="A9" s="148"/>
      <c r="B9" s="152" t="s">
        <v>180</v>
      </c>
      <c r="C9" s="153" t="s">
        <v>176</v>
      </c>
      <c r="D9" s="154">
        <v>8543642</v>
      </c>
      <c r="E9" s="155">
        <v>561256</v>
      </c>
      <c r="F9" s="155">
        <v>819769</v>
      </c>
      <c r="G9" s="155">
        <v>1328057</v>
      </c>
      <c r="H9" s="155">
        <v>1383398</v>
      </c>
      <c r="I9" s="155">
        <v>913312</v>
      </c>
      <c r="J9" s="155">
        <v>846665</v>
      </c>
      <c r="K9" s="156" t="s">
        <v>177</v>
      </c>
      <c r="L9" s="155">
        <v>284400</v>
      </c>
      <c r="M9" s="155">
        <v>2406785</v>
      </c>
    </row>
    <row r="10" spans="1:13" ht="15" customHeight="1" x14ac:dyDescent="0.4">
      <c r="A10" s="148"/>
      <c r="B10" s="157"/>
      <c r="C10" s="158" t="s">
        <v>178</v>
      </c>
      <c r="D10" s="159">
        <v>8591646</v>
      </c>
      <c r="E10" s="160">
        <v>557293</v>
      </c>
      <c r="F10" s="160">
        <v>755546</v>
      </c>
      <c r="G10" s="160">
        <v>1401307</v>
      </c>
      <c r="H10" s="160">
        <v>1522094</v>
      </c>
      <c r="I10" s="160">
        <v>865543</v>
      </c>
      <c r="J10" s="160">
        <v>808438</v>
      </c>
      <c r="K10" s="161" t="s">
        <v>177</v>
      </c>
      <c r="L10" s="160">
        <v>274420</v>
      </c>
      <c r="M10" s="160">
        <v>2407005</v>
      </c>
    </row>
    <row r="11" spans="1:13" ht="15" customHeight="1" x14ac:dyDescent="0.4">
      <c r="A11" s="148"/>
      <c r="B11" s="152" t="s">
        <v>181</v>
      </c>
      <c r="C11" s="153" t="s">
        <v>176</v>
      </c>
      <c r="D11" s="154">
        <v>8640896</v>
      </c>
      <c r="E11" s="154">
        <v>562768</v>
      </c>
      <c r="F11" s="154">
        <v>824031</v>
      </c>
      <c r="G11" s="154">
        <v>1359655</v>
      </c>
      <c r="H11" s="154">
        <v>1402561</v>
      </c>
      <c r="I11" s="154">
        <v>938183</v>
      </c>
      <c r="J11" s="154">
        <v>856948</v>
      </c>
      <c r="K11" s="156" t="s">
        <v>177</v>
      </c>
      <c r="L11" s="154">
        <v>288600</v>
      </c>
      <c r="M11" s="154">
        <v>2408150</v>
      </c>
    </row>
    <row r="12" spans="1:13" ht="15" customHeight="1" x14ac:dyDescent="0.4">
      <c r="A12" s="148"/>
      <c r="B12" s="157"/>
      <c r="C12" s="158" t="s">
        <v>178</v>
      </c>
      <c r="D12" s="159">
        <v>8682408</v>
      </c>
      <c r="E12" s="159">
        <v>550750</v>
      </c>
      <c r="F12" s="159">
        <v>754498</v>
      </c>
      <c r="G12" s="159">
        <v>1430033</v>
      </c>
      <c r="H12" s="159">
        <v>1545037</v>
      </c>
      <c r="I12" s="159">
        <v>889358</v>
      </c>
      <c r="J12" s="159">
        <v>818214</v>
      </c>
      <c r="K12" s="161" t="s">
        <v>177</v>
      </c>
      <c r="L12" s="159">
        <v>277004</v>
      </c>
      <c r="M12" s="159">
        <v>2417514</v>
      </c>
    </row>
    <row r="13" spans="1:13" ht="15" customHeight="1" x14ac:dyDescent="0.4">
      <c r="A13" s="162"/>
      <c r="B13" s="152" t="s">
        <v>182</v>
      </c>
      <c r="C13" s="153" t="s">
        <v>176</v>
      </c>
      <c r="D13" s="163">
        <v>8408715</v>
      </c>
      <c r="E13" s="163">
        <v>547037</v>
      </c>
      <c r="F13" s="163">
        <v>809885</v>
      </c>
      <c r="G13" s="163">
        <v>1357761</v>
      </c>
      <c r="H13" s="163">
        <v>1361682</v>
      </c>
      <c r="I13" s="163">
        <v>911099</v>
      </c>
      <c r="J13" s="163">
        <v>835706</v>
      </c>
      <c r="K13" s="164" t="s">
        <v>177</v>
      </c>
      <c r="L13" s="163">
        <v>259343</v>
      </c>
      <c r="M13" s="163">
        <v>2326202</v>
      </c>
    </row>
    <row r="14" spans="1:13" ht="15" customHeight="1" x14ac:dyDescent="0.4">
      <c r="A14" s="162"/>
      <c r="B14" s="157"/>
      <c r="C14" s="158" t="s">
        <v>178</v>
      </c>
      <c r="D14" s="165">
        <v>8474216</v>
      </c>
      <c r="E14" s="165">
        <v>539738</v>
      </c>
      <c r="F14" s="165">
        <v>741510</v>
      </c>
      <c r="G14" s="165">
        <v>1436164</v>
      </c>
      <c r="H14" s="165">
        <v>1512667</v>
      </c>
      <c r="I14" s="165">
        <v>853664</v>
      </c>
      <c r="J14" s="165">
        <v>796487</v>
      </c>
      <c r="K14" s="166" t="s">
        <v>177</v>
      </c>
      <c r="L14" s="165">
        <v>246975</v>
      </c>
      <c r="M14" s="165">
        <v>2347011</v>
      </c>
    </row>
    <row r="15" spans="1:13" ht="15" customHeight="1" x14ac:dyDescent="0.4">
      <c r="A15" s="162"/>
      <c r="B15" s="152" t="s">
        <v>183</v>
      </c>
      <c r="C15" s="153" t="s">
        <v>176</v>
      </c>
      <c r="D15" s="163">
        <v>8313733</v>
      </c>
      <c r="E15" s="163">
        <v>536097</v>
      </c>
      <c r="F15" s="163">
        <v>800752</v>
      </c>
      <c r="G15" s="163">
        <v>1322898</v>
      </c>
      <c r="H15" s="163">
        <v>1347635</v>
      </c>
      <c r="I15" s="163">
        <v>916470</v>
      </c>
      <c r="J15" s="163">
        <v>835640</v>
      </c>
      <c r="K15" s="164" t="s">
        <v>177</v>
      </c>
      <c r="L15" s="163">
        <v>253861</v>
      </c>
      <c r="M15" s="163">
        <v>2300380</v>
      </c>
    </row>
    <row r="16" spans="1:13" ht="15" customHeight="1" x14ac:dyDescent="0.4">
      <c r="A16" s="162"/>
      <c r="B16" s="157"/>
      <c r="C16" s="158" t="s">
        <v>178</v>
      </c>
      <c r="D16" s="165">
        <v>8350519</v>
      </c>
      <c r="E16" s="165">
        <v>521626</v>
      </c>
      <c r="F16" s="165">
        <v>731001</v>
      </c>
      <c r="G16" s="165">
        <v>1398479</v>
      </c>
      <c r="H16" s="165">
        <v>1491222</v>
      </c>
      <c r="I16" s="165">
        <v>857459</v>
      </c>
      <c r="J16" s="165">
        <v>798053</v>
      </c>
      <c r="K16" s="166" t="s">
        <v>177</v>
      </c>
      <c r="L16" s="165">
        <v>241060</v>
      </c>
      <c r="M16" s="165">
        <v>2311619</v>
      </c>
    </row>
    <row r="17" spans="1:14" ht="15" customHeight="1" x14ac:dyDescent="0.4">
      <c r="A17" s="162"/>
      <c r="B17" s="152" t="s">
        <v>184</v>
      </c>
      <c r="C17" s="153" t="s">
        <v>176</v>
      </c>
      <c r="D17" s="163">
        <v>8367054</v>
      </c>
      <c r="E17" s="163">
        <v>531411</v>
      </c>
      <c r="F17" s="163">
        <v>841050</v>
      </c>
      <c r="G17" s="163">
        <v>1332178</v>
      </c>
      <c r="H17" s="163">
        <v>1326783</v>
      </c>
      <c r="I17" s="163">
        <v>989168</v>
      </c>
      <c r="J17" s="163">
        <v>897533</v>
      </c>
      <c r="K17" s="164" t="s">
        <v>177</v>
      </c>
      <c r="L17" s="163">
        <v>232095</v>
      </c>
      <c r="M17" s="163">
        <v>2216836</v>
      </c>
    </row>
    <row r="18" spans="1:14" ht="15" customHeight="1" x14ac:dyDescent="0.4">
      <c r="B18" s="157"/>
      <c r="C18" s="158" t="s">
        <v>178</v>
      </c>
      <c r="D18" s="165">
        <v>8425424</v>
      </c>
      <c r="E18" s="165">
        <v>518311</v>
      </c>
      <c r="F18" s="165">
        <v>776080</v>
      </c>
      <c r="G18" s="165">
        <v>1420759</v>
      </c>
      <c r="H18" s="165">
        <v>1497934</v>
      </c>
      <c r="I18" s="165">
        <v>903129</v>
      </c>
      <c r="J18" s="165">
        <v>856209</v>
      </c>
      <c r="K18" s="166" t="s">
        <v>177</v>
      </c>
      <c r="L18" s="165">
        <v>223217</v>
      </c>
      <c r="M18" s="165">
        <v>2229785</v>
      </c>
      <c r="N18" s="167"/>
    </row>
    <row r="19" spans="1:14" ht="15" customHeight="1" x14ac:dyDescent="0.4">
      <c r="B19" s="152" t="s">
        <v>185</v>
      </c>
      <c r="C19" s="153" t="s">
        <v>176</v>
      </c>
      <c r="D19" s="168">
        <v>8488947</v>
      </c>
      <c r="E19" s="168">
        <v>564820</v>
      </c>
      <c r="F19" s="168">
        <v>838508</v>
      </c>
      <c r="G19" s="168">
        <v>1343047</v>
      </c>
      <c r="H19" s="168">
        <v>1335218</v>
      </c>
      <c r="I19" s="168">
        <v>1006805</v>
      </c>
      <c r="J19" s="168">
        <v>900600</v>
      </c>
      <c r="K19" s="169" t="s">
        <v>177</v>
      </c>
      <c r="L19" s="168">
        <v>241908</v>
      </c>
      <c r="M19" s="168">
        <v>2258041</v>
      </c>
      <c r="N19" s="167"/>
    </row>
    <row r="20" spans="1:14" ht="15" customHeight="1" x14ac:dyDescent="0.4">
      <c r="B20" s="157"/>
      <c r="C20" s="158" t="s">
        <v>178</v>
      </c>
      <c r="D20" s="170">
        <v>8542418</v>
      </c>
      <c r="E20" s="170">
        <v>543997</v>
      </c>
      <c r="F20" s="170">
        <v>777317</v>
      </c>
      <c r="G20" s="170">
        <v>1440752</v>
      </c>
      <c r="H20" s="170">
        <v>1506112</v>
      </c>
      <c r="I20" s="170">
        <v>920747</v>
      </c>
      <c r="J20" s="170">
        <v>857320</v>
      </c>
      <c r="K20" s="171" t="s">
        <v>177</v>
      </c>
      <c r="L20" s="170">
        <v>225452</v>
      </c>
      <c r="M20" s="170">
        <v>2270721</v>
      </c>
      <c r="N20" s="167"/>
    </row>
    <row r="21" spans="1:14" ht="15" customHeight="1" x14ac:dyDescent="0.4">
      <c r="B21" s="152" t="s">
        <v>186</v>
      </c>
      <c r="C21" s="153" t="s">
        <v>176</v>
      </c>
      <c r="D21" s="172">
        <v>17802366</v>
      </c>
      <c r="E21" s="168">
        <v>583586</v>
      </c>
      <c r="F21" s="168">
        <v>869678</v>
      </c>
      <c r="G21" s="168">
        <v>1389700</v>
      </c>
      <c r="H21" s="168">
        <v>1381198</v>
      </c>
      <c r="I21" s="168">
        <v>1040233</v>
      </c>
      <c r="J21" s="168">
        <v>945690</v>
      </c>
      <c r="K21" s="172">
        <v>48479</v>
      </c>
      <c r="L21" s="168">
        <v>255254</v>
      </c>
      <c r="M21" s="168">
        <v>2380187</v>
      </c>
      <c r="N21" s="167"/>
    </row>
    <row r="22" spans="1:14" ht="15" customHeight="1" x14ac:dyDescent="0.4">
      <c r="B22" s="157"/>
      <c r="C22" s="158" t="s">
        <v>178</v>
      </c>
      <c r="D22" s="173"/>
      <c r="E22" s="170">
        <v>554936</v>
      </c>
      <c r="F22" s="170">
        <v>812457</v>
      </c>
      <c r="G22" s="170">
        <v>1485301</v>
      </c>
      <c r="H22" s="170">
        <v>1549018</v>
      </c>
      <c r="I22" s="170">
        <v>967476</v>
      </c>
      <c r="J22" s="170">
        <v>901395</v>
      </c>
      <c r="K22" s="173"/>
      <c r="L22" s="170">
        <v>236560</v>
      </c>
      <c r="M22" s="170">
        <v>2401218</v>
      </c>
      <c r="N22" s="167"/>
    </row>
    <row r="23" spans="1:14" ht="18.75" customHeight="1" x14ac:dyDescent="0.4">
      <c r="B23" s="174" t="s">
        <v>187</v>
      </c>
      <c r="C23" s="175"/>
      <c r="D23" s="176">
        <v>17848994</v>
      </c>
      <c r="E23" s="176">
        <v>1134244</v>
      </c>
      <c r="F23" s="176">
        <v>1689113</v>
      </c>
      <c r="G23" s="176">
        <v>2900876</v>
      </c>
      <c r="H23" s="176">
        <v>2904771</v>
      </c>
      <c r="I23" s="176">
        <v>2049842</v>
      </c>
      <c r="J23" s="176">
        <v>1857407</v>
      </c>
      <c r="K23" s="176">
        <v>61821</v>
      </c>
      <c r="L23" s="176">
        <v>486373</v>
      </c>
      <c r="M23" s="176">
        <v>4764547</v>
      </c>
      <c r="N23" s="167"/>
    </row>
    <row r="24" spans="1:14" ht="18.75" customHeight="1" x14ac:dyDescent="0.4">
      <c r="B24" s="174" t="s">
        <v>188</v>
      </c>
      <c r="C24" s="175"/>
      <c r="D24" s="176">
        <v>17431366</v>
      </c>
      <c r="E24" s="176">
        <v>1102202</v>
      </c>
      <c r="F24" s="176">
        <v>1645335</v>
      </c>
      <c r="G24" s="176">
        <v>2847829</v>
      </c>
      <c r="H24" s="176">
        <v>2831242</v>
      </c>
      <c r="I24" s="176">
        <v>2007314</v>
      </c>
      <c r="J24" s="176">
        <v>1787378</v>
      </c>
      <c r="K24" s="176">
        <v>32368</v>
      </c>
      <c r="L24" s="176">
        <v>471893</v>
      </c>
      <c r="M24" s="176">
        <v>4705805</v>
      </c>
      <c r="N24" s="167"/>
    </row>
    <row r="25" spans="1:14" ht="18.75" customHeight="1" x14ac:dyDescent="0.4">
      <c r="B25" s="174" t="s">
        <v>189</v>
      </c>
      <c r="C25" s="175"/>
      <c r="D25" s="176">
        <v>18472278</v>
      </c>
      <c r="E25" s="176">
        <v>1151224</v>
      </c>
      <c r="F25" s="176">
        <v>1758765</v>
      </c>
      <c r="G25" s="176">
        <v>3101286</v>
      </c>
      <c r="H25" s="176">
        <v>3084610</v>
      </c>
      <c r="I25" s="176">
        <v>2103762</v>
      </c>
      <c r="J25" s="176">
        <v>1758595</v>
      </c>
      <c r="K25" s="176">
        <v>88949</v>
      </c>
      <c r="L25" s="176">
        <v>435222</v>
      </c>
      <c r="M25" s="176">
        <v>4989865</v>
      </c>
      <c r="N25" s="167"/>
    </row>
    <row r="26" spans="1:14" ht="18.75" customHeight="1" x14ac:dyDescent="0.4">
      <c r="B26" s="174" t="s">
        <v>190</v>
      </c>
      <c r="C26" s="175"/>
      <c r="D26" s="176">
        <v>19170160</v>
      </c>
      <c r="E26" s="176">
        <v>1180548</v>
      </c>
      <c r="F26" s="176">
        <v>1842164</v>
      </c>
      <c r="G26" s="176">
        <v>3201934</v>
      </c>
      <c r="H26" s="176">
        <v>3247842</v>
      </c>
      <c r="I26" s="176">
        <v>2211768</v>
      </c>
      <c r="J26" s="176">
        <v>1783555</v>
      </c>
      <c r="K26" s="176">
        <v>149858</v>
      </c>
      <c r="L26" s="176">
        <v>393949</v>
      </c>
      <c r="M26" s="176">
        <v>5158542</v>
      </c>
      <c r="N26" s="167"/>
    </row>
    <row r="27" spans="1:14" ht="18.75" customHeight="1" x14ac:dyDescent="0.4">
      <c r="B27" s="177" t="s">
        <v>191</v>
      </c>
      <c r="C27" s="178"/>
      <c r="D27" s="176">
        <v>19500814</v>
      </c>
      <c r="E27" s="176">
        <v>1180653</v>
      </c>
      <c r="F27" s="176">
        <v>1868314</v>
      </c>
      <c r="G27" s="176">
        <v>3245369</v>
      </c>
      <c r="H27" s="176">
        <v>3348683</v>
      </c>
      <c r="I27" s="176">
        <v>2277686</v>
      </c>
      <c r="J27" s="176">
        <v>1861148</v>
      </c>
      <c r="K27" s="176">
        <v>164824</v>
      </c>
      <c r="L27" s="176">
        <v>426220</v>
      </c>
      <c r="M27" s="176">
        <v>5127917</v>
      </c>
      <c r="N27" s="179"/>
    </row>
    <row r="28" spans="1:14" ht="18.75" customHeight="1" x14ac:dyDescent="0.4">
      <c r="B28" s="177" t="s">
        <v>192</v>
      </c>
      <c r="C28" s="178"/>
      <c r="D28" s="176">
        <v>19993748</v>
      </c>
      <c r="E28" s="176">
        <v>1211600</v>
      </c>
      <c r="F28" s="176">
        <v>1915169</v>
      </c>
      <c r="G28" s="176">
        <v>3319801</v>
      </c>
      <c r="H28" s="176">
        <v>3421577</v>
      </c>
      <c r="I28" s="176">
        <v>2380810</v>
      </c>
      <c r="J28" s="176">
        <v>1887132</v>
      </c>
      <c r="K28" s="176">
        <v>178657</v>
      </c>
      <c r="L28" s="176">
        <v>434555</v>
      </c>
      <c r="M28" s="176">
        <v>5244447</v>
      </c>
      <c r="N28" s="179"/>
    </row>
    <row r="29" spans="1:14" ht="18.75" customHeight="1" x14ac:dyDescent="0.4">
      <c r="B29" s="177" t="s">
        <v>193</v>
      </c>
      <c r="C29" s="178"/>
      <c r="D29" s="176">
        <v>20549589</v>
      </c>
      <c r="E29" s="176">
        <v>1211258</v>
      </c>
      <c r="F29" s="176">
        <v>1978053</v>
      </c>
      <c r="G29" s="176">
        <v>3499350</v>
      </c>
      <c r="H29" s="176">
        <v>3472704</v>
      </c>
      <c r="I29" s="176">
        <v>2456915</v>
      </c>
      <c r="J29" s="176">
        <v>1935153</v>
      </c>
      <c r="K29" s="176">
        <v>198756</v>
      </c>
      <c r="L29" s="176">
        <v>423048</v>
      </c>
      <c r="M29" s="176">
        <v>5374352</v>
      </c>
      <c r="N29" s="180"/>
    </row>
    <row r="30" spans="1:14" ht="18.75" customHeight="1" x14ac:dyDescent="0.4">
      <c r="B30" s="177" t="s">
        <v>194</v>
      </c>
      <c r="C30" s="178"/>
      <c r="D30" s="176">
        <v>18855004</v>
      </c>
      <c r="E30" s="176">
        <v>1169247</v>
      </c>
      <c r="F30" s="176">
        <v>1868158</v>
      </c>
      <c r="G30" s="176">
        <v>3313191</v>
      </c>
      <c r="H30" s="176">
        <v>3310130</v>
      </c>
      <c r="I30" s="176">
        <v>2305249</v>
      </c>
      <c r="J30" s="176">
        <v>1875886</v>
      </c>
      <c r="K30" s="176">
        <v>198365</v>
      </c>
      <c r="L30" s="176">
        <v>407153</v>
      </c>
      <c r="M30" s="176">
        <v>4407625</v>
      </c>
      <c r="N30" s="180"/>
    </row>
    <row r="31" spans="1:14" ht="18.75" customHeight="1" x14ac:dyDescent="0.4">
      <c r="B31" s="177" t="s">
        <v>195</v>
      </c>
      <c r="C31" s="178"/>
      <c r="D31" s="176">
        <v>19143144</v>
      </c>
      <c r="E31" s="176">
        <v>1224995</v>
      </c>
      <c r="F31" s="176">
        <v>1955136</v>
      </c>
      <c r="G31" s="176">
        <v>3446083</v>
      </c>
      <c r="H31" s="176">
        <v>3407599</v>
      </c>
      <c r="I31" s="176">
        <v>2375695</v>
      </c>
      <c r="J31" s="176">
        <v>1907960</v>
      </c>
      <c r="K31" s="176">
        <v>210253</v>
      </c>
      <c r="L31" s="176">
        <v>426934</v>
      </c>
      <c r="M31" s="176">
        <v>4188489</v>
      </c>
      <c r="N31" s="180"/>
    </row>
    <row r="32" spans="1:14" ht="18.75" customHeight="1" x14ac:dyDescent="0.4">
      <c r="B32" s="177" t="s">
        <v>196</v>
      </c>
      <c r="C32" s="178"/>
      <c r="D32" s="176">
        <v>19192942</v>
      </c>
      <c r="E32" s="176">
        <v>1242120</v>
      </c>
      <c r="F32" s="176">
        <v>1969008</v>
      </c>
      <c r="G32" s="176">
        <v>3434160</v>
      </c>
      <c r="H32" s="176">
        <v>3426323</v>
      </c>
      <c r="I32" s="176">
        <v>2402883</v>
      </c>
      <c r="J32" s="176">
        <v>1921533</v>
      </c>
      <c r="K32" s="176">
        <v>208923</v>
      </c>
      <c r="L32" s="176">
        <v>425723</v>
      </c>
      <c r="M32" s="176">
        <v>4162269</v>
      </c>
      <c r="N32" s="180"/>
    </row>
    <row r="33" spans="2:14" ht="18.75" customHeight="1" x14ac:dyDescent="0.4">
      <c r="B33" s="177" t="s">
        <v>197</v>
      </c>
      <c r="C33" s="178"/>
      <c r="D33" s="176">
        <v>19442091</v>
      </c>
      <c r="E33" s="176">
        <v>1256133</v>
      </c>
      <c r="F33" s="176">
        <v>2002943</v>
      </c>
      <c r="G33" s="176">
        <v>3511145</v>
      </c>
      <c r="H33" s="176">
        <v>3481184</v>
      </c>
      <c r="I33" s="176">
        <v>2484558</v>
      </c>
      <c r="J33" s="176">
        <v>1985441</v>
      </c>
      <c r="K33" s="176">
        <v>212531</v>
      </c>
      <c r="L33" s="176">
        <v>435423</v>
      </c>
      <c r="M33" s="176">
        <v>4072733</v>
      </c>
      <c r="N33" s="180"/>
    </row>
    <row r="34" spans="2:14" ht="18.75" customHeight="1" x14ac:dyDescent="0.4">
      <c r="B34" s="177" t="s">
        <v>198</v>
      </c>
      <c r="C34" s="178"/>
      <c r="D34" s="176">
        <v>20126448</v>
      </c>
      <c r="E34" s="176">
        <v>1295788</v>
      </c>
      <c r="F34" s="176">
        <v>2077211</v>
      </c>
      <c r="G34" s="176">
        <v>3629007</v>
      </c>
      <c r="H34" s="176">
        <v>3569144</v>
      </c>
      <c r="I34" s="176">
        <v>2587809</v>
      </c>
      <c r="J34" s="176">
        <v>2089269</v>
      </c>
      <c r="K34" s="176">
        <v>241546</v>
      </c>
      <c r="L34" s="176">
        <v>461799</v>
      </c>
      <c r="M34" s="176">
        <v>4174875</v>
      </c>
      <c r="N34" s="180"/>
    </row>
    <row r="35" spans="2:14" ht="18.75" customHeight="1" x14ac:dyDescent="0.4">
      <c r="B35" s="177" t="s">
        <v>199</v>
      </c>
      <c r="C35" s="178"/>
      <c r="D35" s="176">
        <v>20014232</v>
      </c>
      <c r="E35" s="176">
        <v>1292524</v>
      </c>
      <c r="F35" s="176">
        <v>2054311</v>
      </c>
      <c r="G35" s="176">
        <v>3548938</v>
      </c>
      <c r="H35" s="176">
        <v>3541177</v>
      </c>
      <c r="I35" s="176">
        <v>2545362</v>
      </c>
      <c r="J35" s="176">
        <v>2090498</v>
      </c>
      <c r="K35" s="176">
        <v>236960</v>
      </c>
      <c r="L35" s="176">
        <v>467797</v>
      </c>
      <c r="M35" s="176">
        <v>4236665</v>
      </c>
      <c r="N35" s="180"/>
    </row>
    <row r="36" spans="2:14" ht="15" customHeight="1" x14ac:dyDescent="0.4">
      <c r="B36" s="167" t="s">
        <v>200</v>
      </c>
      <c r="C36" s="148"/>
      <c r="D36" s="167"/>
      <c r="E36" s="167"/>
      <c r="F36" s="167"/>
      <c r="G36" s="167"/>
      <c r="H36" s="167"/>
      <c r="I36" s="167"/>
      <c r="J36" s="167"/>
      <c r="K36" s="167"/>
      <c r="L36" s="167"/>
      <c r="M36" s="181"/>
      <c r="N36" s="167"/>
    </row>
    <row r="37" spans="2:14" ht="15" customHeight="1" x14ac:dyDescent="0.4">
      <c r="B37" s="182" t="s">
        <v>201</v>
      </c>
      <c r="C37" s="183"/>
      <c r="D37" s="167"/>
      <c r="E37" s="184"/>
      <c r="F37" s="167"/>
      <c r="G37" s="167"/>
      <c r="H37" s="167"/>
      <c r="I37" s="167"/>
      <c r="J37" s="167"/>
      <c r="K37" s="167"/>
      <c r="L37" s="167"/>
      <c r="M37" s="181"/>
    </row>
    <row r="40" spans="2:14" x14ac:dyDescent="0.4">
      <c r="C40" s="140"/>
      <c r="D40" s="185"/>
      <c r="E40" s="186"/>
      <c r="F40" s="140"/>
      <c r="G40" s="140"/>
      <c r="H40" s="140"/>
      <c r="I40" s="140"/>
      <c r="J40" s="140"/>
      <c r="K40" s="140"/>
      <c r="L40" s="140"/>
      <c r="M40" s="140"/>
    </row>
  </sheetData>
  <mergeCells count="24"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B17:B18"/>
    <mergeCell ref="B19:B20"/>
    <mergeCell ref="B21:B22"/>
    <mergeCell ref="D21:D22"/>
    <mergeCell ref="K21:K22"/>
    <mergeCell ref="B23:C23"/>
    <mergeCell ref="B5:B6"/>
    <mergeCell ref="B7:B8"/>
    <mergeCell ref="B9:B10"/>
    <mergeCell ref="B11:B12"/>
    <mergeCell ref="B13:B14"/>
    <mergeCell ref="B15:B16"/>
  </mergeCells>
  <phoneticPr fontId="4"/>
  <pageMargins left="0.59055118110236227" right="0.59055118110236227" top="0.78740157480314965" bottom="0.78740157480314965" header="0.39370078740157483" footer="0.39370078740157483"/>
  <pageSetup paperSize="9" scale="94" orientation="portrait" r:id="rId1"/>
  <headerFooter>
    <oddHeader>&amp;R15.交通・通信</oddHeader>
    <oddFooter>&amp;C-103-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showGridLines="0" topLeftCell="A13" zoomScaleNormal="100" workbookViewId="0">
      <selection activeCell="J32" sqref="J32"/>
    </sheetView>
  </sheetViews>
  <sheetFormatPr defaultRowHeight="18.75" x14ac:dyDescent="0.4"/>
  <cols>
    <col min="1" max="1" width="1.625" style="4" customWidth="1"/>
    <col min="2" max="2" width="10.625" style="4" customWidth="1"/>
    <col min="3" max="14" width="6.375" style="4" customWidth="1"/>
    <col min="15" max="16384" width="9" style="4"/>
  </cols>
  <sheetData>
    <row r="1" spans="1:16" ht="30" customHeight="1" x14ac:dyDescent="0.4">
      <c r="A1" s="138" t="s">
        <v>202</v>
      </c>
      <c r="B1" s="148"/>
      <c r="C1" s="148"/>
      <c r="D1" s="148"/>
      <c r="E1" s="148"/>
      <c r="F1" s="148"/>
      <c r="G1" s="148"/>
      <c r="H1" s="148"/>
      <c r="I1" s="162"/>
      <c r="J1" s="162"/>
      <c r="K1" s="162"/>
      <c r="L1" s="162"/>
      <c r="M1" s="162"/>
      <c r="N1" s="167"/>
      <c r="O1" s="167"/>
      <c r="P1" s="167"/>
    </row>
    <row r="2" spans="1:16" ht="7.5" customHeight="1" x14ac:dyDescent="0.4">
      <c r="A2" s="187"/>
      <c r="B2" s="148"/>
      <c r="C2" s="148"/>
      <c r="D2" s="148"/>
      <c r="E2" s="148"/>
      <c r="F2" s="148"/>
      <c r="G2" s="148"/>
      <c r="H2" s="148"/>
      <c r="I2" s="162"/>
      <c r="J2" s="162"/>
      <c r="K2" s="162"/>
      <c r="L2" s="162"/>
      <c r="M2" s="162"/>
      <c r="N2" s="167"/>
      <c r="O2" s="167"/>
      <c r="P2" s="167"/>
    </row>
    <row r="3" spans="1:16" ht="22.5" customHeight="1" x14ac:dyDescent="0.4">
      <c r="A3" s="187"/>
      <c r="B3" s="148"/>
      <c r="C3" s="148"/>
      <c r="D3" s="148"/>
      <c r="E3" s="148"/>
      <c r="F3" s="148"/>
      <c r="G3" s="148"/>
      <c r="H3" s="148"/>
      <c r="I3" s="162"/>
      <c r="J3" s="162"/>
      <c r="K3" s="162"/>
      <c r="L3" s="162"/>
      <c r="M3" s="162"/>
      <c r="N3" s="167"/>
      <c r="O3" s="167"/>
      <c r="P3" s="167"/>
    </row>
    <row r="4" spans="1:16" ht="17.25" customHeight="1" x14ac:dyDescent="0.4">
      <c r="A4" s="162"/>
      <c r="B4" s="188" t="s">
        <v>203</v>
      </c>
      <c r="C4" s="189" t="s">
        <v>204</v>
      </c>
      <c r="D4" s="190"/>
      <c r="E4" s="190"/>
      <c r="F4" s="190"/>
      <c r="G4" s="190"/>
      <c r="H4" s="190"/>
      <c r="I4" s="190" t="s">
        <v>205</v>
      </c>
      <c r="J4" s="190"/>
      <c r="K4" s="190"/>
      <c r="L4" s="190"/>
      <c r="M4" s="190"/>
      <c r="N4" s="190"/>
      <c r="O4" s="167"/>
      <c r="P4" s="162"/>
    </row>
    <row r="5" spans="1:16" ht="17.25" customHeight="1" x14ac:dyDescent="0.4">
      <c r="A5" s="162"/>
      <c r="B5" s="191"/>
      <c r="C5" s="190" t="s">
        <v>206</v>
      </c>
      <c r="D5" s="190"/>
      <c r="E5" s="190"/>
      <c r="F5" s="190" t="s">
        <v>207</v>
      </c>
      <c r="G5" s="190"/>
      <c r="H5" s="190"/>
      <c r="I5" s="189" t="s">
        <v>206</v>
      </c>
      <c r="J5" s="190"/>
      <c r="K5" s="192"/>
      <c r="L5" s="190" t="s">
        <v>207</v>
      </c>
      <c r="M5" s="190"/>
      <c r="N5" s="190"/>
      <c r="O5" s="167"/>
      <c r="P5" s="162"/>
    </row>
    <row r="6" spans="1:16" ht="17.25" customHeight="1" x14ac:dyDescent="0.4">
      <c r="A6" s="183"/>
      <c r="B6" s="191"/>
      <c r="C6" s="193" t="s">
        <v>208</v>
      </c>
      <c r="D6" s="194" t="s">
        <v>209</v>
      </c>
      <c r="E6" s="195" t="s">
        <v>210</v>
      </c>
      <c r="F6" s="196" t="s">
        <v>211</v>
      </c>
      <c r="G6" s="195" t="s">
        <v>212</v>
      </c>
      <c r="H6" s="197" t="s">
        <v>213</v>
      </c>
      <c r="I6" s="193" t="s">
        <v>208</v>
      </c>
      <c r="J6" s="194" t="s">
        <v>209</v>
      </c>
      <c r="K6" s="198" t="s">
        <v>210</v>
      </c>
      <c r="L6" s="196" t="s">
        <v>211</v>
      </c>
      <c r="M6" s="198" t="s">
        <v>212</v>
      </c>
      <c r="N6" s="193" t="s">
        <v>213</v>
      </c>
      <c r="O6" s="148"/>
      <c r="P6" s="183"/>
    </row>
    <row r="7" spans="1:16" ht="17.25" customHeight="1" x14ac:dyDescent="0.4">
      <c r="A7" s="183"/>
      <c r="B7" s="199"/>
      <c r="C7" s="200" t="s">
        <v>214</v>
      </c>
      <c r="D7" s="201" t="s">
        <v>214</v>
      </c>
      <c r="E7" s="202" t="s">
        <v>215</v>
      </c>
      <c r="F7" s="203" t="s">
        <v>216</v>
      </c>
      <c r="G7" s="202" t="s">
        <v>216</v>
      </c>
      <c r="H7" s="204" t="s">
        <v>217</v>
      </c>
      <c r="I7" s="200" t="s">
        <v>214</v>
      </c>
      <c r="J7" s="201" t="s">
        <v>214</v>
      </c>
      <c r="K7" s="205" t="s">
        <v>215</v>
      </c>
      <c r="L7" s="203" t="s">
        <v>216</v>
      </c>
      <c r="M7" s="205" t="s">
        <v>216</v>
      </c>
      <c r="N7" s="200" t="s">
        <v>217</v>
      </c>
      <c r="O7" s="148"/>
      <c r="P7" s="183"/>
    </row>
    <row r="8" spans="1:16" ht="17.25" customHeight="1" x14ac:dyDescent="0.4">
      <c r="A8" s="183"/>
      <c r="B8" s="206" t="s">
        <v>218</v>
      </c>
      <c r="C8" s="207">
        <v>1008</v>
      </c>
      <c r="D8" s="201">
        <v>256</v>
      </c>
      <c r="E8" s="205">
        <v>752</v>
      </c>
      <c r="F8" s="208" t="s">
        <v>177</v>
      </c>
      <c r="G8" s="209" t="s">
        <v>177</v>
      </c>
      <c r="H8" s="210" t="s">
        <v>177</v>
      </c>
      <c r="I8" s="207">
        <v>1112</v>
      </c>
      <c r="J8" s="201">
        <v>341</v>
      </c>
      <c r="K8" s="205">
        <v>771</v>
      </c>
      <c r="L8" s="208" t="s">
        <v>177</v>
      </c>
      <c r="M8" s="211" t="s">
        <v>177</v>
      </c>
      <c r="N8" s="212" t="s">
        <v>177</v>
      </c>
      <c r="O8" s="148"/>
      <c r="P8" s="183"/>
    </row>
    <row r="9" spans="1:16" ht="17.25" customHeight="1" x14ac:dyDescent="0.4">
      <c r="A9" s="183"/>
      <c r="B9" s="213" t="s">
        <v>219</v>
      </c>
      <c r="C9" s="200">
        <v>952</v>
      </c>
      <c r="D9" s="201">
        <v>251</v>
      </c>
      <c r="E9" s="205">
        <v>701</v>
      </c>
      <c r="F9" s="214" t="s">
        <v>177</v>
      </c>
      <c r="G9" s="215" t="s">
        <v>177</v>
      </c>
      <c r="H9" s="216" t="s">
        <v>177</v>
      </c>
      <c r="I9" s="207">
        <v>1115</v>
      </c>
      <c r="J9" s="201">
        <v>338</v>
      </c>
      <c r="K9" s="205">
        <v>777</v>
      </c>
      <c r="L9" s="214" t="s">
        <v>177</v>
      </c>
      <c r="M9" s="217" t="s">
        <v>177</v>
      </c>
      <c r="N9" s="218" t="s">
        <v>177</v>
      </c>
      <c r="O9" s="148"/>
      <c r="P9" s="183"/>
    </row>
    <row r="10" spans="1:16" ht="17.25" customHeight="1" x14ac:dyDescent="0.4">
      <c r="A10" s="183"/>
      <c r="B10" s="206" t="s">
        <v>220</v>
      </c>
      <c r="C10" s="212">
        <v>979</v>
      </c>
      <c r="D10" s="219">
        <v>239</v>
      </c>
      <c r="E10" s="211">
        <v>740</v>
      </c>
      <c r="F10" s="208" t="s">
        <v>177</v>
      </c>
      <c r="G10" s="209" t="s">
        <v>177</v>
      </c>
      <c r="H10" s="210" t="s">
        <v>177</v>
      </c>
      <c r="I10" s="212">
        <v>1100</v>
      </c>
      <c r="J10" s="219">
        <v>330</v>
      </c>
      <c r="K10" s="211">
        <v>770</v>
      </c>
      <c r="L10" s="208" t="s">
        <v>177</v>
      </c>
      <c r="M10" s="211" t="s">
        <v>177</v>
      </c>
      <c r="N10" s="212" t="s">
        <v>177</v>
      </c>
      <c r="O10" s="148"/>
      <c r="P10" s="183"/>
    </row>
    <row r="11" spans="1:16" ht="17.25" customHeight="1" x14ac:dyDescent="0.4">
      <c r="A11" s="183"/>
      <c r="B11" s="213" t="s">
        <v>221</v>
      </c>
      <c r="C11" s="218">
        <v>997</v>
      </c>
      <c r="D11" s="220">
        <v>233</v>
      </c>
      <c r="E11" s="215">
        <v>764</v>
      </c>
      <c r="F11" s="214" t="s">
        <v>177</v>
      </c>
      <c r="G11" s="215" t="s">
        <v>177</v>
      </c>
      <c r="H11" s="216" t="s">
        <v>177</v>
      </c>
      <c r="I11" s="218">
        <v>1176</v>
      </c>
      <c r="J11" s="220">
        <v>348</v>
      </c>
      <c r="K11" s="215">
        <v>828</v>
      </c>
      <c r="L11" s="214" t="s">
        <v>177</v>
      </c>
      <c r="M11" s="217" t="s">
        <v>177</v>
      </c>
      <c r="N11" s="218" t="s">
        <v>177</v>
      </c>
      <c r="O11" s="148"/>
      <c r="P11" s="183"/>
    </row>
    <row r="12" spans="1:16" ht="17.25" customHeight="1" x14ac:dyDescent="0.4">
      <c r="A12" s="183"/>
      <c r="B12" s="206" t="s">
        <v>222</v>
      </c>
      <c r="C12" s="212">
        <v>932</v>
      </c>
      <c r="D12" s="219">
        <v>208</v>
      </c>
      <c r="E12" s="211">
        <v>824</v>
      </c>
      <c r="F12" s="208" t="s">
        <v>177</v>
      </c>
      <c r="G12" s="209" t="s">
        <v>177</v>
      </c>
      <c r="H12" s="210" t="s">
        <v>177</v>
      </c>
      <c r="I12" s="212">
        <v>1162</v>
      </c>
      <c r="J12" s="219">
        <v>327</v>
      </c>
      <c r="K12" s="211">
        <v>835</v>
      </c>
      <c r="L12" s="208" t="s">
        <v>177</v>
      </c>
      <c r="M12" s="211" t="s">
        <v>177</v>
      </c>
      <c r="N12" s="212" t="s">
        <v>177</v>
      </c>
      <c r="O12" s="148"/>
      <c r="P12" s="183"/>
    </row>
    <row r="13" spans="1:16" ht="17.25" customHeight="1" x14ac:dyDescent="0.4">
      <c r="A13" s="183"/>
      <c r="B13" s="213" t="s">
        <v>223</v>
      </c>
      <c r="C13" s="218">
        <v>906</v>
      </c>
      <c r="D13" s="220">
        <v>208</v>
      </c>
      <c r="E13" s="215">
        <v>698</v>
      </c>
      <c r="F13" s="214" t="s">
        <v>177</v>
      </c>
      <c r="G13" s="215" t="s">
        <v>177</v>
      </c>
      <c r="H13" s="216" t="s">
        <v>177</v>
      </c>
      <c r="I13" s="218">
        <v>1093</v>
      </c>
      <c r="J13" s="220">
        <v>298</v>
      </c>
      <c r="K13" s="215">
        <v>795</v>
      </c>
      <c r="L13" s="214" t="s">
        <v>177</v>
      </c>
      <c r="M13" s="217" t="s">
        <v>177</v>
      </c>
      <c r="N13" s="218" t="s">
        <v>177</v>
      </c>
      <c r="O13" s="148"/>
      <c r="P13" s="183"/>
    </row>
    <row r="14" spans="1:16" ht="17.25" customHeight="1" x14ac:dyDescent="0.4">
      <c r="A14" s="187"/>
      <c r="B14" s="206" t="s">
        <v>224</v>
      </c>
      <c r="C14" s="212">
        <v>895</v>
      </c>
      <c r="D14" s="219">
        <v>196</v>
      </c>
      <c r="E14" s="211">
        <v>699</v>
      </c>
      <c r="F14" s="208" t="s">
        <v>177</v>
      </c>
      <c r="G14" s="209" t="s">
        <v>177</v>
      </c>
      <c r="H14" s="210" t="s">
        <v>177</v>
      </c>
      <c r="I14" s="212">
        <v>1051</v>
      </c>
      <c r="J14" s="219">
        <v>281</v>
      </c>
      <c r="K14" s="211">
        <v>770</v>
      </c>
      <c r="L14" s="208" t="s">
        <v>177</v>
      </c>
      <c r="M14" s="211" t="s">
        <v>177</v>
      </c>
      <c r="N14" s="212" t="s">
        <v>177</v>
      </c>
      <c r="O14" s="167"/>
      <c r="P14" s="167"/>
    </row>
    <row r="15" spans="1:16" ht="17.25" customHeight="1" x14ac:dyDescent="0.4">
      <c r="A15" s="187"/>
      <c r="B15" s="206" t="s">
        <v>225</v>
      </c>
      <c r="C15" s="221">
        <v>888</v>
      </c>
      <c r="D15" s="222">
        <v>202</v>
      </c>
      <c r="E15" s="223">
        <v>686</v>
      </c>
      <c r="F15" s="224" t="s">
        <v>177</v>
      </c>
      <c r="G15" s="225" t="s">
        <v>177</v>
      </c>
      <c r="H15" s="226" t="s">
        <v>177</v>
      </c>
      <c r="I15" s="221">
        <v>1043</v>
      </c>
      <c r="J15" s="222">
        <v>303</v>
      </c>
      <c r="K15" s="223">
        <v>740</v>
      </c>
      <c r="L15" s="224" t="s">
        <v>177</v>
      </c>
      <c r="M15" s="223" t="s">
        <v>177</v>
      </c>
      <c r="N15" s="221" t="s">
        <v>177</v>
      </c>
      <c r="O15" s="167"/>
      <c r="P15" s="167"/>
    </row>
    <row r="16" spans="1:16" ht="17.25" customHeight="1" x14ac:dyDescent="0.4">
      <c r="A16" s="187"/>
      <c r="B16" s="206" t="s">
        <v>226</v>
      </c>
      <c r="C16" s="221">
        <v>903</v>
      </c>
      <c r="D16" s="222">
        <v>196</v>
      </c>
      <c r="E16" s="223">
        <v>707</v>
      </c>
      <c r="F16" s="224" t="s">
        <v>177</v>
      </c>
      <c r="G16" s="225" t="s">
        <v>177</v>
      </c>
      <c r="H16" s="226" t="s">
        <v>177</v>
      </c>
      <c r="I16" s="221">
        <v>1073</v>
      </c>
      <c r="J16" s="222">
        <v>296</v>
      </c>
      <c r="K16" s="223">
        <v>777</v>
      </c>
      <c r="L16" s="224" t="s">
        <v>177</v>
      </c>
      <c r="M16" s="223" t="s">
        <v>177</v>
      </c>
      <c r="N16" s="221" t="s">
        <v>177</v>
      </c>
      <c r="O16" s="167"/>
      <c r="P16" s="167"/>
    </row>
    <row r="17" spans="1:16" ht="17.25" customHeight="1" x14ac:dyDescent="0.4">
      <c r="A17" s="187"/>
      <c r="B17" s="206" t="s">
        <v>227</v>
      </c>
      <c r="C17" s="221">
        <v>893</v>
      </c>
      <c r="D17" s="222">
        <v>194</v>
      </c>
      <c r="E17" s="223">
        <v>699</v>
      </c>
      <c r="F17" s="224" t="s">
        <v>177</v>
      </c>
      <c r="G17" s="225" t="s">
        <v>177</v>
      </c>
      <c r="H17" s="226" t="s">
        <v>177</v>
      </c>
      <c r="I17" s="221">
        <v>1083</v>
      </c>
      <c r="J17" s="222">
        <v>299</v>
      </c>
      <c r="K17" s="223">
        <v>784</v>
      </c>
      <c r="L17" s="224" t="s">
        <v>177</v>
      </c>
      <c r="M17" s="223" t="s">
        <v>177</v>
      </c>
      <c r="N17" s="221" t="s">
        <v>177</v>
      </c>
      <c r="O17" s="167"/>
      <c r="P17" s="167"/>
    </row>
    <row r="18" spans="1:16" ht="17.25" customHeight="1" x14ac:dyDescent="0.4">
      <c r="B18" s="206" t="s">
        <v>228</v>
      </c>
      <c r="C18" s="221">
        <v>937</v>
      </c>
      <c r="D18" s="222">
        <v>202</v>
      </c>
      <c r="E18" s="223">
        <v>735</v>
      </c>
      <c r="F18" s="224" t="s">
        <v>177</v>
      </c>
      <c r="G18" s="225" t="s">
        <v>177</v>
      </c>
      <c r="H18" s="226" t="s">
        <v>177</v>
      </c>
      <c r="I18" s="221">
        <v>1082</v>
      </c>
      <c r="J18" s="222">
        <v>298</v>
      </c>
      <c r="K18" s="223">
        <v>784</v>
      </c>
      <c r="L18" s="224" t="s">
        <v>177</v>
      </c>
      <c r="M18" s="223" t="s">
        <v>177</v>
      </c>
      <c r="N18" s="221" t="s">
        <v>177</v>
      </c>
      <c r="O18" s="167"/>
      <c r="P18" s="167"/>
    </row>
    <row r="19" spans="1:16" ht="17.25" customHeight="1" x14ac:dyDescent="0.4">
      <c r="B19" s="206" t="s">
        <v>229</v>
      </c>
      <c r="C19" s="221">
        <v>856</v>
      </c>
      <c r="D19" s="222">
        <v>197</v>
      </c>
      <c r="E19" s="223">
        <v>659</v>
      </c>
      <c r="F19" s="224" t="s">
        <v>177</v>
      </c>
      <c r="G19" s="225" t="s">
        <v>177</v>
      </c>
      <c r="H19" s="226" t="s">
        <v>177</v>
      </c>
      <c r="I19" s="221">
        <v>1028</v>
      </c>
      <c r="J19" s="222">
        <v>274</v>
      </c>
      <c r="K19" s="223">
        <v>754</v>
      </c>
      <c r="L19" s="224" t="s">
        <v>177</v>
      </c>
      <c r="M19" s="223" t="s">
        <v>177</v>
      </c>
      <c r="N19" s="221" t="s">
        <v>177</v>
      </c>
      <c r="O19" s="167"/>
      <c r="P19" s="167"/>
    </row>
    <row r="20" spans="1:16" ht="17.25" customHeight="1" x14ac:dyDescent="0.4">
      <c r="B20" s="206" t="s">
        <v>230</v>
      </c>
      <c r="C20" s="221">
        <v>848</v>
      </c>
      <c r="D20" s="222">
        <v>185</v>
      </c>
      <c r="E20" s="223">
        <v>663</v>
      </c>
      <c r="F20" s="224" t="s">
        <v>177</v>
      </c>
      <c r="G20" s="225" t="s">
        <v>177</v>
      </c>
      <c r="H20" s="226" t="s">
        <v>177</v>
      </c>
      <c r="I20" s="221">
        <v>1037</v>
      </c>
      <c r="J20" s="222">
        <v>263</v>
      </c>
      <c r="K20" s="223">
        <v>774</v>
      </c>
      <c r="L20" s="224" t="s">
        <v>177</v>
      </c>
      <c r="M20" s="223" t="s">
        <v>177</v>
      </c>
      <c r="N20" s="221" t="s">
        <v>177</v>
      </c>
      <c r="O20" s="167"/>
      <c r="P20" s="167"/>
    </row>
    <row r="21" spans="1:16" ht="17.25" customHeight="1" x14ac:dyDescent="0.4">
      <c r="B21" s="227" t="s">
        <v>231</v>
      </c>
      <c r="C21" s="221">
        <v>874</v>
      </c>
      <c r="D21" s="222">
        <v>184</v>
      </c>
      <c r="E21" s="223">
        <v>690</v>
      </c>
      <c r="F21" s="224" t="s">
        <v>177</v>
      </c>
      <c r="G21" s="225" t="s">
        <v>177</v>
      </c>
      <c r="H21" s="226" t="s">
        <v>177</v>
      </c>
      <c r="I21" s="221">
        <v>1051</v>
      </c>
      <c r="J21" s="222">
        <v>259</v>
      </c>
      <c r="K21" s="223">
        <v>792</v>
      </c>
      <c r="L21" s="224" t="s">
        <v>177</v>
      </c>
      <c r="M21" s="223" t="s">
        <v>177</v>
      </c>
      <c r="N21" s="221" t="s">
        <v>177</v>
      </c>
      <c r="O21" s="179"/>
      <c r="P21" s="179"/>
    </row>
    <row r="22" spans="1:16" ht="17.25" customHeight="1" x14ac:dyDescent="0.4">
      <c r="B22" s="227" t="s">
        <v>232</v>
      </c>
      <c r="C22" s="221">
        <v>877</v>
      </c>
      <c r="D22" s="222">
        <v>183</v>
      </c>
      <c r="E22" s="223">
        <v>694</v>
      </c>
      <c r="F22" s="224" t="s">
        <v>177</v>
      </c>
      <c r="G22" s="225" t="s">
        <v>177</v>
      </c>
      <c r="H22" s="226" t="s">
        <v>177</v>
      </c>
      <c r="I22" s="221">
        <v>1053</v>
      </c>
      <c r="J22" s="222">
        <v>259</v>
      </c>
      <c r="K22" s="223">
        <v>794</v>
      </c>
      <c r="L22" s="224" t="s">
        <v>177</v>
      </c>
      <c r="M22" s="223" t="s">
        <v>177</v>
      </c>
      <c r="N22" s="221" t="s">
        <v>177</v>
      </c>
      <c r="O22" s="179"/>
      <c r="P22" s="179"/>
    </row>
    <row r="23" spans="1:16" ht="17.25" customHeight="1" x14ac:dyDescent="0.4">
      <c r="B23" s="227" t="s">
        <v>233</v>
      </c>
      <c r="C23" s="221">
        <v>885</v>
      </c>
      <c r="D23" s="222">
        <v>186</v>
      </c>
      <c r="E23" s="223">
        <v>699</v>
      </c>
      <c r="F23" s="224" t="s">
        <v>177</v>
      </c>
      <c r="G23" s="225" t="s">
        <v>177</v>
      </c>
      <c r="H23" s="226" t="s">
        <v>177</v>
      </c>
      <c r="I23" s="221">
        <v>1084</v>
      </c>
      <c r="J23" s="222">
        <v>260</v>
      </c>
      <c r="K23" s="223">
        <v>824</v>
      </c>
      <c r="L23" s="224" t="s">
        <v>177</v>
      </c>
      <c r="M23" s="223" t="s">
        <v>177</v>
      </c>
      <c r="N23" s="221" t="s">
        <v>177</v>
      </c>
      <c r="O23" s="179"/>
      <c r="P23" s="179"/>
    </row>
    <row r="24" spans="1:16" ht="17.25" customHeight="1" x14ac:dyDescent="0.4">
      <c r="B24" s="227" t="s">
        <v>234</v>
      </c>
      <c r="C24" s="221">
        <v>939</v>
      </c>
      <c r="D24" s="222">
        <v>185</v>
      </c>
      <c r="E24" s="223">
        <v>754</v>
      </c>
      <c r="F24" s="224" t="s">
        <v>177</v>
      </c>
      <c r="G24" s="225" t="s">
        <v>177</v>
      </c>
      <c r="H24" s="226" t="s">
        <v>177</v>
      </c>
      <c r="I24" s="221">
        <v>1035</v>
      </c>
      <c r="J24" s="222">
        <v>258</v>
      </c>
      <c r="K24" s="223">
        <v>777</v>
      </c>
      <c r="L24" s="224" t="s">
        <v>177</v>
      </c>
      <c r="M24" s="223" t="s">
        <v>177</v>
      </c>
      <c r="N24" s="221" t="s">
        <v>177</v>
      </c>
      <c r="O24" s="179"/>
      <c r="P24" s="179"/>
    </row>
    <row r="25" spans="1:16" ht="17.25" customHeight="1" x14ac:dyDescent="0.4">
      <c r="B25" s="227" t="s">
        <v>235</v>
      </c>
      <c r="C25" s="221">
        <v>1037</v>
      </c>
      <c r="D25" s="222">
        <v>203</v>
      </c>
      <c r="E25" s="223">
        <v>835</v>
      </c>
      <c r="F25" s="224" t="s">
        <v>177</v>
      </c>
      <c r="G25" s="225" t="s">
        <v>177</v>
      </c>
      <c r="H25" s="226" t="s">
        <v>177</v>
      </c>
      <c r="I25" s="221">
        <v>1029</v>
      </c>
      <c r="J25" s="222">
        <v>269</v>
      </c>
      <c r="K25" s="223">
        <v>760</v>
      </c>
      <c r="L25" s="224" t="s">
        <v>177</v>
      </c>
      <c r="M25" s="223" t="s">
        <v>177</v>
      </c>
      <c r="N25" s="221" t="s">
        <v>177</v>
      </c>
      <c r="O25" s="179"/>
      <c r="P25" s="179"/>
    </row>
    <row r="26" spans="1:16" ht="17.25" customHeight="1" x14ac:dyDescent="0.4">
      <c r="B26" s="227" t="s">
        <v>236</v>
      </c>
      <c r="C26" s="221">
        <v>1112</v>
      </c>
      <c r="D26" s="222">
        <v>221</v>
      </c>
      <c r="E26" s="223">
        <v>891</v>
      </c>
      <c r="F26" s="224" t="s">
        <v>177</v>
      </c>
      <c r="G26" s="225" t="s">
        <v>177</v>
      </c>
      <c r="H26" s="226" t="s">
        <v>177</v>
      </c>
      <c r="I26" s="221">
        <v>1003</v>
      </c>
      <c r="J26" s="222">
        <v>279</v>
      </c>
      <c r="K26" s="223">
        <v>725</v>
      </c>
      <c r="L26" s="224" t="s">
        <v>177</v>
      </c>
      <c r="M26" s="223" t="s">
        <v>177</v>
      </c>
      <c r="N26" s="221" t="s">
        <v>177</v>
      </c>
      <c r="O26" s="179"/>
      <c r="P26" s="179"/>
    </row>
    <row r="27" spans="1:16" ht="17.25" customHeight="1" x14ac:dyDescent="0.4">
      <c r="B27" s="227" t="s">
        <v>237</v>
      </c>
      <c r="C27" s="221">
        <v>1108</v>
      </c>
      <c r="D27" s="222">
        <v>226</v>
      </c>
      <c r="E27" s="223">
        <v>882</v>
      </c>
      <c r="F27" s="224" t="s">
        <v>177</v>
      </c>
      <c r="G27" s="225" t="s">
        <v>177</v>
      </c>
      <c r="H27" s="226" t="s">
        <v>177</v>
      </c>
      <c r="I27" s="221">
        <v>1082</v>
      </c>
      <c r="J27" s="222">
        <v>290</v>
      </c>
      <c r="K27" s="223">
        <v>792</v>
      </c>
      <c r="L27" s="224" t="s">
        <v>177</v>
      </c>
      <c r="M27" s="223" t="s">
        <v>177</v>
      </c>
      <c r="N27" s="221" t="s">
        <v>177</v>
      </c>
      <c r="O27" s="179"/>
      <c r="P27" s="179"/>
    </row>
    <row r="28" spans="1:16" ht="17.25" customHeight="1" x14ac:dyDescent="0.4">
      <c r="B28" s="227" t="s">
        <v>238</v>
      </c>
      <c r="C28" s="221">
        <v>1064</v>
      </c>
      <c r="D28" s="222">
        <v>217</v>
      </c>
      <c r="E28" s="223">
        <v>847</v>
      </c>
      <c r="F28" s="224" t="s">
        <v>177</v>
      </c>
      <c r="G28" s="225" t="s">
        <v>177</v>
      </c>
      <c r="H28" s="226" t="s">
        <v>177</v>
      </c>
      <c r="I28" s="221">
        <v>1073</v>
      </c>
      <c r="J28" s="222">
        <v>301</v>
      </c>
      <c r="K28" s="223">
        <v>772</v>
      </c>
      <c r="L28" s="224" t="s">
        <v>177</v>
      </c>
      <c r="M28" s="223" t="s">
        <v>177</v>
      </c>
      <c r="N28" s="221" t="s">
        <v>177</v>
      </c>
      <c r="O28" s="179"/>
      <c r="P28" s="179"/>
    </row>
    <row r="29" spans="1:16" ht="17.25" customHeight="1" x14ac:dyDescent="0.4">
      <c r="B29" s="227" t="s">
        <v>199</v>
      </c>
      <c r="C29" s="221">
        <v>1047</v>
      </c>
      <c r="D29" s="222">
        <v>213</v>
      </c>
      <c r="E29" s="223">
        <v>833</v>
      </c>
      <c r="F29" s="224" t="s">
        <v>239</v>
      </c>
      <c r="G29" s="225" t="s">
        <v>240</v>
      </c>
      <c r="H29" s="226" t="s">
        <v>239</v>
      </c>
      <c r="I29" s="221">
        <v>1103</v>
      </c>
      <c r="J29" s="222">
        <v>308</v>
      </c>
      <c r="K29" s="223">
        <v>794</v>
      </c>
      <c r="L29" s="224" t="s">
        <v>239</v>
      </c>
      <c r="M29" s="223" t="s">
        <v>177</v>
      </c>
      <c r="N29" s="228" t="s">
        <v>239</v>
      </c>
      <c r="O29" s="179"/>
      <c r="P29" s="179"/>
    </row>
    <row r="30" spans="1:16" ht="17.25" customHeight="1" x14ac:dyDescent="0.4">
      <c r="B30" s="229" t="s">
        <v>241</v>
      </c>
      <c r="C30" s="230"/>
      <c r="D30" s="230"/>
      <c r="E30" s="230"/>
      <c r="F30" s="230"/>
      <c r="G30" s="230"/>
      <c r="H30" s="230"/>
      <c r="I30" s="230"/>
      <c r="J30" s="230"/>
      <c r="K30" s="230"/>
      <c r="L30" s="230"/>
      <c r="M30" s="230"/>
      <c r="N30" s="230"/>
      <c r="O30" s="179"/>
      <c r="P30" s="179"/>
    </row>
    <row r="31" spans="1:16" ht="15" customHeight="1" x14ac:dyDescent="0.4">
      <c r="B31" s="187" t="s">
        <v>201</v>
      </c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230"/>
      <c r="O31" s="140"/>
      <c r="P31" s="140"/>
    </row>
    <row r="32" spans="1:16" x14ac:dyDescent="0.4"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81"/>
      <c r="O32" s="140"/>
      <c r="P32" s="140"/>
    </row>
  </sheetData>
  <mergeCells count="7">
    <mergeCell ref="B4:B7"/>
    <mergeCell ref="C4:H4"/>
    <mergeCell ref="I4:N4"/>
    <mergeCell ref="C5:E5"/>
    <mergeCell ref="F5:H5"/>
    <mergeCell ref="I5:K5"/>
    <mergeCell ref="L5:N5"/>
  </mergeCells>
  <phoneticPr fontId="4"/>
  <pageMargins left="0.59055118110236227" right="0.59055118110236227" top="0.78740157480314965" bottom="0.78740157480314965" header="0.39370078740157483" footer="0.39370078740157483"/>
  <pageSetup paperSize="9" orientation="portrait" r:id="rId1"/>
  <headerFooter>
    <oddHeader>&amp;R15.交通・通信</oddHeader>
    <oddFooter>&amp;C-104-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showGridLines="0" tabSelected="1" zoomScaleNormal="10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N24" sqref="N24"/>
    </sheetView>
  </sheetViews>
  <sheetFormatPr defaultRowHeight="11.25" x14ac:dyDescent="0.4"/>
  <cols>
    <col min="1" max="1" width="1.625" style="2" customWidth="1"/>
    <col min="2" max="2" width="10" style="2" customWidth="1"/>
    <col min="3" max="12" width="7.75" style="2" customWidth="1"/>
    <col min="13" max="256" width="9" style="2"/>
    <col min="257" max="257" width="1.625" style="2" customWidth="1"/>
    <col min="258" max="258" width="10" style="2" customWidth="1"/>
    <col min="259" max="268" width="7.75" style="2" customWidth="1"/>
    <col min="269" max="512" width="9" style="2"/>
    <col min="513" max="513" width="1.625" style="2" customWidth="1"/>
    <col min="514" max="514" width="10" style="2" customWidth="1"/>
    <col min="515" max="524" width="7.75" style="2" customWidth="1"/>
    <col min="525" max="768" width="9" style="2"/>
    <col min="769" max="769" width="1.625" style="2" customWidth="1"/>
    <col min="770" max="770" width="10" style="2" customWidth="1"/>
    <col min="771" max="780" width="7.75" style="2" customWidth="1"/>
    <col min="781" max="1024" width="9" style="2"/>
    <col min="1025" max="1025" width="1.625" style="2" customWidth="1"/>
    <col min="1026" max="1026" width="10" style="2" customWidth="1"/>
    <col min="1027" max="1036" width="7.75" style="2" customWidth="1"/>
    <col min="1037" max="1280" width="9" style="2"/>
    <col min="1281" max="1281" width="1.625" style="2" customWidth="1"/>
    <col min="1282" max="1282" width="10" style="2" customWidth="1"/>
    <col min="1283" max="1292" width="7.75" style="2" customWidth="1"/>
    <col min="1293" max="1536" width="9" style="2"/>
    <col min="1537" max="1537" width="1.625" style="2" customWidth="1"/>
    <col min="1538" max="1538" width="10" style="2" customWidth="1"/>
    <col min="1539" max="1548" width="7.75" style="2" customWidth="1"/>
    <col min="1549" max="1792" width="9" style="2"/>
    <col min="1793" max="1793" width="1.625" style="2" customWidth="1"/>
    <col min="1794" max="1794" width="10" style="2" customWidth="1"/>
    <col min="1795" max="1804" width="7.75" style="2" customWidth="1"/>
    <col min="1805" max="2048" width="9" style="2"/>
    <col min="2049" max="2049" width="1.625" style="2" customWidth="1"/>
    <col min="2050" max="2050" width="10" style="2" customWidth="1"/>
    <col min="2051" max="2060" width="7.75" style="2" customWidth="1"/>
    <col min="2061" max="2304" width="9" style="2"/>
    <col min="2305" max="2305" width="1.625" style="2" customWidth="1"/>
    <col min="2306" max="2306" width="10" style="2" customWidth="1"/>
    <col min="2307" max="2316" width="7.75" style="2" customWidth="1"/>
    <col min="2317" max="2560" width="9" style="2"/>
    <col min="2561" max="2561" width="1.625" style="2" customWidth="1"/>
    <col min="2562" max="2562" width="10" style="2" customWidth="1"/>
    <col min="2563" max="2572" width="7.75" style="2" customWidth="1"/>
    <col min="2573" max="2816" width="9" style="2"/>
    <col min="2817" max="2817" width="1.625" style="2" customWidth="1"/>
    <col min="2818" max="2818" width="10" style="2" customWidth="1"/>
    <col min="2819" max="2828" width="7.75" style="2" customWidth="1"/>
    <col min="2829" max="3072" width="9" style="2"/>
    <col min="3073" max="3073" width="1.625" style="2" customWidth="1"/>
    <col min="3074" max="3074" width="10" style="2" customWidth="1"/>
    <col min="3075" max="3084" width="7.75" style="2" customWidth="1"/>
    <col min="3085" max="3328" width="9" style="2"/>
    <col min="3329" max="3329" width="1.625" style="2" customWidth="1"/>
    <col min="3330" max="3330" width="10" style="2" customWidth="1"/>
    <col min="3331" max="3340" width="7.75" style="2" customWidth="1"/>
    <col min="3341" max="3584" width="9" style="2"/>
    <col min="3585" max="3585" width="1.625" style="2" customWidth="1"/>
    <col min="3586" max="3586" width="10" style="2" customWidth="1"/>
    <col min="3587" max="3596" width="7.75" style="2" customWidth="1"/>
    <col min="3597" max="3840" width="9" style="2"/>
    <col min="3841" max="3841" width="1.625" style="2" customWidth="1"/>
    <col min="3842" max="3842" width="10" style="2" customWidth="1"/>
    <col min="3843" max="3852" width="7.75" style="2" customWidth="1"/>
    <col min="3853" max="4096" width="9" style="2"/>
    <col min="4097" max="4097" width="1.625" style="2" customWidth="1"/>
    <col min="4098" max="4098" width="10" style="2" customWidth="1"/>
    <col min="4099" max="4108" width="7.75" style="2" customWidth="1"/>
    <col min="4109" max="4352" width="9" style="2"/>
    <col min="4353" max="4353" width="1.625" style="2" customWidth="1"/>
    <col min="4354" max="4354" width="10" style="2" customWidth="1"/>
    <col min="4355" max="4364" width="7.75" style="2" customWidth="1"/>
    <col min="4365" max="4608" width="9" style="2"/>
    <col min="4609" max="4609" width="1.625" style="2" customWidth="1"/>
    <col min="4610" max="4610" width="10" style="2" customWidth="1"/>
    <col min="4611" max="4620" width="7.75" style="2" customWidth="1"/>
    <col min="4621" max="4864" width="9" style="2"/>
    <col min="4865" max="4865" width="1.625" style="2" customWidth="1"/>
    <col min="4866" max="4866" width="10" style="2" customWidth="1"/>
    <col min="4867" max="4876" width="7.75" style="2" customWidth="1"/>
    <col min="4877" max="5120" width="9" style="2"/>
    <col min="5121" max="5121" width="1.625" style="2" customWidth="1"/>
    <col min="5122" max="5122" width="10" style="2" customWidth="1"/>
    <col min="5123" max="5132" width="7.75" style="2" customWidth="1"/>
    <col min="5133" max="5376" width="9" style="2"/>
    <col min="5377" max="5377" width="1.625" style="2" customWidth="1"/>
    <col min="5378" max="5378" width="10" style="2" customWidth="1"/>
    <col min="5379" max="5388" width="7.75" style="2" customWidth="1"/>
    <col min="5389" max="5632" width="9" style="2"/>
    <col min="5633" max="5633" width="1.625" style="2" customWidth="1"/>
    <col min="5634" max="5634" width="10" style="2" customWidth="1"/>
    <col min="5635" max="5644" width="7.75" style="2" customWidth="1"/>
    <col min="5645" max="5888" width="9" style="2"/>
    <col min="5889" max="5889" width="1.625" style="2" customWidth="1"/>
    <col min="5890" max="5890" width="10" style="2" customWidth="1"/>
    <col min="5891" max="5900" width="7.75" style="2" customWidth="1"/>
    <col min="5901" max="6144" width="9" style="2"/>
    <col min="6145" max="6145" width="1.625" style="2" customWidth="1"/>
    <col min="6146" max="6146" width="10" style="2" customWidth="1"/>
    <col min="6147" max="6156" width="7.75" style="2" customWidth="1"/>
    <col min="6157" max="6400" width="9" style="2"/>
    <col min="6401" max="6401" width="1.625" style="2" customWidth="1"/>
    <col min="6402" max="6402" width="10" style="2" customWidth="1"/>
    <col min="6403" max="6412" width="7.75" style="2" customWidth="1"/>
    <col min="6413" max="6656" width="9" style="2"/>
    <col min="6657" max="6657" width="1.625" style="2" customWidth="1"/>
    <col min="6658" max="6658" width="10" style="2" customWidth="1"/>
    <col min="6659" max="6668" width="7.75" style="2" customWidth="1"/>
    <col min="6669" max="6912" width="9" style="2"/>
    <col min="6913" max="6913" width="1.625" style="2" customWidth="1"/>
    <col min="6914" max="6914" width="10" style="2" customWidth="1"/>
    <col min="6915" max="6924" width="7.75" style="2" customWidth="1"/>
    <col min="6925" max="7168" width="9" style="2"/>
    <col min="7169" max="7169" width="1.625" style="2" customWidth="1"/>
    <col min="7170" max="7170" width="10" style="2" customWidth="1"/>
    <col min="7171" max="7180" width="7.75" style="2" customWidth="1"/>
    <col min="7181" max="7424" width="9" style="2"/>
    <col min="7425" max="7425" width="1.625" style="2" customWidth="1"/>
    <col min="7426" max="7426" width="10" style="2" customWidth="1"/>
    <col min="7427" max="7436" width="7.75" style="2" customWidth="1"/>
    <col min="7437" max="7680" width="9" style="2"/>
    <col min="7681" max="7681" width="1.625" style="2" customWidth="1"/>
    <col min="7682" max="7682" width="10" style="2" customWidth="1"/>
    <col min="7683" max="7692" width="7.75" style="2" customWidth="1"/>
    <col min="7693" max="7936" width="9" style="2"/>
    <col min="7937" max="7937" width="1.625" style="2" customWidth="1"/>
    <col min="7938" max="7938" width="10" style="2" customWidth="1"/>
    <col min="7939" max="7948" width="7.75" style="2" customWidth="1"/>
    <col min="7949" max="8192" width="9" style="2"/>
    <col min="8193" max="8193" width="1.625" style="2" customWidth="1"/>
    <col min="8194" max="8194" width="10" style="2" customWidth="1"/>
    <col min="8195" max="8204" width="7.75" style="2" customWidth="1"/>
    <col min="8205" max="8448" width="9" style="2"/>
    <col min="8449" max="8449" width="1.625" style="2" customWidth="1"/>
    <col min="8450" max="8450" width="10" style="2" customWidth="1"/>
    <col min="8451" max="8460" width="7.75" style="2" customWidth="1"/>
    <col min="8461" max="8704" width="9" style="2"/>
    <col min="8705" max="8705" width="1.625" style="2" customWidth="1"/>
    <col min="8706" max="8706" width="10" style="2" customWidth="1"/>
    <col min="8707" max="8716" width="7.75" style="2" customWidth="1"/>
    <col min="8717" max="8960" width="9" style="2"/>
    <col min="8961" max="8961" width="1.625" style="2" customWidth="1"/>
    <col min="8962" max="8962" width="10" style="2" customWidth="1"/>
    <col min="8963" max="8972" width="7.75" style="2" customWidth="1"/>
    <col min="8973" max="9216" width="9" style="2"/>
    <col min="9217" max="9217" width="1.625" style="2" customWidth="1"/>
    <col min="9218" max="9218" width="10" style="2" customWidth="1"/>
    <col min="9219" max="9228" width="7.75" style="2" customWidth="1"/>
    <col min="9229" max="9472" width="9" style="2"/>
    <col min="9473" max="9473" width="1.625" style="2" customWidth="1"/>
    <col min="9474" max="9474" width="10" style="2" customWidth="1"/>
    <col min="9475" max="9484" width="7.75" style="2" customWidth="1"/>
    <col min="9485" max="9728" width="9" style="2"/>
    <col min="9729" max="9729" width="1.625" style="2" customWidth="1"/>
    <col min="9730" max="9730" width="10" style="2" customWidth="1"/>
    <col min="9731" max="9740" width="7.75" style="2" customWidth="1"/>
    <col min="9741" max="9984" width="9" style="2"/>
    <col min="9985" max="9985" width="1.625" style="2" customWidth="1"/>
    <col min="9986" max="9986" width="10" style="2" customWidth="1"/>
    <col min="9987" max="9996" width="7.75" style="2" customWidth="1"/>
    <col min="9997" max="10240" width="9" style="2"/>
    <col min="10241" max="10241" width="1.625" style="2" customWidth="1"/>
    <col min="10242" max="10242" width="10" style="2" customWidth="1"/>
    <col min="10243" max="10252" width="7.75" style="2" customWidth="1"/>
    <col min="10253" max="10496" width="9" style="2"/>
    <col min="10497" max="10497" width="1.625" style="2" customWidth="1"/>
    <col min="10498" max="10498" width="10" style="2" customWidth="1"/>
    <col min="10499" max="10508" width="7.75" style="2" customWidth="1"/>
    <col min="10509" max="10752" width="9" style="2"/>
    <col min="10753" max="10753" width="1.625" style="2" customWidth="1"/>
    <col min="10754" max="10754" width="10" style="2" customWidth="1"/>
    <col min="10755" max="10764" width="7.75" style="2" customWidth="1"/>
    <col min="10765" max="11008" width="9" style="2"/>
    <col min="11009" max="11009" width="1.625" style="2" customWidth="1"/>
    <col min="11010" max="11010" width="10" style="2" customWidth="1"/>
    <col min="11011" max="11020" width="7.75" style="2" customWidth="1"/>
    <col min="11021" max="11264" width="9" style="2"/>
    <col min="11265" max="11265" width="1.625" style="2" customWidth="1"/>
    <col min="11266" max="11266" width="10" style="2" customWidth="1"/>
    <col min="11267" max="11276" width="7.75" style="2" customWidth="1"/>
    <col min="11277" max="11520" width="9" style="2"/>
    <col min="11521" max="11521" width="1.625" style="2" customWidth="1"/>
    <col min="11522" max="11522" width="10" style="2" customWidth="1"/>
    <col min="11523" max="11532" width="7.75" style="2" customWidth="1"/>
    <col min="11533" max="11776" width="9" style="2"/>
    <col min="11777" max="11777" width="1.625" style="2" customWidth="1"/>
    <col min="11778" max="11778" width="10" style="2" customWidth="1"/>
    <col min="11779" max="11788" width="7.75" style="2" customWidth="1"/>
    <col min="11789" max="12032" width="9" style="2"/>
    <col min="12033" max="12033" width="1.625" style="2" customWidth="1"/>
    <col min="12034" max="12034" width="10" style="2" customWidth="1"/>
    <col min="12035" max="12044" width="7.75" style="2" customWidth="1"/>
    <col min="12045" max="12288" width="9" style="2"/>
    <col min="12289" max="12289" width="1.625" style="2" customWidth="1"/>
    <col min="12290" max="12290" width="10" style="2" customWidth="1"/>
    <col min="12291" max="12300" width="7.75" style="2" customWidth="1"/>
    <col min="12301" max="12544" width="9" style="2"/>
    <col min="12545" max="12545" width="1.625" style="2" customWidth="1"/>
    <col min="12546" max="12546" width="10" style="2" customWidth="1"/>
    <col min="12547" max="12556" width="7.75" style="2" customWidth="1"/>
    <col min="12557" max="12800" width="9" style="2"/>
    <col min="12801" max="12801" width="1.625" style="2" customWidth="1"/>
    <col min="12802" max="12802" width="10" style="2" customWidth="1"/>
    <col min="12803" max="12812" width="7.75" style="2" customWidth="1"/>
    <col min="12813" max="13056" width="9" style="2"/>
    <col min="13057" max="13057" width="1.625" style="2" customWidth="1"/>
    <col min="13058" max="13058" width="10" style="2" customWidth="1"/>
    <col min="13059" max="13068" width="7.75" style="2" customWidth="1"/>
    <col min="13069" max="13312" width="9" style="2"/>
    <col min="13313" max="13313" width="1.625" style="2" customWidth="1"/>
    <col min="13314" max="13314" width="10" style="2" customWidth="1"/>
    <col min="13315" max="13324" width="7.75" style="2" customWidth="1"/>
    <col min="13325" max="13568" width="9" style="2"/>
    <col min="13569" max="13569" width="1.625" style="2" customWidth="1"/>
    <col min="13570" max="13570" width="10" style="2" customWidth="1"/>
    <col min="13571" max="13580" width="7.75" style="2" customWidth="1"/>
    <col min="13581" max="13824" width="9" style="2"/>
    <col min="13825" max="13825" width="1.625" style="2" customWidth="1"/>
    <col min="13826" max="13826" width="10" style="2" customWidth="1"/>
    <col min="13827" max="13836" width="7.75" style="2" customWidth="1"/>
    <col min="13837" max="14080" width="9" style="2"/>
    <col min="14081" max="14081" width="1.625" style="2" customWidth="1"/>
    <col min="14082" max="14082" width="10" style="2" customWidth="1"/>
    <col min="14083" max="14092" width="7.75" style="2" customWidth="1"/>
    <col min="14093" max="14336" width="9" style="2"/>
    <col min="14337" max="14337" width="1.625" style="2" customWidth="1"/>
    <col min="14338" max="14338" width="10" style="2" customWidth="1"/>
    <col min="14339" max="14348" width="7.75" style="2" customWidth="1"/>
    <col min="14349" max="14592" width="9" style="2"/>
    <col min="14593" max="14593" width="1.625" style="2" customWidth="1"/>
    <col min="14594" max="14594" width="10" style="2" customWidth="1"/>
    <col min="14595" max="14604" width="7.75" style="2" customWidth="1"/>
    <col min="14605" max="14848" width="9" style="2"/>
    <col min="14849" max="14849" width="1.625" style="2" customWidth="1"/>
    <col min="14850" max="14850" width="10" style="2" customWidth="1"/>
    <col min="14851" max="14860" width="7.75" style="2" customWidth="1"/>
    <col min="14861" max="15104" width="9" style="2"/>
    <col min="15105" max="15105" width="1.625" style="2" customWidth="1"/>
    <col min="15106" max="15106" width="10" style="2" customWidth="1"/>
    <col min="15107" max="15116" width="7.75" style="2" customWidth="1"/>
    <col min="15117" max="15360" width="9" style="2"/>
    <col min="15361" max="15361" width="1.625" style="2" customWidth="1"/>
    <col min="15362" max="15362" width="10" style="2" customWidth="1"/>
    <col min="15363" max="15372" width="7.75" style="2" customWidth="1"/>
    <col min="15373" max="15616" width="9" style="2"/>
    <col min="15617" max="15617" width="1.625" style="2" customWidth="1"/>
    <col min="15618" max="15618" width="10" style="2" customWidth="1"/>
    <col min="15619" max="15628" width="7.75" style="2" customWidth="1"/>
    <col min="15629" max="15872" width="9" style="2"/>
    <col min="15873" max="15873" width="1.625" style="2" customWidth="1"/>
    <col min="15874" max="15874" width="10" style="2" customWidth="1"/>
    <col min="15875" max="15884" width="7.75" style="2" customWidth="1"/>
    <col min="15885" max="16128" width="9" style="2"/>
    <col min="16129" max="16129" width="1.625" style="2" customWidth="1"/>
    <col min="16130" max="16130" width="10" style="2" customWidth="1"/>
    <col min="16131" max="16140" width="7.75" style="2" customWidth="1"/>
    <col min="16141" max="16384" width="9" style="2"/>
  </cols>
  <sheetData>
    <row r="1" spans="1:13" ht="30" customHeight="1" x14ac:dyDescent="0.4">
      <c r="A1" s="55" t="s">
        <v>242</v>
      </c>
      <c r="D1" s="231"/>
      <c r="E1" s="231"/>
      <c r="F1" s="231"/>
      <c r="G1" s="231"/>
      <c r="H1" s="231"/>
      <c r="I1" s="231"/>
    </row>
    <row r="2" spans="1:13" ht="7.5" customHeight="1" x14ac:dyDescent="0.4">
      <c r="A2" s="55"/>
      <c r="D2" s="231"/>
      <c r="E2" s="231"/>
      <c r="F2" s="231"/>
      <c r="G2" s="231"/>
      <c r="H2" s="231"/>
      <c r="I2" s="231"/>
    </row>
    <row r="3" spans="1:13" ht="22.5" customHeight="1" x14ac:dyDescent="0.15">
      <c r="B3" s="232"/>
      <c r="C3" s="233"/>
      <c r="D3" s="233"/>
      <c r="E3" s="233"/>
      <c r="F3" s="233"/>
      <c r="G3" s="231"/>
      <c r="H3" s="231"/>
      <c r="L3" s="6" t="s">
        <v>243</v>
      </c>
    </row>
    <row r="4" spans="1:13" ht="18.75" customHeight="1" x14ac:dyDescent="0.4">
      <c r="B4" s="234" t="s">
        <v>163</v>
      </c>
      <c r="C4" s="235" t="s">
        <v>165</v>
      </c>
      <c r="D4" s="236" t="s">
        <v>244</v>
      </c>
      <c r="E4" s="237"/>
      <c r="F4" s="237"/>
      <c r="G4" s="237"/>
      <c r="H4" s="237"/>
      <c r="I4" s="237"/>
      <c r="J4" s="237"/>
      <c r="K4" s="237"/>
      <c r="L4" s="238"/>
      <c r="M4" s="239"/>
    </row>
    <row r="5" spans="1:13" s="240" customFormat="1" ht="33.75" customHeight="1" x14ac:dyDescent="0.4">
      <c r="B5" s="241"/>
      <c r="C5" s="242"/>
      <c r="D5" s="243" t="s">
        <v>245</v>
      </c>
      <c r="E5" s="244" t="s">
        <v>246</v>
      </c>
      <c r="F5" s="244" t="s">
        <v>247</v>
      </c>
      <c r="G5" s="244" t="s">
        <v>248</v>
      </c>
      <c r="H5" s="244" t="s">
        <v>249</v>
      </c>
      <c r="I5" s="245" t="s">
        <v>250</v>
      </c>
      <c r="J5" s="246" t="s">
        <v>251</v>
      </c>
      <c r="K5" s="247" t="s">
        <v>252</v>
      </c>
      <c r="L5" s="248" t="s">
        <v>253</v>
      </c>
      <c r="M5" s="249"/>
    </row>
    <row r="6" spans="1:13" ht="27" hidden="1" customHeight="1" x14ac:dyDescent="0.4">
      <c r="B6" s="250" t="s">
        <v>254</v>
      </c>
      <c r="C6" s="251">
        <f t="shared" ref="C6:C19" si="0">SUM(D6:L6)</f>
        <v>835</v>
      </c>
      <c r="D6" s="252">
        <v>113</v>
      </c>
      <c r="E6" s="253">
        <v>315</v>
      </c>
      <c r="F6" s="253">
        <v>39</v>
      </c>
      <c r="G6" s="253">
        <v>26</v>
      </c>
      <c r="H6" s="253">
        <v>40</v>
      </c>
      <c r="I6" s="253">
        <v>58</v>
      </c>
      <c r="J6" s="254">
        <v>71</v>
      </c>
      <c r="K6" s="254">
        <v>88</v>
      </c>
      <c r="L6" s="255">
        <v>85</v>
      </c>
      <c r="M6" s="239"/>
    </row>
    <row r="7" spans="1:13" ht="27" hidden="1" customHeight="1" x14ac:dyDescent="0.4">
      <c r="B7" s="250" t="s">
        <v>255</v>
      </c>
      <c r="C7" s="251">
        <f t="shared" si="0"/>
        <v>1053</v>
      </c>
      <c r="D7" s="252">
        <v>128</v>
      </c>
      <c r="E7" s="253">
        <v>390</v>
      </c>
      <c r="F7" s="253">
        <v>47</v>
      </c>
      <c r="G7" s="253">
        <v>41</v>
      </c>
      <c r="H7" s="253">
        <v>58</v>
      </c>
      <c r="I7" s="253">
        <v>87</v>
      </c>
      <c r="J7" s="254">
        <v>87</v>
      </c>
      <c r="K7" s="254">
        <v>110</v>
      </c>
      <c r="L7" s="255">
        <v>105</v>
      </c>
      <c r="M7" s="239"/>
    </row>
    <row r="8" spans="1:13" ht="27" hidden="1" customHeight="1" x14ac:dyDescent="0.4">
      <c r="B8" s="250" t="s">
        <v>256</v>
      </c>
      <c r="C8" s="251">
        <f t="shared" si="0"/>
        <v>1169</v>
      </c>
      <c r="D8" s="252">
        <v>147</v>
      </c>
      <c r="E8" s="253">
        <v>434</v>
      </c>
      <c r="F8" s="253">
        <v>56</v>
      </c>
      <c r="G8" s="253">
        <v>34</v>
      </c>
      <c r="H8" s="253">
        <v>65</v>
      </c>
      <c r="I8" s="253">
        <v>87</v>
      </c>
      <c r="J8" s="254">
        <v>104</v>
      </c>
      <c r="K8" s="254">
        <v>126</v>
      </c>
      <c r="L8" s="255">
        <v>116</v>
      </c>
      <c r="M8" s="239"/>
    </row>
    <row r="9" spans="1:13" ht="27" hidden="1" customHeight="1" x14ac:dyDescent="0.4">
      <c r="B9" s="250" t="s">
        <v>257</v>
      </c>
      <c r="C9" s="251">
        <f t="shared" si="0"/>
        <v>1208</v>
      </c>
      <c r="D9" s="252">
        <f>ROUND(58184/365,0)</f>
        <v>159</v>
      </c>
      <c r="E9" s="253">
        <f>ROUND(159196/365,0)</f>
        <v>436</v>
      </c>
      <c r="F9" s="253">
        <f>ROUND(22793/365,0)</f>
        <v>62</v>
      </c>
      <c r="G9" s="253">
        <f>ROUND(12274/365,0)</f>
        <v>34</v>
      </c>
      <c r="H9" s="253">
        <f>ROUND(24300/365,0)</f>
        <v>67</v>
      </c>
      <c r="I9" s="253">
        <f>ROUND(34712/365,0)</f>
        <v>95</v>
      </c>
      <c r="J9" s="253">
        <f>ROUND(39580/365,0)</f>
        <v>108</v>
      </c>
      <c r="K9" s="253">
        <f>ROUND(44160/365,0)</f>
        <v>121</v>
      </c>
      <c r="L9" s="256">
        <f>ROUND(45992/365,0)</f>
        <v>126</v>
      </c>
      <c r="M9" s="239"/>
    </row>
    <row r="10" spans="1:13" ht="21" hidden="1" customHeight="1" x14ac:dyDescent="0.4">
      <c r="B10" s="250" t="s">
        <v>258</v>
      </c>
      <c r="C10" s="251">
        <f t="shared" si="0"/>
        <v>1232</v>
      </c>
      <c r="D10" s="252">
        <v>160</v>
      </c>
      <c r="E10" s="253">
        <v>441</v>
      </c>
      <c r="F10" s="253">
        <v>59</v>
      </c>
      <c r="G10" s="253">
        <v>36</v>
      </c>
      <c r="H10" s="253">
        <v>75</v>
      </c>
      <c r="I10" s="253">
        <v>95</v>
      </c>
      <c r="J10" s="253">
        <v>123</v>
      </c>
      <c r="K10" s="253">
        <v>116</v>
      </c>
      <c r="L10" s="256">
        <v>127</v>
      </c>
      <c r="M10" s="239"/>
    </row>
    <row r="11" spans="1:13" ht="21" customHeight="1" x14ac:dyDescent="0.4">
      <c r="B11" s="250" t="s">
        <v>259</v>
      </c>
      <c r="C11" s="251">
        <f t="shared" si="0"/>
        <v>1301</v>
      </c>
      <c r="D11" s="252">
        <v>165</v>
      </c>
      <c r="E11" s="253">
        <v>466</v>
      </c>
      <c r="F11" s="253">
        <v>66</v>
      </c>
      <c r="G11" s="253">
        <v>36</v>
      </c>
      <c r="H11" s="253">
        <v>78</v>
      </c>
      <c r="I11" s="253">
        <v>85</v>
      </c>
      <c r="J11" s="253">
        <v>135</v>
      </c>
      <c r="K11" s="253">
        <v>123</v>
      </c>
      <c r="L11" s="256">
        <v>147</v>
      </c>
      <c r="M11" s="239"/>
    </row>
    <row r="12" spans="1:13" ht="21" customHeight="1" x14ac:dyDescent="0.4">
      <c r="B12" s="250" t="s">
        <v>260</v>
      </c>
      <c r="C12" s="251">
        <f t="shared" si="0"/>
        <v>1281</v>
      </c>
      <c r="D12" s="252">
        <v>173</v>
      </c>
      <c r="E12" s="253">
        <v>458</v>
      </c>
      <c r="F12" s="253">
        <v>67</v>
      </c>
      <c r="G12" s="253">
        <v>31</v>
      </c>
      <c r="H12" s="253">
        <v>82</v>
      </c>
      <c r="I12" s="253">
        <v>83</v>
      </c>
      <c r="J12" s="253">
        <v>130</v>
      </c>
      <c r="K12" s="253">
        <v>115</v>
      </c>
      <c r="L12" s="256">
        <v>142</v>
      </c>
      <c r="M12" s="239"/>
    </row>
    <row r="13" spans="1:13" ht="21" customHeight="1" x14ac:dyDescent="0.4">
      <c r="B13" s="250" t="s">
        <v>261</v>
      </c>
      <c r="C13" s="251">
        <f t="shared" si="0"/>
        <v>1309</v>
      </c>
      <c r="D13" s="252">
        <v>177</v>
      </c>
      <c r="E13" s="253">
        <v>471</v>
      </c>
      <c r="F13" s="253">
        <v>69</v>
      </c>
      <c r="G13" s="253">
        <v>28</v>
      </c>
      <c r="H13" s="253">
        <v>78</v>
      </c>
      <c r="I13" s="253">
        <v>87</v>
      </c>
      <c r="J13" s="253">
        <v>128</v>
      </c>
      <c r="K13" s="253">
        <v>118</v>
      </c>
      <c r="L13" s="256">
        <v>153</v>
      </c>
      <c r="M13" s="239"/>
    </row>
    <row r="14" spans="1:13" ht="21" customHeight="1" x14ac:dyDescent="0.4">
      <c r="B14" s="250" t="s">
        <v>262</v>
      </c>
      <c r="C14" s="251">
        <f t="shared" si="0"/>
        <v>1290</v>
      </c>
      <c r="D14" s="252">
        <v>174</v>
      </c>
      <c r="E14" s="253">
        <v>459</v>
      </c>
      <c r="F14" s="253">
        <v>71</v>
      </c>
      <c r="G14" s="253">
        <v>27</v>
      </c>
      <c r="H14" s="253">
        <v>73</v>
      </c>
      <c r="I14" s="253">
        <v>86</v>
      </c>
      <c r="J14" s="253">
        <v>126</v>
      </c>
      <c r="K14" s="253">
        <v>119</v>
      </c>
      <c r="L14" s="256">
        <v>155</v>
      </c>
      <c r="M14" s="239"/>
    </row>
    <row r="15" spans="1:13" ht="21" customHeight="1" x14ac:dyDescent="0.4">
      <c r="B15" s="250" t="s">
        <v>263</v>
      </c>
      <c r="C15" s="251">
        <f t="shared" si="0"/>
        <v>1263</v>
      </c>
      <c r="D15" s="252">
        <v>169</v>
      </c>
      <c r="E15" s="253">
        <v>438</v>
      </c>
      <c r="F15" s="253">
        <v>67</v>
      </c>
      <c r="G15" s="253">
        <v>25</v>
      </c>
      <c r="H15" s="253">
        <v>65</v>
      </c>
      <c r="I15" s="253">
        <v>79</v>
      </c>
      <c r="J15" s="253">
        <v>148</v>
      </c>
      <c r="K15" s="253">
        <v>124</v>
      </c>
      <c r="L15" s="256">
        <v>148</v>
      </c>
      <c r="M15" s="239"/>
    </row>
    <row r="16" spans="1:13" ht="21" customHeight="1" x14ac:dyDescent="0.4">
      <c r="B16" s="250" t="s">
        <v>264</v>
      </c>
      <c r="C16" s="251">
        <f t="shared" si="0"/>
        <v>1255</v>
      </c>
      <c r="D16" s="252">
        <v>165</v>
      </c>
      <c r="E16" s="253">
        <v>419</v>
      </c>
      <c r="F16" s="253">
        <v>72</v>
      </c>
      <c r="G16" s="253">
        <v>25</v>
      </c>
      <c r="H16" s="253">
        <v>81</v>
      </c>
      <c r="I16" s="253">
        <v>74</v>
      </c>
      <c r="J16" s="253">
        <v>150</v>
      </c>
      <c r="K16" s="253">
        <v>117</v>
      </c>
      <c r="L16" s="256">
        <v>152</v>
      </c>
      <c r="M16" s="239"/>
    </row>
    <row r="17" spans="2:13" ht="21" customHeight="1" x14ac:dyDescent="0.4">
      <c r="B17" s="250" t="s">
        <v>265</v>
      </c>
      <c r="C17" s="251">
        <f t="shared" si="0"/>
        <v>1226</v>
      </c>
      <c r="D17" s="252">
        <v>158</v>
      </c>
      <c r="E17" s="253">
        <v>398</v>
      </c>
      <c r="F17" s="253">
        <v>67</v>
      </c>
      <c r="G17" s="253">
        <v>27</v>
      </c>
      <c r="H17" s="253">
        <v>84</v>
      </c>
      <c r="I17" s="253">
        <v>66</v>
      </c>
      <c r="J17" s="253">
        <v>160</v>
      </c>
      <c r="K17" s="253">
        <v>113</v>
      </c>
      <c r="L17" s="256">
        <v>153</v>
      </c>
      <c r="M17" s="239"/>
    </row>
    <row r="18" spans="2:13" ht="21" customHeight="1" x14ac:dyDescent="0.4">
      <c r="B18" s="250" t="s">
        <v>266</v>
      </c>
      <c r="C18" s="251">
        <f t="shared" si="0"/>
        <v>1260</v>
      </c>
      <c r="D18" s="252">
        <v>156</v>
      </c>
      <c r="E18" s="253">
        <v>415</v>
      </c>
      <c r="F18" s="253">
        <v>72</v>
      </c>
      <c r="G18" s="253">
        <v>32</v>
      </c>
      <c r="H18" s="253">
        <v>81</v>
      </c>
      <c r="I18" s="253">
        <v>72</v>
      </c>
      <c r="J18" s="253">
        <v>165</v>
      </c>
      <c r="K18" s="253">
        <v>135</v>
      </c>
      <c r="L18" s="256">
        <v>132</v>
      </c>
      <c r="M18" s="239"/>
    </row>
    <row r="19" spans="2:13" ht="21" customHeight="1" x14ac:dyDescent="0.4">
      <c r="B19" s="250" t="s">
        <v>267</v>
      </c>
      <c r="C19" s="251">
        <f t="shared" si="0"/>
        <v>1196</v>
      </c>
      <c r="D19" s="252">
        <v>162</v>
      </c>
      <c r="E19" s="253">
        <v>370</v>
      </c>
      <c r="F19" s="253">
        <v>74</v>
      </c>
      <c r="G19" s="253">
        <v>32</v>
      </c>
      <c r="H19" s="253">
        <v>76</v>
      </c>
      <c r="I19" s="253">
        <v>67</v>
      </c>
      <c r="J19" s="253">
        <v>153</v>
      </c>
      <c r="K19" s="253">
        <v>131</v>
      </c>
      <c r="L19" s="256">
        <v>131</v>
      </c>
      <c r="M19" s="239"/>
    </row>
    <row r="20" spans="2:13" ht="21" customHeight="1" x14ac:dyDescent="0.4">
      <c r="B20" s="250" t="s">
        <v>268</v>
      </c>
      <c r="C20" s="251">
        <f>SUM(D20:L20)</f>
        <v>1214</v>
      </c>
      <c r="D20" s="252">
        <v>161</v>
      </c>
      <c r="E20" s="253">
        <v>366</v>
      </c>
      <c r="F20" s="253">
        <v>71</v>
      </c>
      <c r="G20" s="253">
        <v>36</v>
      </c>
      <c r="H20" s="253">
        <v>73</v>
      </c>
      <c r="I20" s="253">
        <v>81</v>
      </c>
      <c r="J20" s="253">
        <v>151</v>
      </c>
      <c r="K20" s="253">
        <v>139</v>
      </c>
      <c r="L20" s="256">
        <v>136</v>
      </c>
      <c r="M20" s="239"/>
    </row>
    <row r="21" spans="2:13" ht="21" customHeight="1" x14ac:dyDescent="0.4">
      <c r="B21" s="250" t="s">
        <v>269</v>
      </c>
      <c r="C21" s="251">
        <f>SUM(D21:L21)</f>
        <v>1220</v>
      </c>
      <c r="D21" s="257">
        <v>156</v>
      </c>
      <c r="E21" s="258">
        <v>357</v>
      </c>
      <c r="F21" s="258">
        <v>73</v>
      </c>
      <c r="G21" s="253">
        <v>33</v>
      </c>
      <c r="H21" s="253">
        <v>71</v>
      </c>
      <c r="I21" s="253">
        <v>76</v>
      </c>
      <c r="J21" s="259">
        <v>164</v>
      </c>
      <c r="K21" s="258">
        <v>133</v>
      </c>
      <c r="L21" s="256">
        <v>157</v>
      </c>
      <c r="M21" s="239"/>
    </row>
    <row r="22" spans="2:13" ht="21" customHeight="1" x14ac:dyDescent="0.4">
      <c r="B22" s="260" t="s">
        <v>270</v>
      </c>
      <c r="C22" s="261">
        <f>SUM(D22:L22)</f>
        <v>1209</v>
      </c>
      <c r="D22" s="262">
        <v>151</v>
      </c>
      <c r="E22" s="263">
        <v>362</v>
      </c>
      <c r="F22" s="263">
        <v>72</v>
      </c>
      <c r="G22" s="264">
        <v>29</v>
      </c>
      <c r="H22" s="264">
        <v>65</v>
      </c>
      <c r="I22" s="264">
        <v>67</v>
      </c>
      <c r="J22" s="265">
        <v>169</v>
      </c>
      <c r="K22" s="263">
        <v>135</v>
      </c>
      <c r="L22" s="266">
        <v>159</v>
      </c>
      <c r="M22" s="239"/>
    </row>
    <row r="23" spans="2:13" ht="22.5" customHeight="1" x14ac:dyDescent="0.4">
      <c r="B23" s="231" t="s">
        <v>271</v>
      </c>
      <c r="C23" s="231"/>
      <c r="D23" s="231"/>
      <c r="E23" s="231"/>
      <c r="F23" s="231"/>
      <c r="G23" s="231"/>
      <c r="H23" s="231"/>
      <c r="L23" s="53"/>
    </row>
    <row r="24" spans="2:13" ht="15" customHeight="1" x14ac:dyDescent="0.4">
      <c r="B24" s="231"/>
      <c r="C24" s="231"/>
      <c r="D24" s="231"/>
      <c r="E24" s="231"/>
      <c r="F24" s="231"/>
      <c r="G24" s="231"/>
      <c r="H24" s="231"/>
      <c r="I24" s="231"/>
    </row>
    <row r="25" spans="2:13" ht="15" customHeight="1" x14ac:dyDescent="0.4">
      <c r="B25" s="231"/>
      <c r="C25" s="231"/>
      <c r="D25" s="231"/>
      <c r="E25" s="231"/>
      <c r="F25" s="231"/>
      <c r="G25" s="231"/>
      <c r="H25" s="231"/>
      <c r="I25" s="231"/>
    </row>
    <row r="53" spans="7:7" x14ac:dyDescent="0.4">
      <c r="G53" s="267"/>
    </row>
  </sheetData>
  <mergeCells count="3">
    <mergeCell ref="B4:B5"/>
    <mergeCell ref="C4:C5"/>
    <mergeCell ref="D4:L4"/>
  </mergeCells>
  <phoneticPr fontId="4"/>
  <pageMargins left="0.59055118110236227" right="0.59055118110236227" top="0.78740157480314965" bottom="0.78740157480314965" header="0.39370078740157483" footer="0.39370078740157483"/>
  <pageSetup paperSize="9" scale="93" orientation="portrait" r:id="rId1"/>
  <headerFooter alignWithMargins="0">
    <oddHeader>&amp;R15.交通・通信</oddHeader>
    <oddFooter>&amp;C-105-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9"/>
  <sheetViews>
    <sheetView showGridLines="0" zoomScale="85" zoomScaleNormal="85" zoomScaleSheetLayoutView="110" workbookViewId="0">
      <selection activeCell="Q20" sqref="Q20"/>
    </sheetView>
  </sheetViews>
  <sheetFormatPr defaultRowHeight="15.75" x14ac:dyDescent="0.4"/>
  <cols>
    <col min="1" max="1" width="1.625" style="270" customWidth="1"/>
    <col min="2" max="2" width="9" style="270" customWidth="1"/>
    <col min="3" max="4" width="5.125" style="270" customWidth="1"/>
    <col min="5" max="8" width="4.125" style="270" customWidth="1"/>
    <col min="9" max="9" width="5.125" style="272" customWidth="1"/>
    <col min="10" max="21" width="4.125" style="270" customWidth="1"/>
    <col min="22" max="256" width="9" style="270"/>
    <col min="257" max="257" width="1.625" style="270" customWidth="1"/>
    <col min="258" max="258" width="9" style="270" customWidth="1"/>
    <col min="259" max="260" width="5.125" style="270" customWidth="1"/>
    <col min="261" max="264" width="4.125" style="270" customWidth="1"/>
    <col min="265" max="265" width="5.125" style="270" customWidth="1"/>
    <col min="266" max="277" width="4.125" style="270" customWidth="1"/>
    <col min="278" max="512" width="9" style="270"/>
    <col min="513" max="513" width="1.625" style="270" customWidth="1"/>
    <col min="514" max="514" width="9" style="270" customWidth="1"/>
    <col min="515" max="516" width="5.125" style="270" customWidth="1"/>
    <col min="517" max="520" width="4.125" style="270" customWidth="1"/>
    <col min="521" max="521" width="5.125" style="270" customWidth="1"/>
    <col min="522" max="533" width="4.125" style="270" customWidth="1"/>
    <col min="534" max="768" width="9" style="270"/>
    <col min="769" max="769" width="1.625" style="270" customWidth="1"/>
    <col min="770" max="770" width="9" style="270" customWidth="1"/>
    <col min="771" max="772" width="5.125" style="270" customWidth="1"/>
    <col min="773" max="776" width="4.125" style="270" customWidth="1"/>
    <col min="777" max="777" width="5.125" style="270" customWidth="1"/>
    <col min="778" max="789" width="4.125" style="270" customWidth="1"/>
    <col min="790" max="1024" width="9" style="270"/>
    <col min="1025" max="1025" width="1.625" style="270" customWidth="1"/>
    <col min="1026" max="1026" width="9" style="270" customWidth="1"/>
    <col min="1027" max="1028" width="5.125" style="270" customWidth="1"/>
    <col min="1029" max="1032" width="4.125" style="270" customWidth="1"/>
    <col min="1033" max="1033" width="5.125" style="270" customWidth="1"/>
    <col min="1034" max="1045" width="4.125" style="270" customWidth="1"/>
    <col min="1046" max="1280" width="9" style="270"/>
    <col min="1281" max="1281" width="1.625" style="270" customWidth="1"/>
    <col min="1282" max="1282" width="9" style="270" customWidth="1"/>
    <col min="1283" max="1284" width="5.125" style="270" customWidth="1"/>
    <col min="1285" max="1288" width="4.125" style="270" customWidth="1"/>
    <col min="1289" max="1289" width="5.125" style="270" customWidth="1"/>
    <col min="1290" max="1301" width="4.125" style="270" customWidth="1"/>
    <col min="1302" max="1536" width="9" style="270"/>
    <col min="1537" max="1537" width="1.625" style="270" customWidth="1"/>
    <col min="1538" max="1538" width="9" style="270" customWidth="1"/>
    <col min="1539" max="1540" width="5.125" style="270" customWidth="1"/>
    <col min="1541" max="1544" width="4.125" style="270" customWidth="1"/>
    <col min="1545" max="1545" width="5.125" style="270" customWidth="1"/>
    <col min="1546" max="1557" width="4.125" style="270" customWidth="1"/>
    <col min="1558" max="1792" width="9" style="270"/>
    <col min="1793" max="1793" width="1.625" style="270" customWidth="1"/>
    <col min="1794" max="1794" width="9" style="270" customWidth="1"/>
    <col min="1795" max="1796" width="5.125" style="270" customWidth="1"/>
    <col min="1797" max="1800" width="4.125" style="270" customWidth="1"/>
    <col min="1801" max="1801" width="5.125" style="270" customWidth="1"/>
    <col min="1802" max="1813" width="4.125" style="270" customWidth="1"/>
    <col min="1814" max="2048" width="9" style="270"/>
    <col min="2049" max="2049" width="1.625" style="270" customWidth="1"/>
    <col min="2050" max="2050" width="9" style="270" customWidth="1"/>
    <col min="2051" max="2052" width="5.125" style="270" customWidth="1"/>
    <col min="2053" max="2056" width="4.125" style="270" customWidth="1"/>
    <col min="2057" max="2057" width="5.125" style="270" customWidth="1"/>
    <col min="2058" max="2069" width="4.125" style="270" customWidth="1"/>
    <col min="2070" max="2304" width="9" style="270"/>
    <col min="2305" max="2305" width="1.625" style="270" customWidth="1"/>
    <col min="2306" max="2306" width="9" style="270" customWidth="1"/>
    <col min="2307" max="2308" width="5.125" style="270" customWidth="1"/>
    <col min="2309" max="2312" width="4.125" style="270" customWidth="1"/>
    <col min="2313" max="2313" width="5.125" style="270" customWidth="1"/>
    <col min="2314" max="2325" width="4.125" style="270" customWidth="1"/>
    <col min="2326" max="2560" width="9" style="270"/>
    <col min="2561" max="2561" width="1.625" style="270" customWidth="1"/>
    <col min="2562" max="2562" width="9" style="270" customWidth="1"/>
    <col min="2563" max="2564" width="5.125" style="270" customWidth="1"/>
    <col min="2565" max="2568" width="4.125" style="270" customWidth="1"/>
    <col min="2569" max="2569" width="5.125" style="270" customWidth="1"/>
    <col min="2570" max="2581" width="4.125" style="270" customWidth="1"/>
    <col min="2582" max="2816" width="9" style="270"/>
    <col min="2817" max="2817" width="1.625" style="270" customWidth="1"/>
    <col min="2818" max="2818" width="9" style="270" customWidth="1"/>
    <col min="2819" max="2820" width="5.125" style="270" customWidth="1"/>
    <col min="2821" max="2824" width="4.125" style="270" customWidth="1"/>
    <col min="2825" max="2825" width="5.125" style="270" customWidth="1"/>
    <col min="2826" max="2837" width="4.125" style="270" customWidth="1"/>
    <col min="2838" max="3072" width="9" style="270"/>
    <col min="3073" max="3073" width="1.625" style="270" customWidth="1"/>
    <col min="3074" max="3074" width="9" style="270" customWidth="1"/>
    <col min="3075" max="3076" width="5.125" style="270" customWidth="1"/>
    <col min="3077" max="3080" width="4.125" style="270" customWidth="1"/>
    <col min="3081" max="3081" width="5.125" style="270" customWidth="1"/>
    <col min="3082" max="3093" width="4.125" style="270" customWidth="1"/>
    <col min="3094" max="3328" width="9" style="270"/>
    <col min="3329" max="3329" width="1.625" style="270" customWidth="1"/>
    <col min="3330" max="3330" width="9" style="270" customWidth="1"/>
    <col min="3331" max="3332" width="5.125" style="270" customWidth="1"/>
    <col min="3333" max="3336" width="4.125" style="270" customWidth="1"/>
    <col min="3337" max="3337" width="5.125" style="270" customWidth="1"/>
    <col min="3338" max="3349" width="4.125" style="270" customWidth="1"/>
    <col min="3350" max="3584" width="9" style="270"/>
    <col min="3585" max="3585" width="1.625" style="270" customWidth="1"/>
    <col min="3586" max="3586" width="9" style="270" customWidth="1"/>
    <col min="3587" max="3588" width="5.125" style="270" customWidth="1"/>
    <col min="3589" max="3592" width="4.125" style="270" customWidth="1"/>
    <col min="3593" max="3593" width="5.125" style="270" customWidth="1"/>
    <col min="3594" max="3605" width="4.125" style="270" customWidth="1"/>
    <col min="3606" max="3840" width="9" style="270"/>
    <col min="3841" max="3841" width="1.625" style="270" customWidth="1"/>
    <col min="3842" max="3842" width="9" style="270" customWidth="1"/>
    <col min="3843" max="3844" width="5.125" style="270" customWidth="1"/>
    <col min="3845" max="3848" width="4.125" style="270" customWidth="1"/>
    <col min="3849" max="3849" width="5.125" style="270" customWidth="1"/>
    <col min="3850" max="3861" width="4.125" style="270" customWidth="1"/>
    <col min="3862" max="4096" width="9" style="270"/>
    <col min="4097" max="4097" width="1.625" style="270" customWidth="1"/>
    <col min="4098" max="4098" width="9" style="270" customWidth="1"/>
    <col min="4099" max="4100" width="5.125" style="270" customWidth="1"/>
    <col min="4101" max="4104" width="4.125" style="270" customWidth="1"/>
    <col min="4105" max="4105" width="5.125" style="270" customWidth="1"/>
    <col min="4106" max="4117" width="4.125" style="270" customWidth="1"/>
    <col min="4118" max="4352" width="9" style="270"/>
    <col min="4353" max="4353" width="1.625" style="270" customWidth="1"/>
    <col min="4354" max="4354" width="9" style="270" customWidth="1"/>
    <col min="4355" max="4356" width="5.125" style="270" customWidth="1"/>
    <col min="4357" max="4360" width="4.125" style="270" customWidth="1"/>
    <col min="4361" max="4361" width="5.125" style="270" customWidth="1"/>
    <col min="4362" max="4373" width="4.125" style="270" customWidth="1"/>
    <col min="4374" max="4608" width="9" style="270"/>
    <col min="4609" max="4609" width="1.625" style="270" customWidth="1"/>
    <col min="4610" max="4610" width="9" style="270" customWidth="1"/>
    <col min="4611" max="4612" width="5.125" style="270" customWidth="1"/>
    <col min="4613" max="4616" width="4.125" style="270" customWidth="1"/>
    <col min="4617" max="4617" width="5.125" style="270" customWidth="1"/>
    <col min="4618" max="4629" width="4.125" style="270" customWidth="1"/>
    <col min="4630" max="4864" width="9" style="270"/>
    <col min="4865" max="4865" width="1.625" style="270" customWidth="1"/>
    <col min="4866" max="4866" width="9" style="270" customWidth="1"/>
    <col min="4867" max="4868" width="5.125" style="270" customWidth="1"/>
    <col min="4869" max="4872" width="4.125" style="270" customWidth="1"/>
    <col min="4873" max="4873" width="5.125" style="270" customWidth="1"/>
    <col min="4874" max="4885" width="4.125" style="270" customWidth="1"/>
    <col min="4886" max="5120" width="9" style="270"/>
    <col min="5121" max="5121" width="1.625" style="270" customWidth="1"/>
    <col min="5122" max="5122" width="9" style="270" customWidth="1"/>
    <col min="5123" max="5124" width="5.125" style="270" customWidth="1"/>
    <col min="5125" max="5128" width="4.125" style="270" customWidth="1"/>
    <col min="5129" max="5129" width="5.125" style="270" customWidth="1"/>
    <col min="5130" max="5141" width="4.125" style="270" customWidth="1"/>
    <col min="5142" max="5376" width="9" style="270"/>
    <col min="5377" max="5377" width="1.625" style="270" customWidth="1"/>
    <col min="5378" max="5378" width="9" style="270" customWidth="1"/>
    <col min="5379" max="5380" width="5.125" style="270" customWidth="1"/>
    <col min="5381" max="5384" width="4.125" style="270" customWidth="1"/>
    <col min="5385" max="5385" width="5.125" style="270" customWidth="1"/>
    <col min="5386" max="5397" width="4.125" style="270" customWidth="1"/>
    <col min="5398" max="5632" width="9" style="270"/>
    <col min="5633" max="5633" width="1.625" style="270" customWidth="1"/>
    <col min="5634" max="5634" width="9" style="270" customWidth="1"/>
    <col min="5635" max="5636" width="5.125" style="270" customWidth="1"/>
    <col min="5637" max="5640" width="4.125" style="270" customWidth="1"/>
    <col min="5641" max="5641" width="5.125" style="270" customWidth="1"/>
    <col min="5642" max="5653" width="4.125" style="270" customWidth="1"/>
    <col min="5654" max="5888" width="9" style="270"/>
    <col min="5889" max="5889" width="1.625" style="270" customWidth="1"/>
    <col min="5890" max="5890" width="9" style="270" customWidth="1"/>
    <col min="5891" max="5892" width="5.125" style="270" customWidth="1"/>
    <col min="5893" max="5896" width="4.125" style="270" customWidth="1"/>
    <col min="5897" max="5897" width="5.125" style="270" customWidth="1"/>
    <col min="5898" max="5909" width="4.125" style="270" customWidth="1"/>
    <col min="5910" max="6144" width="9" style="270"/>
    <col min="6145" max="6145" width="1.625" style="270" customWidth="1"/>
    <col min="6146" max="6146" width="9" style="270" customWidth="1"/>
    <col min="6147" max="6148" width="5.125" style="270" customWidth="1"/>
    <col min="6149" max="6152" width="4.125" style="270" customWidth="1"/>
    <col min="6153" max="6153" width="5.125" style="270" customWidth="1"/>
    <col min="6154" max="6165" width="4.125" style="270" customWidth="1"/>
    <col min="6166" max="6400" width="9" style="270"/>
    <col min="6401" max="6401" width="1.625" style="270" customWidth="1"/>
    <col min="6402" max="6402" width="9" style="270" customWidth="1"/>
    <col min="6403" max="6404" width="5.125" style="270" customWidth="1"/>
    <col min="6405" max="6408" width="4.125" style="270" customWidth="1"/>
    <col min="6409" max="6409" width="5.125" style="270" customWidth="1"/>
    <col min="6410" max="6421" width="4.125" style="270" customWidth="1"/>
    <col min="6422" max="6656" width="9" style="270"/>
    <col min="6657" max="6657" width="1.625" style="270" customWidth="1"/>
    <col min="6658" max="6658" width="9" style="270" customWidth="1"/>
    <col min="6659" max="6660" width="5.125" style="270" customWidth="1"/>
    <col min="6661" max="6664" width="4.125" style="270" customWidth="1"/>
    <col min="6665" max="6665" width="5.125" style="270" customWidth="1"/>
    <col min="6666" max="6677" width="4.125" style="270" customWidth="1"/>
    <col min="6678" max="6912" width="9" style="270"/>
    <col min="6913" max="6913" width="1.625" style="270" customWidth="1"/>
    <col min="6914" max="6914" width="9" style="270" customWidth="1"/>
    <col min="6915" max="6916" width="5.125" style="270" customWidth="1"/>
    <col min="6917" max="6920" width="4.125" style="270" customWidth="1"/>
    <col min="6921" max="6921" width="5.125" style="270" customWidth="1"/>
    <col min="6922" max="6933" width="4.125" style="270" customWidth="1"/>
    <col min="6934" max="7168" width="9" style="270"/>
    <col min="7169" max="7169" width="1.625" style="270" customWidth="1"/>
    <col min="7170" max="7170" width="9" style="270" customWidth="1"/>
    <col min="7171" max="7172" width="5.125" style="270" customWidth="1"/>
    <col min="7173" max="7176" width="4.125" style="270" customWidth="1"/>
    <col min="7177" max="7177" width="5.125" style="270" customWidth="1"/>
    <col min="7178" max="7189" width="4.125" style="270" customWidth="1"/>
    <col min="7190" max="7424" width="9" style="270"/>
    <col min="7425" max="7425" width="1.625" style="270" customWidth="1"/>
    <col min="7426" max="7426" width="9" style="270" customWidth="1"/>
    <col min="7427" max="7428" width="5.125" style="270" customWidth="1"/>
    <col min="7429" max="7432" width="4.125" style="270" customWidth="1"/>
    <col min="7433" max="7433" width="5.125" style="270" customWidth="1"/>
    <col min="7434" max="7445" width="4.125" style="270" customWidth="1"/>
    <col min="7446" max="7680" width="9" style="270"/>
    <col min="7681" max="7681" width="1.625" style="270" customWidth="1"/>
    <col min="7682" max="7682" width="9" style="270" customWidth="1"/>
    <col min="7683" max="7684" width="5.125" style="270" customWidth="1"/>
    <col min="7685" max="7688" width="4.125" style="270" customWidth="1"/>
    <col min="7689" max="7689" width="5.125" style="270" customWidth="1"/>
    <col min="7690" max="7701" width="4.125" style="270" customWidth="1"/>
    <col min="7702" max="7936" width="9" style="270"/>
    <col min="7937" max="7937" width="1.625" style="270" customWidth="1"/>
    <col min="7938" max="7938" width="9" style="270" customWidth="1"/>
    <col min="7939" max="7940" width="5.125" style="270" customWidth="1"/>
    <col min="7941" max="7944" width="4.125" style="270" customWidth="1"/>
    <col min="7945" max="7945" width="5.125" style="270" customWidth="1"/>
    <col min="7946" max="7957" width="4.125" style="270" customWidth="1"/>
    <col min="7958" max="8192" width="9" style="270"/>
    <col min="8193" max="8193" width="1.625" style="270" customWidth="1"/>
    <col min="8194" max="8194" width="9" style="270" customWidth="1"/>
    <col min="8195" max="8196" width="5.125" style="270" customWidth="1"/>
    <col min="8197" max="8200" width="4.125" style="270" customWidth="1"/>
    <col min="8201" max="8201" width="5.125" style="270" customWidth="1"/>
    <col min="8202" max="8213" width="4.125" style="270" customWidth="1"/>
    <col min="8214" max="8448" width="9" style="270"/>
    <col min="8449" max="8449" width="1.625" style="270" customWidth="1"/>
    <col min="8450" max="8450" width="9" style="270" customWidth="1"/>
    <col min="8451" max="8452" width="5.125" style="270" customWidth="1"/>
    <col min="8453" max="8456" width="4.125" style="270" customWidth="1"/>
    <col min="8457" max="8457" width="5.125" style="270" customWidth="1"/>
    <col min="8458" max="8469" width="4.125" style="270" customWidth="1"/>
    <col min="8470" max="8704" width="9" style="270"/>
    <col min="8705" max="8705" width="1.625" style="270" customWidth="1"/>
    <col min="8706" max="8706" width="9" style="270" customWidth="1"/>
    <col min="8707" max="8708" width="5.125" style="270" customWidth="1"/>
    <col min="8709" max="8712" width="4.125" style="270" customWidth="1"/>
    <col min="8713" max="8713" width="5.125" style="270" customWidth="1"/>
    <col min="8714" max="8725" width="4.125" style="270" customWidth="1"/>
    <col min="8726" max="8960" width="9" style="270"/>
    <col min="8961" max="8961" width="1.625" style="270" customWidth="1"/>
    <col min="8962" max="8962" width="9" style="270" customWidth="1"/>
    <col min="8963" max="8964" width="5.125" style="270" customWidth="1"/>
    <col min="8965" max="8968" width="4.125" style="270" customWidth="1"/>
    <col min="8969" max="8969" width="5.125" style="270" customWidth="1"/>
    <col min="8970" max="8981" width="4.125" style="270" customWidth="1"/>
    <col min="8982" max="9216" width="9" style="270"/>
    <col min="9217" max="9217" width="1.625" style="270" customWidth="1"/>
    <col min="9218" max="9218" width="9" style="270" customWidth="1"/>
    <col min="9219" max="9220" width="5.125" style="270" customWidth="1"/>
    <col min="9221" max="9224" width="4.125" style="270" customWidth="1"/>
    <col min="9225" max="9225" width="5.125" style="270" customWidth="1"/>
    <col min="9226" max="9237" width="4.125" style="270" customWidth="1"/>
    <col min="9238" max="9472" width="9" style="270"/>
    <col min="9473" max="9473" width="1.625" style="270" customWidth="1"/>
    <col min="9474" max="9474" width="9" style="270" customWidth="1"/>
    <col min="9475" max="9476" width="5.125" style="270" customWidth="1"/>
    <col min="9477" max="9480" width="4.125" style="270" customWidth="1"/>
    <col min="9481" max="9481" width="5.125" style="270" customWidth="1"/>
    <col min="9482" max="9493" width="4.125" style="270" customWidth="1"/>
    <col min="9494" max="9728" width="9" style="270"/>
    <col min="9729" max="9729" width="1.625" style="270" customWidth="1"/>
    <col min="9730" max="9730" width="9" style="270" customWidth="1"/>
    <col min="9731" max="9732" width="5.125" style="270" customWidth="1"/>
    <col min="9733" max="9736" width="4.125" style="270" customWidth="1"/>
    <col min="9737" max="9737" width="5.125" style="270" customWidth="1"/>
    <col min="9738" max="9749" width="4.125" style="270" customWidth="1"/>
    <col min="9750" max="9984" width="9" style="270"/>
    <col min="9985" max="9985" width="1.625" style="270" customWidth="1"/>
    <col min="9986" max="9986" width="9" style="270" customWidth="1"/>
    <col min="9987" max="9988" width="5.125" style="270" customWidth="1"/>
    <col min="9989" max="9992" width="4.125" style="270" customWidth="1"/>
    <col min="9993" max="9993" width="5.125" style="270" customWidth="1"/>
    <col min="9994" max="10005" width="4.125" style="270" customWidth="1"/>
    <col min="10006" max="10240" width="9" style="270"/>
    <col min="10241" max="10241" width="1.625" style="270" customWidth="1"/>
    <col min="10242" max="10242" width="9" style="270" customWidth="1"/>
    <col min="10243" max="10244" width="5.125" style="270" customWidth="1"/>
    <col min="10245" max="10248" width="4.125" style="270" customWidth="1"/>
    <col min="10249" max="10249" width="5.125" style="270" customWidth="1"/>
    <col min="10250" max="10261" width="4.125" style="270" customWidth="1"/>
    <col min="10262" max="10496" width="9" style="270"/>
    <col min="10497" max="10497" width="1.625" style="270" customWidth="1"/>
    <col min="10498" max="10498" width="9" style="270" customWidth="1"/>
    <col min="10499" max="10500" width="5.125" style="270" customWidth="1"/>
    <col min="10501" max="10504" width="4.125" style="270" customWidth="1"/>
    <col min="10505" max="10505" width="5.125" style="270" customWidth="1"/>
    <col min="10506" max="10517" width="4.125" style="270" customWidth="1"/>
    <col min="10518" max="10752" width="9" style="270"/>
    <col min="10753" max="10753" width="1.625" style="270" customWidth="1"/>
    <col min="10754" max="10754" width="9" style="270" customWidth="1"/>
    <col min="10755" max="10756" width="5.125" style="270" customWidth="1"/>
    <col min="10757" max="10760" width="4.125" style="270" customWidth="1"/>
    <col min="10761" max="10761" width="5.125" style="270" customWidth="1"/>
    <col min="10762" max="10773" width="4.125" style="270" customWidth="1"/>
    <col min="10774" max="11008" width="9" style="270"/>
    <col min="11009" max="11009" width="1.625" style="270" customWidth="1"/>
    <col min="11010" max="11010" width="9" style="270" customWidth="1"/>
    <col min="11011" max="11012" width="5.125" style="270" customWidth="1"/>
    <col min="11013" max="11016" width="4.125" style="270" customWidth="1"/>
    <col min="11017" max="11017" width="5.125" style="270" customWidth="1"/>
    <col min="11018" max="11029" width="4.125" style="270" customWidth="1"/>
    <col min="11030" max="11264" width="9" style="270"/>
    <col min="11265" max="11265" width="1.625" style="270" customWidth="1"/>
    <col min="11266" max="11266" width="9" style="270" customWidth="1"/>
    <col min="11267" max="11268" width="5.125" style="270" customWidth="1"/>
    <col min="11269" max="11272" width="4.125" style="270" customWidth="1"/>
    <col min="11273" max="11273" width="5.125" style="270" customWidth="1"/>
    <col min="11274" max="11285" width="4.125" style="270" customWidth="1"/>
    <col min="11286" max="11520" width="9" style="270"/>
    <col min="11521" max="11521" width="1.625" style="270" customWidth="1"/>
    <col min="11522" max="11522" width="9" style="270" customWidth="1"/>
    <col min="11523" max="11524" width="5.125" style="270" customWidth="1"/>
    <col min="11525" max="11528" width="4.125" style="270" customWidth="1"/>
    <col min="11529" max="11529" width="5.125" style="270" customWidth="1"/>
    <col min="11530" max="11541" width="4.125" style="270" customWidth="1"/>
    <col min="11542" max="11776" width="9" style="270"/>
    <col min="11777" max="11777" width="1.625" style="270" customWidth="1"/>
    <col min="11778" max="11778" width="9" style="270" customWidth="1"/>
    <col min="11779" max="11780" width="5.125" style="270" customWidth="1"/>
    <col min="11781" max="11784" width="4.125" style="270" customWidth="1"/>
    <col min="11785" max="11785" width="5.125" style="270" customWidth="1"/>
    <col min="11786" max="11797" width="4.125" style="270" customWidth="1"/>
    <col min="11798" max="12032" width="9" style="270"/>
    <col min="12033" max="12033" width="1.625" style="270" customWidth="1"/>
    <col min="12034" max="12034" width="9" style="270" customWidth="1"/>
    <col min="12035" max="12036" width="5.125" style="270" customWidth="1"/>
    <col min="12037" max="12040" width="4.125" style="270" customWidth="1"/>
    <col min="12041" max="12041" width="5.125" style="270" customWidth="1"/>
    <col min="12042" max="12053" width="4.125" style="270" customWidth="1"/>
    <col min="12054" max="12288" width="9" style="270"/>
    <col min="12289" max="12289" width="1.625" style="270" customWidth="1"/>
    <col min="12290" max="12290" width="9" style="270" customWidth="1"/>
    <col min="12291" max="12292" width="5.125" style="270" customWidth="1"/>
    <col min="12293" max="12296" width="4.125" style="270" customWidth="1"/>
    <col min="12297" max="12297" width="5.125" style="270" customWidth="1"/>
    <col min="12298" max="12309" width="4.125" style="270" customWidth="1"/>
    <col min="12310" max="12544" width="9" style="270"/>
    <col min="12545" max="12545" width="1.625" style="270" customWidth="1"/>
    <col min="12546" max="12546" width="9" style="270" customWidth="1"/>
    <col min="12547" max="12548" width="5.125" style="270" customWidth="1"/>
    <col min="12549" max="12552" width="4.125" style="270" customWidth="1"/>
    <col min="12553" max="12553" width="5.125" style="270" customWidth="1"/>
    <col min="12554" max="12565" width="4.125" style="270" customWidth="1"/>
    <col min="12566" max="12800" width="9" style="270"/>
    <col min="12801" max="12801" width="1.625" style="270" customWidth="1"/>
    <col min="12802" max="12802" width="9" style="270" customWidth="1"/>
    <col min="12803" max="12804" width="5.125" style="270" customWidth="1"/>
    <col min="12805" max="12808" width="4.125" style="270" customWidth="1"/>
    <col min="12809" max="12809" width="5.125" style="270" customWidth="1"/>
    <col min="12810" max="12821" width="4.125" style="270" customWidth="1"/>
    <col min="12822" max="13056" width="9" style="270"/>
    <col min="13057" max="13057" width="1.625" style="270" customWidth="1"/>
    <col min="13058" max="13058" width="9" style="270" customWidth="1"/>
    <col min="13059" max="13060" width="5.125" style="270" customWidth="1"/>
    <col min="13061" max="13064" width="4.125" style="270" customWidth="1"/>
    <col min="13065" max="13065" width="5.125" style="270" customWidth="1"/>
    <col min="13066" max="13077" width="4.125" style="270" customWidth="1"/>
    <col min="13078" max="13312" width="9" style="270"/>
    <col min="13313" max="13313" width="1.625" style="270" customWidth="1"/>
    <col min="13314" max="13314" width="9" style="270" customWidth="1"/>
    <col min="13315" max="13316" width="5.125" style="270" customWidth="1"/>
    <col min="13317" max="13320" width="4.125" style="270" customWidth="1"/>
    <col min="13321" max="13321" width="5.125" style="270" customWidth="1"/>
    <col min="13322" max="13333" width="4.125" style="270" customWidth="1"/>
    <col min="13334" max="13568" width="9" style="270"/>
    <col min="13569" max="13569" width="1.625" style="270" customWidth="1"/>
    <col min="13570" max="13570" width="9" style="270" customWidth="1"/>
    <col min="13571" max="13572" width="5.125" style="270" customWidth="1"/>
    <col min="13573" max="13576" width="4.125" style="270" customWidth="1"/>
    <col min="13577" max="13577" width="5.125" style="270" customWidth="1"/>
    <col min="13578" max="13589" width="4.125" style="270" customWidth="1"/>
    <col min="13590" max="13824" width="9" style="270"/>
    <col min="13825" max="13825" width="1.625" style="270" customWidth="1"/>
    <col min="13826" max="13826" width="9" style="270" customWidth="1"/>
    <col min="13827" max="13828" width="5.125" style="270" customWidth="1"/>
    <col min="13829" max="13832" width="4.125" style="270" customWidth="1"/>
    <col min="13833" max="13833" width="5.125" style="270" customWidth="1"/>
    <col min="13834" max="13845" width="4.125" style="270" customWidth="1"/>
    <col min="13846" max="14080" width="9" style="270"/>
    <col min="14081" max="14081" width="1.625" style="270" customWidth="1"/>
    <col min="14082" max="14082" width="9" style="270" customWidth="1"/>
    <col min="14083" max="14084" width="5.125" style="270" customWidth="1"/>
    <col min="14085" max="14088" width="4.125" style="270" customWidth="1"/>
    <col min="14089" max="14089" width="5.125" style="270" customWidth="1"/>
    <col min="14090" max="14101" width="4.125" style="270" customWidth="1"/>
    <col min="14102" max="14336" width="9" style="270"/>
    <col min="14337" max="14337" width="1.625" style="270" customWidth="1"/>
    <col min="14338" max="14338" width="9" style="270" customWidth="1"/>
    <col min="14339" max="14340" width="5.125" style="270" customWidth="1"/>
    <col min="14341" max="14344" width="4.125" style="270" customWidth="1"/>
    <col min="14345" max="14345" width="5.125" style="270" customWidth="1"/>
    <col min="14346" max="14357" width="4.125" style="270" customWidth="1"/>
    <col min="14358" max="14592" width="9" style="270"/>
    <col min="14593" max="14593" width="1.625" style="270" customWidth="1"/>
    <col min="14594" max="14594" width="9" style="270" customWidth="1"/>
    <col min="14595" max="14596" width="5.125" style="270" customWidth="1"/>
    <col min="14597" max="14600" width="4.125" style="270" customWidth="1"/>
    <col min="14601" max="14601" width="5.125" style="270" customWidth="1"/>
    <col min="14602" max="14613" width="4.125" style="270" customWidth="1"/>
    <col min="14614" max="14848" width="9" style="270"/>
    <col min="14849" max="14849" width="1.625" style="270" customWidth="1"/>
    <col min="14850" max="14850" width="9" style="270" customWidth="1"/>
    <col min="14851" max="14852" width="5.125" style="270" customWidth="1"/>
    <col min="14853" max="14856" width="4.125" style="270" customWidth="1"/>
    <col min="14857" max="14857" width="5.125" style="270" customWidth="1"/>
    <col min="14858" max="14869" width="4.125" style="270" customWidth="1"/>
    <col min="14870" max="15104" width="9" style="270"/>
    <col min="15105" max="15105" width="1.625" style="270" customWidth="1"/>
    <col min="15106" max="15106" width="9" style="270" customWidth="1"/>
    <col min="15107" max="15108" width="5.125" style="270" customWidth="1"/>
    <col min="15109" max="15112" width="4.125" style="270" customWidth="1"/>
    <col min="15113" max="15113" width="5.125" style="270" customWidth="1"/>
    <col min="15114" max="15125" width="4.125" style="270" customWidth="1"/>
    <col min="15126" max="15360" width="9" style="270"/>
    <col min="15361" max="15361" width="1.625" style="270" customWidth="1"/>
    <col min="15362" max="15362" width="9" style="270" customWidth="1"/>
    <col min="15363" max="15364" width="5.125" style="270" customWidth="1"/>
    <col min="15365" max="15368" width="4.125" style="270" customWidth="1"/>
    <col min="15369" max="15369" width="5.125" style="270" customWidth="1"/>
    <col min="15370" max="15381" width="4.125" style="270" customWidth="1"/>
    <col min="15382" max="15616" width="9" style="270"/>
    <col min="15617" max="15617" width="1.625" style="270" customWidth="1"/>
    <col min="15618" max="15618" width="9" style="270" customWidth="1"/>
    <col min="15619" max="15620" width="5.125" style="270" customWidth="1"/>
    <col min="15621" max="15624" width="4.125" style="270" customWidth="1"/>
    <col min="15625" max="15625" width="5.125" style="270" customWidth="1"/>
    <col min="15626" max="15637" width="4.125" style="270" customWidth="1"/>
    <col min="15638" max="15872" width="9" style="270"/>
    <col min="15873" max="15873" width="1.625" style="270" customWidth="1"/>
    <col min="15874" max="15874" width="9" style="270" customWidth="1"/>
    <col min="15875" max="15876" width="5.125" style="270" customWidth="1"/>
    <col min="15877" max="15880" width="4.125" style="270" customWidth="1"/>
    <col min="15881" max="15881" width="5.125" style="270" customWidth="1"/>
    <col min="15882" max="15893" width="4.125" style="270" customWidth="1"/>
    <col min="15894" max="16128" width="9" style="270"/>
    <col min="16129" max="16129" width="1.625" style="270" customWidth="1"/>
    <col min="16130" max="16130" width="9" style="270" customWidth="1"/>
    <col min="16131" max="16132" width="5.125" style="270" customWidth="1"/>
    <col min="16133" max="16136" width="4.125" style="270" customWidth="1"/>
    <col min="16137" max="16137" width="5.125" style="270" customWidth="1"/>
    <col min="16138" max="16149" width="4.125" style="270" customWidth="1"/>
    <col min="16150" max="16384" width="9" style="270"/>
  </cols>
  <sheetData>
    <row r="1" spans="1:21" s="269" customFormat="1" ht="30" customHeight="1" x14ac:dyDescent="0.4">
      <c r="A1" s="268" t="s">
        <v>272</v>
      </c>
    </row>
    <row r="2" spans="1:21" s="269" customFormat="1" ht="7.5" customHeight="1" x14ac:dyDescent="0.4">
      <c r="A2" s="268"/>
    </row>
    <row r="3" spans="1:21" ht="22.5" customHeight="1" x14ac:dyDescent="0.4">
      <c r="B3" s="271"/>
      <c r="U3" s="273" t="s">
        <v>273</v>
      </c>
    </row>
    <row r="4" spans="1:21" ht="19.5" customHeight="1" x14ac:dyDescent="0.4">
      <c r="B4" s="274" t="s">
        <v>164</v>
      </c>
      <c r="C4" s="275" t="s">
        <v>274</v>
      </c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7"/>
    </row>
    <row r="5" spans="1:21" ht="19.5" customHeight="1" x14ac:dyDescent="0.4">
      <c r="B5" s="278"/>
      <c r="C5" s="279"/>
      <c r="D5" s="275" t="s">
        <v>275</v>
      </c>
      <c r="E5" s="276"/>
      <c r="F5" s="276"/>
      <c r="G5" s="276"/>
      <c r="H5" s="277"/>
      <c r="I5" s="280" t="s">
        <v>276</v>
      </c>
      <c r="J5" s="281"/>
      <c r="K5" s="281"/>
      <c r="L5" s="281"/>
      <c r="M5" s="281"/>
      <c r="N5" s="281"/>
      <c r="O5" s="281"/>
      <c r="P5" s="281"/>
      <c r="Q5" s="281"/>
      <c r="R5" s="281"/>
      <c r="S5" s="281"/>
      <c r="T5" s="281"/>
      <c r="U5" s="282"/>
    </row>
    <row r="6" spans="1:21" s="272" customFormat="1" ht="120" customHeight="1" x14ac:dyDescent="0.4">
      <c r="B6" s="283"/>
      <c r="C6" s="284" t="s">
        <v>277</v>
      </c>
      <c r="D6" s="285" t="s">
        <v>165</v>
      </c>
      <c r="E6" s="286" t="s">
        <v>278</v>
      </c>
      <c r="F6" s="286" t="s">
        <v>279</v>
      </c>
      <c r="G6" s="286" t="s">
        <v>280</v>
      </c>
      <c r="H6" s="286" t="s">
        <v>281</v>
      </c>
      <c r="I6" s="287" t="s">
        <v>165</v>
      </c>
      <c r="J6" s="288" t="s">
        <v>282</v>
      </c>
      <c r="K6" s="288" t="s">
        <v>283</v>
      </c>
      <c r="L6" s="288" t="s">
        <v>284</v>
      </c>
      <c r="M6" s="288" t="s">
        <v>285</v>
      </c>
      <c r="N6" s="288" t="s">
        <v>286</v>
      </c>
      <c r="O6" s="288" t="s">
        <v>287</v>
      </c>
      <c r="P6" s="288" t="s">
        <v>288</v>
      </c>
      <c r="Q6" s="288" t="s">
        <v>289</v>
      </c>
      <c r="R6" s="288" t="s">
        <v>290</v>
      </c>
      <c r="S6" s="288" t="s">
        <v>291</v>
      </c>
      <c r="T6" s="288" t="s">
        <v>292</v>
      </c>
      <c r="U6" s="288" t="s">
        <v>293</v>
      </c>
    </row>
    <row r="7" spans="1:21" ht="26.25" customHeight="1" x14ac:dyDescent="0.4">
      <c r="B7" s="289" t="s">
        <v>229</v>
      </c>
      <c r="C7" s="290">
        <f t="shared" ref="C7:C12" si="0">D7+I7</f>
        <v>49092</v>
      </c>
      <c r="D7" s="290">
        <f t="shared" ref="D7:D12" si="1">SUM(E7:H7)</f>
        <v>37583</v>
      </c>
      <c r="E7" s="291">
        <v>9227</v>
      </c>
      <c r="F7" s="291">
        <v>9870</v>
      </c>
      <c r="G7" s="291">
        <v>9146</v>
      </c>
      <c r="H7" s="291">
        <v>9340</v>
      </c>
      <c r="I7" s="292">
        <f t="shared" ref="I7:I12" si="2">SUM(J7:U7)</f>
        <v>11509</v>
      </c>
      <c r="J7" s="293">
        <v>693</v>
      </c>
      <c r="K7" s="293">
        <v>592</v>
      </c>
      <c r="L7" s="293">
        <v>84</v>
      </c>
      <c r="M7" s="293">
        <v>942</v>
      </c>
      <c r="N7" s="293">
        <v>480</v>
      </c>
      <c r="O7" s="293">
        <v>185</v>
      </c>
      <c r="P7" s="293">
        <v>1828</v>
      </c>
      <c r="Q7" s="293">
        <v>1451</v>
      </c>
      <c r="R7" s="293">
        <v>1129</v>
      </c>
      <c r="S7" s="293">
        <v>1013</v>
      </c>
      <c r="T7" s="293">
        <v>1087</v>
      </c>
      <c r="U7" s="293">
        <v>2025</v>
      </c>
    </row>
    <row r="8" spans="1:21" ht="26.25" customHeight="1" x14ac:dyDescent="0.4">
      <c r="B8" s="289" t="s">
        <v>190</v>
      </c>
      <c r="C8" s="290">
        <f t="shared" si="0"/>
        <v>64649</v>
      </c>
      <c r="D8" s="290">
        <f t="shared" si="1"/>
        <v>44034</v>
      </c>
      <c r="E8" s="291">
        <v>11140</v>
      </c>
      <c r="F8" s="291">
        <v>11925</v>
      </c>
      <c r="G8" s="291">
        <v>10661</v>
      </c>
      <c r="H8" s="291">
        <v>10308</v>
      </c>
      <c r="I8" s="292">
        <f t="shared" si="2"/>
        <v>20615</v>
      </c>
      <c r="J8" s="293">
        <v>1700</v>
      </c>
      <c r="K8" s="293">
        <v>1210</v>
      </c>
      <c r="L8" s="293">
        <v>166</v>
      </c>
      <c r="M8" s="293">
        <v>2117</v>
      </c>
      <c r="N8" s="293">
        <v>878</v>
      </c>
      <c r="O8" s="293">
        <v>367</v>
      </c>
      <c r="P8" s="293">
        <v>3012</v>
      </c>
      <c r="Q8" s="293">
        <v>2983</v>
      </c>
      <c r="R8" s="293">
        <v>1355</v>
      </c>
      <c r="S8" s="293">
        <v>1523</v>
      </c>
      <c r="T8" s="293">
        <v>2112</v>
      </c>
      <c r="U8" s="293">
        <v>3192</v>
      </c>
    </row>
    <row r="9" spans="1:21" ht="26.25" customHeight="1" x14ac:dyDescent="0.4">
      <c r="B9" s="289" t="s">
        <v>231</v>
      </c>
      <c r="C9" s="290">
        <f t="shared" si="0"/>
        <v>76026</v>
      </c>
      <c r="D9" s="290">
        <f t="shared" si="1"/>
        <v>54099</v>
      </c>
      <c r="E9" s="291">
        <v>15338</v>
      </c>
      <c r="F9" s="291">
        <v>14774</v>
      </c>
      <c r="G9" s="291">
        <v>12225</v>
      </c>
      <c r="H9" s="291">
        <v>11762</v>
      </c>
      <c r="I9" s="292">
        <f t="shared" si="2"/>
        <v>21927</v>
      </c>
      <c r="J9" s="293">
        <v>2184</v>
      </c>
      <c r="K9" s="293">
        <v>1523</v>
      </c>
      <c r="L9" s="293">
        <v>217</v>
      </c>
      <c r="M9" s="293">
        <v>2870</v>
      </c>
      <c r="N9" s="293">
        <v>1017</v>
      </c>
      <c r="O9" s="293">
        <v>328</v>
      </c>
      <c r="P9" s="293">
        <v>2743</v>
      </c>
      <c r="Q9" s="293">
        <v>2930</v>
      </c>
      <c r="R9" s="293">
        <v>1027</v>
      </c>
      <c r="S9" s="293">
        <v>2026</v>
      </c>
      <c r="T9" s="293">
        <v>2124</v>
      </c>
      <c r="U9" s="293">
        <v>2938</v>
      </c>
    </row>
    <row r="10" spans="1:21" ht="26.25" customHeight="1" x14ac:dyDescent="0.4">
      <c r="B10" s="289" t="s">
        <v>232</v>
      </c>
      <c r="C10" s="290">
        <f t="shared" si="0"/>
        <v>79537</v>
      </c>
      <c r="D10" s="290">
        <f t="shared" si="1"/>
        <v>55882</v>
      </c>
      <c r="E10" s="291">
        <v>16523</v>
      </c>
      <c r="F10" s="291">
        <v>16497</v>
      </c>
      <c r="G10" s="291">
        <v>11518</v>
      </c>
      <c r="H10" s="291">
        <v>11344</v>
      </c>
      <c r="I10" s="292">
        <f t="shared" si="2"/>
        <v>23655</v>
      </c>
      <c r="J10" s="293">
        <v>2765</v>
      </c>
      <c r="K10" s="293">
        <v>1956</v>
      </c>
      <c r="L10" s="293">
        <v>248</v>
      </c>
      <c r="M10" s="293">
        <v>2862</v>
      </c>
      <c r="N10" s="293">
        <v>931</v>
      </c>
      <c r="O10" s="293">
        <v>380</v>
      </c>
      <c r="P10" s="293">
        <v>3167</v>
      </c>
      <c r="Q10" s="293">
        <v>3572</v>
      </c>
      <c r="R10" s="293">
        <v>805</v>
      </c>
      <c r="S10" s="293">
        <v>1394</v>
      </c>
      <c r="T10" s="293">
        <v>2200</v>
      </c>
      <c r="U10" s="293">
        <v>3375</v>
      </c>
    </row>
    <row r="11" spans="1:21" ht="26.25" customHeight="1" x14ac:dyDescent="0.4">
      <c r="B11" s="289" t="s">
        <v>233</v>
      </c>
      <c r="C11" s="290">
        <f t="shared" si="0"/>
        <v>85110</v>
      </c>
      <c r="D11" s="290">
        <f t="shared" si="1"/>
        <v>61057</v>
      </c>
      <c r="E11" s="291">
        <v>17647</v>
      </c>
      <c r="F11" s="291">
        <v>18608</v>
      </c>
      <c r="G11" s="291">
        <v>11938</v>
      </c>
      <c r="H11" s="291">
        <v>12864</v>
      </c>
      <c r="I11" s="292">
        <f t="shared" si="2"/>
        <v>24053</v>
      </c>
      <c r="J11" s="293">
        <v>3251</v>
      </c>
      <c r="K11" s="293">
        <v>2101</v>
      </c>
      <c r="L11" s="293">
        <v>350</v>
      </c>
      <c r="M11" s="293">
        <v>3036</v>
      </c>
      <c r="N11" s="293">
        <v>971</v>
      </c>
      <c r="O11" s="293">
        <v>302</v>
      </c>
      <c r="P11" s="293">
        <v>3639</v>
      </c>
      <c r="Q11" s="293">
        <v>3182</v>
      </c>
      <c r="R11" s="293">
        <v>505</v>
      </c>
      <c r="S11" s="293">
        <v>1106</v>
      </c>
      <c r="T11" s="293">
        <v>2599</v>
      </c>
      <c r="U11" s="293">
        <v>3011</v>
      </c>
    </row>
    <row r="12" spans="1:21" s="294" customFormat="1" ht="26.25" customHeight="1" x14ac:dyDescent="0.4">
      <c r="B12" s="295" t="s">
        <v>234</v>
      </c>
      <c r="C12" s="292">
        <f t="shared" si="0"/>
        <v>89764</v>
      </c>
      <c r="D12" s="292">
        <f t="shared" si="1"/>
        <v>65501</v>
      </c>
      <c r="E12" s="293">
        <v>18754</v>
      </c>
      <c r="F12" s="293">
        <v>19472</v>
      </c>
      <c r="G12" s="293">
        <v>13029</v>
      </c>
      <c r="H12" s="293">
        <v>14246</v>
      </c>
      <c r="I12" s="292">
        <f t="shared" si="2"/>
        <v>24263</v>
      </c>
      <c r="J12" s="293">
        <v>2985</v>
      </c>
      <c r="K12" s="293">
        <v>2331</v>
      </c>
      <c r="L12" s="293">
        <v>147</v>
      </c>
      <c r="M12" s="293">
        <v>3233</v>
      </c>
      <c r="N12" s="293">
        <v>1380</v>
      </c>
      <c r="O12" s="293">
        <v>110</v>
      </c>
      <c r="P12" s="293">
        <v>4542</v>
      </c>
      <c r="Q12" s="293">
        <v>2580</v>
      </c>
      <c r="R12" s="293">
        <v>411</v>
      </c>
      <c r="S12" s="293">
        <v>1300</v>
      </c>
      <c r="T12" s="293">
        <v>1963</v>
      </c>
      <c r="U12" s="293">
        <v>3281</v>
      </c>
    </row>
    <row r="13" spans="1:21" s="294" customFormat="1" ht="26.25" customHeight="1" x14ac:dyDescent="0.4">
      <c r="B13" s="295" t="s">
        <v>235</v>
      </c>
      <c r="C13" s="292">
        <f>D13+I13</f>
        <v>90544</v>
      </c>
      <c r="D13" s="292">
        <f>SUM(E13:H13)</f>
        <v>66431</v>
      </c>
      <c r="E13" s="293">
        <v>19305</v>
      </c>
      <c r="F13" s="293">
        <v>17881</v>
      </c>
      <c r="G13" s="293">
        <v>14720</v>
      </c>
      <c r="H13" s="293">
        <v>14525</v>
      </c>
      <c r="I13" s="292">
        <f>SUM(J13:U13)</f>
        <v>24113</v>
      </c>
      <c r="J13" s="293">
        <v>2844</v>
      </c>
      <c r="K13" s="293">
        <v>2879</v>
      </c>
      <c r="L13" s="293" t="s">
        <v>294</v>
      </c>
      <c r="M13" s="293">
        <v>3151</v>
      </c>
      <c r="N13" s="293">
        <v>1877</v>
      </c>
      <c r="O13" s="293" t="s">
        <v>294</v>
      </c>
      <c r="P13" s="293">
        <v>4521</v>
      </c>
      <c r="Q13" s="293">
        <v>2642</v>
      </c>
      <c r="R13" s="293">
        <v>503</v>
      </c>
      <c r="S13" s="293">
        <v>930</v>
      </c>
      <c r="T13" s="293">
        <v>1729</v>
      </c>
      <c r="U13" s="293">
        <v>3037</v>
      </c>
    </row>
    <row r="14" spans="1:21" s="294" customFormat="1" ht="26.25" customHeight="1" x14ac:dyDescent="0.4">
      <c r="B14" s="295" t="s">
        <v>236</v>
      </c>
      <c r="C14" s="292">
        <f>D14+I14</f>
        <v>86728</v>
      </c>
      <c r="D14" s="292">
        <f>SUM(E14:H14)</f>
        <v>65236</v>
      </c>
      <c r="E14" s="293">
        <v>18504</v>
      </c>
      <c r="F14" s="293">
        <v>15590</v>
      </c>
      <c r="G14" s="293">
        <v>15549</v>
      </c>
      <c r="H14" s="293">
        <v>15593</v>
      </c>
      <c r="I14" s="292">
        <f>SUM(J14:U14)</f>
        <v>21492</v>
      </c>
      <c r="J14" s="293">
        <v>2855</v>
      </c>
      <c r="K14" s="293">
        <v>2727</v>
      </c>
      <c r="L14" s="293" t="s">
        <v>294</v>
      </c>
      <c r="M14" s="293">
        <v>2885</v>
      </c>
      <c r="N14" s="293">
        <v>1723</v>
      </c>
      <c r="O14" s="293" t="s">
        <v>294</v>
      </c>
      <c r="P14" s="293">
        <v>4205</v>
      </c>
      <c r="Q14" s="293">
        <v>1880</v>
      </c>
      <c r="R14" s="293">
        <v>446</v>
      </c>
      <c r="S14" s="293">
        <v>747</v>
      </c>
      <c r="T14" s="293">
        <v>1578</v>
      </c>
      <c r="U14" s="293">
        <v>2446</v>
      </c>
    </row>
    <row r="15" spans="1:21" s="294" customFormat="1" ht="26.25" customHeight="1" x14ac:dyDescent="0.4">
      <c r="B15" s="295" t="s">
        <v>237</v>
      </c>
      <c r="C15" s="292">
        <f>D15+I15</f>
        <v>86039</v>
      </c>
      <c r="D15" s="292">
        <f>SUM(E15:H15)</f>
        <v>66387</v>
      </c>
      <c r="E15" s="293">
        <v>19438</v>
      </c>
      <c r="F15" s="293">
        <v>17608</v>
      </c>
      <c r="G15" s="293">
        <v>14241</v>
      </c>
      <c r="H15" s="293">
        <v>15100</v>
      </c>
      <c r="I15" s="292">
        <f>SUM(J15:U15)</f>
        <v>19652</v>
      </c>
      <c r="J15" s="293">
        <v>3134</v>
      </c>
      <c r="K15" s="293">
        <v>2699</v>
      </c>
      <c r="L15" s="293" t="s">
        <v>294</v>
      </c>
      <c r="M15" s="293">
        <v>2425</v>
      </c>
      <c r="N15" s="293">
        <v>1492</v>
      </c>
      <c r="O15" s="293" t="s">
        <v>294</v>
      </c>
      <c r="P15" s="293">
        <v>3371</v>
      </c>
      <c r="Q15" s="293">
        <v>2376</v>
      </c>
      <c r="R15" s="293">
        <v>559</v>
      </c>
      <c r="S15" s="293">
        <v>822</v>
      </c>
      <c r="T15" s="293">
        <v>1285</v>
      </c>
      <c r="U15" s="293">
        <v>1489</v>
      </c>
    </row>
    <row r="16" spans="1:21" s="294" customFormat="1" ht="26.25" customHeight="1" x14ac:dyDescent="0.4">
      <c r="B16" s="295" t="s">
        <v>238</v>
      </c>
      <c r="C16" s="292">
        <f>D16+I16</f>
        <v>90118</v>
      </c>
      <c r="D16" s="292">
        <f>SUM(E16:H16)</f>
        <v>69926</v>
      </c>
      <c r="E16" s="293">
        <v>20701</v>
      </c>
      <c r="F16" s="293">
        <v>18385</v>
      </c>
      <c r="G16" s="293">
        <v>15538</v>
      </c>
      <c r="H16" s="293">
        <v>15302</v>
      </c>
      <c r="I16" s="292">
        <f>SUM(J16:U16)</f>
        <v>20192</v>
      </c>
      <c r="J16" s="293">
        <v>2800</v>
      </c>
      <c r="K16" s="293">
        <v>2745</v>
      </c>
      <c r="L16" s="293" t="s">
        <v>294</v>
      </c>
      <c r="M16" s="293">
        <v>2173</v>
      </c>
      <c r="N16" s="293">
        <v>1671</v>
      </c>
      <c r="O16" s="293" t="s">
        <v>294</v>
      </c>
      <c r="P16" s="293">
        <v>3652</v>
      </c>
      <c r="Q16" s="293">
        <v>3128</v>
      </c>
      <c r="R16" s="293">
        <v>373</v>
      </c>
      <c r="S16" s="293">
        <v>963</v>
      </c>
      <c r="T16" s="293">
        <v>1436</v>
      </c>
      <c r="U16" s="293">
        <v>1251</v>
      </c>
    </row>
    <row r="17" spans="2:21" s="294" customFormat="1" ht="26.25" customHeight="1" x14ac:dyDescent="0.4">
      <c r="B17" s="296" t="s">
        <v>295</v>
      </c>
      <c r="C17" s="297">
        <f>D17+I17</f>
        <v>86034</v>
      </c>
      <c r="D17" s="297">
        <f>SUM(E17:H17)</f>
        <v>66419</v>
      </c>
      <c r="E17" s="298">
        <v>20928</v>
      </c>
      <c r="F17" s="298">
        <v>17964</v>
      </c>
      <c r="G17" s="298">
        <v>13901</v>
      </c>
      <c r="H17" s="298">
        <v>13626</v>
      </c>
      <c r="I17" s="297">
        <f>SUM(J17:U17)</f>
        <v>19615</v>
      </c>
      <c r="J17" s="298">
        <v>2915</v>
      </c>
      <c r="K17" s="298">
        <v>2903</v>
      </c>
      <c r="L17" s="298" t="s">
        <v>294</v>
      </c>
      <c r="M17" s="298">
        <v>2498</v>
      </c>
      <c r="N17" s="298">
        <v>1591</v>
      </c>
      <c r="O17" s="298" t="s">
        <v>294</v>
      </c>
      <c r="P17" s="298">
        <v>3372</v>
      </c>
      <c r="Q17" s="298">
        <v>3252</v>
      </c>
      <c r="R17" s="298">
        <v>188</v>
      </c>
      <c r="S17" s="298">
        <v>601</v>
      </c>
      <c r="T17" s="298">
        <v>1403</v>
      </c>
      <c r="U17" s="298">
        <v>892</v>
      </c>
    </row>
    <row r="18" spans="2:21" ht="15" customHeight="1" x14ac:dyDescent="0.4">
      <c r="B18" s="299" t="s">
        <v>296</v>
      </c>
      <c r="U18" s="300"/>
    </row>
    <row r="19" spans="2:21" ht="15" customHeight="1" x14ac:dyDescent="0.4">
      <c r="B19" s="301" t="s">
        <v>297</v>
      </c>
      <c r="C19" s="302"/>
    </row>
  </sheetData>
  <mergeCells count="4">
    <mergeCell ref="B4:B6"/>
    <mergeCell ref="C4:U4"/>
    <mergeCell ref="D5:H5"/>
    <mergeCell ref="I5:U5"/>
  </mergeCells>
  <phoneticPr fontId="4"/>
  <pageMargins left="0.59055118110236227" right="0.59055118110236227" top="0.78740157480314965" bottom="0.78740157480314965" header="0.39370078740157483" footer="0.39370078740157483"/>
  <pageSetup paperSize="9" scale="90" orientation="portrait" r:id="rId1"/>
  <headerFooter>
    <oddHeader>&amp;R15.交通・通信</oddHeader>
    <oddFooter>&amp;C-106-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3"/>
  <sheetViews>
    <sheetView showGridLines="0" zoomScaleNormal="100" workbookViewId="0">
      <pane xSplit="3" ySplit="7" topLeftCell="D37" activePane="bottomRight" state="frozen"/>
      <selection pane="topRight" activeCell="D1" sqref="D1"/>
      <selection pane="bottomLeft" activeCell="A8" sqref="A8"/>
      <selection pane="bottomRight" activeCell="L60" sqref="L60"/>
    </sheetView>
  </sheetViews>
  <sheetFormatPr defaultRowHeight="18.75" x14ac:dyDescent="0.4"/>
  <cols>
    <col min="1" max="1" width="1.625" style="4" customWidth="1"/>
    <col min="2" max="2" width="7.5" style="4" customWidth="1"/>
    <col min="3" max="4" width="5.5" style="4" customWidth="1"/>
    <col min="5" max="18" width="5.375" style="4" customWidth="1"/>
    <col min="19" max="16384" width="9" style="4"/>
  </cols>
  <sheetData>
    <row r="1" spans="1:18" ht="30" customHeight="1" x14ac:dyDescent="0.4">
      <c r="A1" s="303" t="s">
        <v>298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</row>
    <row r="2" spans="1:18" ht="7.5" customHeight="1" x14ac:dyDescent="0.4">
      <c r="A2" s="303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</row>
    <row r="3" spans="1:18" ht="22.5" customHeight="1" x14ac:dyDescent="0.15">
      <c r="A3" s="140"/>
      <c r="B3" s="304" t="s">
        <v>299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3"/>
      <c r="P3" s="143"/>
      <c r="Q3" s="140"/>
      <c r="R3" s="305" t="s">
        <v>162</v>
      </c>
    </row>
    <row r="4" spans="1:18" ht="17.25" customHeight="1" x14ac:dyDescent="0.4">
      <c r="A4" s="140"/>
      <c r="B4" s="306" t="s">
        <v>3</v>
      </c>
      <c r="C4" s="307" t="s">
        <v>300</v>
      </c>
      <c r="D4" s="308" t="s">
        <v>301</v>
      </c>
      <c r="E4" s="309"/>
      <c r="F4" s="309"/>
      <c r="G4" s="309"/>
      <c r="H4" s="309"/>
      <c r="I4" s="309"/>
      <c r="J4" s="309"/>
      <c r="K4" s="309"/>
      <c r="L4" s="309"/>
      <c r="M4" s="310"/>
      <c r="N4" s="311" t="s">
        <v>302</v>
      </c>
      <c r="O4" s="312" t="s">
        <v>303</v>
      </c>
      <c r="P4" s="313"/>
      <c r="Q4" s="313"/>
      <c r="R4" s="314"/>
    </row>
    <row r="5" spans="1:18" ht="17.25" customHeight="1" x14ac:dyDescent="0.4">
      <c r="A5" s="140"/>
      <c r="B5" s="306"/>
      <c r="C5" s="315"/>
      <c r="D5" s="316" t="s">
        <v>304</v>
      </c>
      <c r="E5" s="317" t="s">
        <v>305</v>
      </c>
      <c r="F5" s="317"/>
      <c r="G5" s="317"/>
      <c r="H5" s="317" t="s">
        <v>306</v>
      </c>
      <c r="I5" s="317"/>
      <c r="J5" s="317" t="s">
        <v>307</v>
      </c>
      <c r="K5" s="317"/>
      <c r="L5" s="318" t="s">
        <v>308</v>
      </c>
      <c r="M5" s="319"/>
      <c r="N5" s="320"/>
      <c r="O5" s="321" t="s">
        <v>309</v>
      </c>
      <c r="P5" s="322" t="s">
        <v>310</v>
      </c>
      <c r="Q5" s="323" t="s">
        <v>311</v>
      </c>
      <c r="R5" s="324" t="s">
        <v>312</v>
      </c>
    </row>
    <row r="6" spans="1:18" ht="17.25" customHeight="1" x14ac:dyDescent="0.4">
      <c r="A6" s="140"/>
      <c r="B6" s="306"/>
      <c r="C6" s="315"/>
      <c r="D6" s="316"/>
      <c r="E6" s="325" t="s">
        <v>313</v>
      </c>
      <c r="F6" s="325" t="s">
        <v>314</v>
      </c>
      <c r="G6" s="326" t="s">
        <v>315</v>
      </c>
      <c r="H6" s="325" t="s">
        <v>313</v>
      </c>
      <c r="I6" s="325" t="s">
        <v>314</v>
      </c>
      <c r="J6" s="325" t="s">
        <v>313</v>
      </c>
      <c r="K6" s="325" t="s">
        <v>314</v>
      </c>
      <c r="L6" s="327" t="s">
        <v>316</v>
      </c>
      <c r="M6" s="328" t="s">
        <v>317</v>
      </c>
      <c r="N6" s="320"/>
      <c r="O6" s="329"/>
      <c r="P6" s="330"/>
      <c r="Q6" s="331"/>
      <c r="R6" s="332"/>
    </row>
    <row r="7" spans="1:18" ht="17.25" customHeight="1" x14ac:dyDescent="0.4">
      <c r="A7" s="140"/>
      <c r="B7" s="306"/>
      <c r="C7" s="333"/>
      <c r="D7" s="321"/>
      <c r="E7" s="334"/>
      <c r="F7" s="334"/>
      <c r="G7" s="335"/>
      <c r="H7" s="334"/>
      <c r="I7" s="334"/>
      <c r="J7" s="334"/>
      <c r="K7" s="334"/>
      <c r="L7" s="336"/>
      <c r="M7" s="337"/>
      <c r="N7" s="320"/>
      <c r="O7" s="329"/>
      <c r="P7" s="330"/>
      <c r="Q7" s="331"/>
      <c r="R7" s="332"/>
    </row>
    <row r="8" spans="1:18" ht="15" hidden="1" customHeight="1" x14ac:dyDescent="0.4">
      <c r="A8" s="140"/>
      <c r="B8" s="338" t="s">
        <v>17</v>
      </c>
      <c r="C8" s="339">
        <v>66745</v>
      </c>
      <c r="D8" s="340">
        <v>44420</v>
      </c>
      <c r="E8" s="341">
        <v>2323</v>
      </c>
      <c r="F8" s="342">
        <v>4088</v>
      </c>
      <c r="G8" s="342">
        <v>129</v>
      </c>
      <c r="H8" s="342">
        <v>42</v>
      </c>
      <c r="I8" s="342">
        <v>106</v>
      </c>
      <c r="J8" s="342">
        <v>10565</v>
      </c>
      <c r="K8" s="342">
        <v>25731</v>
      </c>
      <c r="L8" s="343">
        <v>1052</v>
      </c>
      <c r="M8" s="344">
        <v>384</v>
      </c>
      <c r="N8" s="345">
        <v>722</v>
      </c>
      <c r="O8" s="340">
        <v>674</v>
      </c>
      <c r="P8" s="342">
        <v>10524</v>
      </c>
      <c r="Q8" s="346">
        <v>10405</v>
      </c>
      <c r="R8" s="347"/>
    </row>
    <row r="9" spans="1:18" ht="15" hidden="1" customHeight="1" x14ac:dyDescent="0.4">
      <c r="A9" s="140"/>
      <c r="B9" s="348" t="s">
        <v>12</v>
      </c>
      <c r="C9" s="349">
        <v>17726</v>
      </c>
      <c r="D9" s="350">
        <v>11658</v>
      </c>
      <c r="E9" s="351">
        <v>471</v>
      </c>
      <c r="F9" s="352">
        <v>1040</v>
      </c>
      <c r="G9" s="352">
        <v>14</v>
      </c>
      <c r="H9" s="352">
        <v>8</v>
      </c>
      <c r="I9" s="352">
        <v>35</v>
      </c>
      <c r="J9" s="352">
        <v>2790</v>
      </c>
      <c r="K9" s="352">
        <v>6830</v>
      </c>
      <c r="L9" s="353">
        <v>335</v>
      </c>
      <c r="M9" s="354">
        <v>135</v>
      </c>
      <c r="N9" s="355">
        <v>225</v>
      </c>
      <c r="O9" s="350">
        <v>203</v>
      </c>
      <c r="P9" s="352">
        <v>2868</v>
      </c>
      <c r="Q9" s="356">
        <v>2772</v>
      </c>
      <c r="R9" s="357"/>
    </row>
    <row r="10" spans="1:18" ht="15" hidden="1" customHeight="1" x14ac:dyDescent="0.4">
      <c r="A10" s="140"/>
      <c r="B10" s="348" t="s">
        <v>13</v>
      </c>
      <c r="C10" s="349">
        <v>22897</v>
      </c>
      <c r="D10" s="350">
        <v>15758</v>
      </c>
      <c r="E10" s="351">
        <v>1034</v>
      </c>
      <c r="F10" s="352">
        <v>1473</v>
      </c>
      <c r="G10" s="352">
        <v>74</v>
      </c>
      <c r="H10" s="352">
        <v>25</v>
      </c>
      <c r="I10" s="352">
        <v>40</v>
      </c>
      <c r="J10" s="352">
        <v>3677</v>
      </c>
      <c r="K10" s="352">
        <v>8892</v>
      </c>
      <c r="L10" s="353">
        <v>413</v>
      </c>
      <c r="M10" s="354">
        <v>130</v>
      </c>
      <c r="N10" s="355">
        <v>260</v>
      </c>
      <c r="O10" s="350">
        <v>242</v>
      </c>
      <c r="P10" s="352">
        <v>3133</v>
      </c>
      <c r="Q10" s="356">
        <v>3504</v>
      </c>
      <c r="R10" s="357"/>
    </row>
    <row r="11" spans="1:18" ht="15" hidden="1" customHeight="1" x14ac:dyDescent="0.4">
      <c r="A11" s="140"/>
      <c r="B11" s="348" t="s">
        <v>14</v>
      </c>
      <c r="C11" s="349">
        <v>16276</v>
      </c>
      <c r="D11" s="350">
        <v>10920</v>
      </c>
      <c r="E11" s="351">
        <v>514</v>
      </c>
      <c r="F11" s="352">
        <v>1016</v>
      </c>
      <c r="G11" s="352">
        <v>13</v>
      </c>
      <c r="H11" s="352">
        <v>7</v>
      </c>
      <c r="I11" s="352">
        <v>17</v>
      </c>
      <c r="J11" s="352">
        <v>2630</v>
      </c>
      <c r="K11" s="352">
        <v>6456</v>
      </c>
      <c r="L11" s="353">
        <v>198</v>
      </c>
      <c r="M11" s="354">
        <v>69</v>
      </c>
      <c r="N11" s="355">
        <v>159</v>
      </c>
      <c r="O11" s="350">
        <v>135</v>
      </c>
      <c r="P11" s="352">
        <v>2379</v>
      </c>
      <c r="Q11" s="356">
        <v>2683</v>
      </c>
      <c r="R11" s="357"/>
    </row>
    <row r="12" spans="1:18" ht="15" hidden="1" customHeight="1" x14ac:dyDescent="0.4">
      <c r="A12" s="140"/>
      <c r="B12" s="358" t="s">
        <v>318</v>
      </c>
      <c r="C12" s="349">
        <v>9846</v>
      </c>
      <c r="D12" s="350">
        <v>6084</v>
      </c>
      <c r="E12" s="359">
        <v>304</v>
      </c>
      <c r="F12" s="360">
        <v>559</v>
      </c>
      <c r="G12" s="360">
        <v>28</v>
      </c>
      <c r="H12" s="360">
        <v>2</v>
      </c>
      <c r="I12" s="360">
        <v>14</v>
      </c>
      <c r="J12" s="360">
        <v>1468</v>
      </c>
      <c r="K12" s="360">
        <v>3553</v>
      </c>
      <c r="L12" s="361">
        <v>106</v>
      </c>
      <c r="M12" s="362">
        <v>50</v>
      </c>
      <c r="N12" s="363">
        <v>78</v>
      </c>
      <c r="O12" s="364">
        <v>94</v>
      </c>
      <c r="P12" s="360">
        <v>2144</v>
      </c>
      <c r="Q12" s="365">
        <v>1446</v>
      </c>
      <c r="R12" s="357"/>
    </row>
    <row r="13" spans="1:18" ht="15" customHeight="1" x14ac:dyDescent="0.4">
      <c r="A13" s="140"/>
      <c r="B13" s="338" t="s">
        <v>18</v>
      </c>
      <c r="C13" s="339">
        <v>68085</v>
      </c>
      <c r="D13" s="340">
        <v>44977</v>
      </c>
      <c r="E13" s="341">
        <v>2276</v>
      </c>
      <c r="F13" s="342">
        <v>3970</v>
      </c>
      <c r="G13" s="342">
        <v>130</v>
      </c>
      <c r="H13" s="342">
        <v>48</v>
      </c>
      <c r="I13" s="342">
        <v>103</v>
      </c>
      <c r="J13" s="342">
        <v>11453</v>
      </c>
      <c r="K13" s="342">
        <v>25548</v>
      </c>
      <c r="L13" s="343">
        <v>1052</v>
      </c>
      <c r="M13" s="344">
        <v>397</v>
      </c>
      <c r="N13" s="345">
        <v>766</v>
      </c>
      <c r="O13" s="340">
        <v>665</v>
      </c>
      <c r="P13" s="342">
        <v>10199</v>
      </c>
      <c r="Q13" s="346">
        <v>11478</v>
      </c>
      <c r="R13" s="357"/>
    </row>
    <row r="14" spans="1:18" ht="15" customHeight="1" x14ac:dyDescent="0.4">
      <c r="A14" s="140"/>
      <c r="B14" s="348" t="s">
        <v>12</v>
      </c>
      <c r="C14" s="349">
        <v>17911</v>
      </c>
      <c r="D14" s="350">
        <v>11711</v>
      </c>
      <c r="E14" s="351">
        <v>434</v>
      </c>
      <c r="F14" s="352">
        <v>1016</v>
      </c>
      <c r="G14" s="352">
        <v>15</v>
      </c>
      <c r="H14" s="352">
        <v>9</v>
      </c>
      <c r="I14" s="352">
        <v>35</v>
      </c>
      <c r="J14" s="352">
        <v>3014</v>
      </c>
      <c r="K14" s="352">
        <v>6715</v>
      </c>
      <c r="L14" s="353">
        <v>334</v>
      </c>
      <c r="M14" s="354">
        <v>139</v>
      </c>
      <c r="N14" s="355">
        <v>230</v>
      </c>
      <c r="O14" s="350">
        <v>201</v>
      </c>
      <c r="P14" s="352">
        <v>2747</v>
      </c>
      <c r="Q14" s="356">
        <v>3022</v>
      </c>
      <c r="R14" s="357"/>
    </row>
    <row r="15" spans="1:18" ht="15" customHeight="1" x14ac:dyDescent="0.4">
      <c r="A15" s="140"/>
      <c r="B15" s="348" t="s">
        <v>13</v>
      </c>
      <c r="C15" s="349">
        <v>23417</v>
      </c>
      <c r="D15" s="350">
        <v>15949</v>
      </c>
      <c r="E15" s="351">
        <v>1030</v>
      </c>
      <c r="F15" s="352">
        <v>1395</v>
      </c>
      <c r="G15" s="352">
        <v>75</v>
      </c>
      <c r="H15" s="352">
        <v>30</v>
      </c>
      <c r="I15" s="352">
        <v>36</v>
      </c>
      <c r="J15" s="352">
        <v>3982</v>
      </c>
      <c r="K15" s="352">
        <v>8850</v>
      </c>
      <c r="L15" s="353">
        <v>414</v>
      </c>
      <c r="M15" s="354">
        <v>137</v>
      </c>
      <c r="N15" s="355">
        <v>279</v>
      </c>
      <c r="O15" s="350">
        <v>235</v>
      </c>
      <c r="P15" s="352">
        <v>3075</v>
      </c>
      <c r="Q15" s="356">
        <v>3879</v>
      </c>
      <c r="R15" s="357"/>
    </row>
    <row r="16" spans="1:18" ht="15" customHeight="1" x14ac:dyDescent="0.4">
      <c r="A16" s="140"/>
      <c r="B16" s="348" t="s">
        <v>14</v>
      </c>
      <c r="C16" s="349">
        <v>16683</v>
      </c>
      <c r="D16" s="350">
        <v>11121</v>
      </c>
      <c r="E16" s="351">
        <v>506</v>
      </c>
      <c r="F16" s="352">
        <v>988</v>
      </c>
      <c r="G16" s="352">
        <v>12</v>
      </c>
      <c r="H16" s="352">
        <v>7</v>
      </c>
      <c r="I16" s="352">
        <v>16</v>
      </c>
      <c r="J16" s="352">
        <v>2864</v>
      </c>
      <c r="K16" s="352">
        <v>6458</v>
      </c>
      <c r="L16" s="353">
        <v>200</v>
      </c>
      <c r="M16" s="354">
        <v>70</v>
      </c>
      <c r="N16" s="355">
        <v>174</v>
      </c>
      <c r="O16" s="350">
        <v>137</v>
      </c>
      <c r="P16" s="352">
        <v>2300</v>
      </c>
      <c r="Q16" s="356">
        <v>2951</v>
      </c>
      <c r="R16" s="357"/>
    </row>
    <row r="17" spans="1:41" ht="15" customHeight="1" x14ac:dyDescent="0.4">
      <c r="A17" s="140"/>
      <c r="B17" s="358" t="s">
        <v>318</v>
      </c>
      <c r="C17" s="349">
        <v>10074</v>
      </c>
      <c r="D17" s="350">
        <v>6196</v>
      </c>
      <c r="E17" s="359">
        <v>306</v>
      </c>
      <c r="F17" s="360">
        <v>571</v>
      </c>
      <c r="G17" s="360">
        <v>28</v>
      </c>
      <c r="H17" s="360">
        <v>2</v>
      </c>
      <c r="I17" s="360">
        <v>16</v>
      </c>
      <c r="J17" s="360">
        <v>1593</v>
      </c>
      <c r="K17" s="360">
        <v>3525</v>
      </c>
      <c r="L17" s="361">
        <v>104</v>
      </c>
      <c r="M17" s="362">
        <v>51</v>
      </c>
      <c r="N17" s="363">
        <v>83</v>
      </c>
      <c r="O17" s="364">
        <v>92</v>
      </c>
      <c r="P17" s="360">
        <v>2077</v>
      </c>
      <c r="Q17" s="365">
        <v>1626</v>
      </c>
      <c r="R17" s="357"/>
    </row>
    <row r="18" spans="1:41" ht="15" customHeight="1" x14ac:dyDescent="0.4">
      <c r="B18" s="338" t="s">
        <v>19</v>
      </c>
      <c r="C18" s="339">
        <v>69147</v>
      </c>
      <c r="D18" s="340">
        <v>45234</v>
      </c>
      <c r="E18" s="341">
        <v>2283</v>
      </c>
      <c r="F18" s="342">
        <v>3814</v>
      </c>
      <c r="G18" s="342">
        <v>123</v>
      </c>
      <c r="H18" s="342">
        <v>45</v>
      </c>
      <c r="I18" s="342">
        <v>100</v>
      </c>
      <c r="J18" s="342">
        <v>12149</v>
      </c>
      <c r="K18" s="342">
        <v>25289</v>
      </c>
      <c r="L18" s="343">
        <v>1030</v>
      </c>
      <c r="M18" s="344">
        <v>401</v>
      </c>
      <c r="N18" s="345">
        <v>759</v>
      </c>
      <c r="O18" s="340">
        <v>684</v>
      </c>
      <c r="P18" s="342">
        <v>10059</v>
      </c>
      <c r="Q18" s="346">
        <v>12411</v>
      </c>
      <c r="R18" s="357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</row>
    <row r="19" spans="1:41" ht="15" customHeight="1" x14ac:dyDescent="0.4">
      <c r="B19" s="348" t="s">
        <v>12</v>
      </c>
      <c r="C19" s="349">
        <v>18134</v>
      </c>
      <c r="D19" s="350">
        <v>11726</v>
      </c>
      <c r="E19" s="351">
        <v>429</v>
      </c>
      <c r="F19" s="352">
        <v>971</v>
      </c>
      <c r="G19" s="352">
        <v>13</v>
      </c>
      <c r="H19" s="352">
        <v>8</v>
      </c>
      <c r="I19" s="352">
        <v>32</v>
      </c>
      <c r="J19" s="352">
        <v>3164</v>
      </c>
      <c r="K19" s="352">
        <v>6623</v>
      </c>
      <c r="L19" s="353">
        <v>340</v>
      </c>
      <c r="M19" s="354">
        <v>146</v>
      </c>
      <c r="N19" s="355">
        <v>220</v>
      </c>
      <c r="O19" s="350">
        <v>209</v>
      </c>
      <c r="P19" s="352">
        <v>2728</v>
      </c>
      <c r="Q19" s="356">
        <v>3251</v>
      </c>
      <c r="R19" s="357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</row>
    <row r="20" spans="1:41" ht="15" customHeight="1" x14ac:dyDescent="0.4">
      <c r="B20" s="348" t="s">
        <v>13</v>
      </c>
      <c r="C20" s="349">
        <v>23768</v>
      </c>
      <c r="D20" s="350">
        <v>16111</v>
      </c>
      <c r="E20" s="351">
        <v>1039</v>
      </c>
      <c r="F20" s="352">
        <v>1341</v>
      </c>
      <c r="G20" s="352">
        <v>71</v>
      </c>
      <c r="H20" s="352">
        <v>29</v>
      </c>
      <c r="I20" s="352">
        <v>35</v>
      </c>
      <c r="J20" s="352">
        <v>4261</v>
      </c>
      <c r="K20" s="352">
        <v>8794</v>
      </c>
      <c r="L20" s="353">
        <v>404</v>
      </c>
      <c r="M20" s="354">
        <v>137</v>
      </c>
      <c r="N20" s="355">
        <v>281</v>
      </c>
      <c r="O20" s="350">
        <v>243</v>
      </c>
      <c r="P20" s="352">
        <v>3023</v>
      </c>
      <c r="Q20" s="356">
        <v>4110</v>
      </c>
      <c r="R20" s="357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</row>
    <row r="21" spans="1:41" ht="15" customHeight="1" x14ac:dyDescent="0.4">
      <c r="B21" s="348" t="s">
        <v>14</v>
      </c>
      <c r="C21" s="349">
        <v>16871</v>
      </c>
      <c r="D21" s="350">
        <v>11117</v>
      </c>
      <c r="E21" s="351">
        <v>491</v>
      </c>
      <c r="F21" s="352">
        <v>959</v>
      </c>
      <c r="G21" s="352">
        <v>12</v>
      </c>
      <c r="H21" s="352">
        <v>6</v>
      </c>
      <c r="I21" s="352">
        <v>16</v>
      </c>
      <c r="J21" s="352">
        <v>3032</v>
      </c>
      <c r="K21" s="352">
        <v>6349</v>
      </c>
      <c r="L21" s="353">
        <v>186</v>
      </c>
      <c r="M21" s="354">
        <v>66</v>
      </c>
      <c r="N21" s="355">
        <v>168</v>
      </c>
      <c r="O21" s="350">
        <v>138</v>
      </c>
      <c r="P21" s="352">
        <v>2227</v>
      </c>
      <c r="Q21" s="356">
        <v>3221</v>
      </c>
      <c r="R21" s="357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</row>
    <row r="22" spans="1:41" ht="15" customHeight="1" x14ac:dyDescent="0.4">
      <c r="B22" s="358" t="s">
        <v>318</v>
      </c>
      <c r="C22" s="349">
        <v>10374</v>
      </c>
      <c r="D22" s="350">
        <v>6280</v>
      </c>
      <c r="E22" s="359">
        <v>324</v>
      </c>
      <c r="F22" s="360">
        <v>543</v>
      </c>
      <c r="G22" s="360">
        <v>27</v>
      </c>
      <c r="H22" s="360">
        <v>2</v>
      </c>
      <c r="I22" s="360">
        <v>17</v>
      </c>
      <c r="J22" s="360">
        <v>1692</v>
      </c>
      <c r="K22" s="360">
        <v>3523</v>
      </c>
      <c r="L22" s="361">
        <v>100</v>
      </c>
      <c r="M22" s="362">
        <v>52</v>
      </c>
      <c r="N22" s="363">
        <v>90</v>
      </c>
      <c r="O22" s="364">
        <v>94</v>
      </c>
      <c r="P22" s="360">
        <v>2081</v>
      </c>
      <c r="Q22" s="365">
        <v>1829</v>
      </c>
      <c r="R22" s="357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</row>
    <row r="23" spans="1:41" ht="15" customHeight="1" x14ac:dyDescent="0.4">
      <c r="B23" s="338" t="s">
        <v>20</v>
      </c>
      <c r="C23" s="339">
        <v>70275</v>
      </c>
      <c r="D23" s="340">
        <v>45610</v>
      </c>
      <c r="E23" s="341">
        <v>2288</v>
      </c>
      <c r="F23" s="342">
        <v>3672</v>
      </c>
      <c r="G23" s="342">
        <v>117</v>
      </c>
      <c r="H23" s="342">
        <v>48</v>
      </c>
      <c r="I23" s="342">
        <v>91</v>
      </c>
      <c r="J23" s="342">
        <v>12663</v>
      </c>
      <c r="K23" s="342">
        <v>25284</v>
      </c>
      <c r="L23" s="343">
        <v>1040</v>
      </c>
      <c r="M23" s="344">
        <v>407</v>
      </c>
      <c r="N23" s="345">
        <v>775</v>
      </c>
      <c r="O23" s="340">
        <v>693</v>
      </c>
      <c r="P23" s="342">
        <v>9858</v>
      </c>
      <c r="Q23" s="346">
        <v>13339</v>
      </c>
      <c r="R23" s="357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</row>
    <row r="24" spans="1:41" ht="15" customHeight="1" x14ac:dyDescent="0.4">
      <c r="B24" s="348" t="s">
        <v>12</v>
      </c>
      <c r="C24" s="349">
        <v>18294</v>
      </c>
      <c r="D24" s="350">
        <v>11750</v>
      </c>
      <c r="E24" s="351">
        <v>437</v>
      </c>
      <c r="F24" s="352">
        <v>934</v>
      </c>
      <c r="G24" s="352">
        <v>16</v>
      </c>
      <c r="H24" s="352">
        <v>8</v>
      </c>
      <c r="I24" s="352">
        <v>28</v>
      </c>
      <c r="J24" s="352">
        <v>3318</v>
      </c>
      <c r="K24" s="352">
        <v>6542</v>
      </c>
      <c r="L24" s="353">
        <v>324</v>
      </c>
      <c r="M24" s="354">
        <v>143</v>
      </c>
      <c r="N24" s="355">
        <v>215</v>
      </c>
      <c r="O24" s="350">
        <v>211</v>
      </c>
      <c r="P24" s="352">
        <v>2685</v>
      </c>
      <c r="Q24" s="356">
        <v>3433</v>
      </c>
      <c r="R24" s="357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</row>
    <row r="25" spans="1:41" ht="15" customHeight="1" x14ac:dyDescent="0.4">
      <c r="B25" s="348" t="s">
        <v>13</v>
      </c>
      <c r="C25" s="349">
        <v>24160</v>
      </c>
      <c r="D25" s="350">
        <v>16189</v>
      </c>
      <c r="E25" s="351">
        <v>1038</v>
      </c>
      <c r="F25" s="352">
        <v>1284</v>
      </c>
      <c r="G25" s="352">
        <v>62</v>
      </c>
      <c r="H25" s="352">
        <v>30</v>
      </c>
      <c r="I25" s="352">
        <v>33</v>
      </c>
      <c r="J25" s="352">
        <v>4414</v>
      </c>
      <c r="K25" s="352">
        <v>8766</v>
      </c>
      <c r="L25" s="353">
        <v>422</v>
      </c>
      <c r="M25" s="354">
        <v>140</v>
      </c>
      <c r="N25" s="355">
        <v>286</v>
      </c>
      <c r="O25" s="350">
        <v>244</v>
      </c>
      <c r="P25" s="352">
        <v>2975</v>
      </c>
      <c r="Q25" s="356">
        <v>4466</v>
      </c>
      <c r="R25" s="357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</row>
    <row r="26" spans="1:41" ht="15" customHeight="1" x14ac:dyDescent="0.4">
      <c r="B26" s="348" t="s">
        <v>14</v>
      </c>
      <c r="C26" s="349">
        <v>17315</v>
      </c>
      <c r="D26" s="350">
        <v>11296</v>
      </c>
      <c r="E26" s="351">
        <v>500</v>
      </c>
      <c r="F26" s="352">
        <v>922</v>
      </c>
      <c r="G26" s="352">
        <v>14</v>
      </c>
      <c r="H26" s="352">
        <v>6</v>
      </c>
      <c r="I26" s="352">
        <v>15</v>
      </c>
      <c r="J26" s="352">
        <v>3178</v>
      </c>
      <c r="K26" s="352">
        <v>6396</v>
      </c>
      <c r="L26" s="353">
        <v>194</v>
      </c>
      <c r="M26" s="354">
        <v>71</v>
      </c>
      <c r="N26" s="355">
        <v>172</v>
      </c>
      <c r="O26" s="350">
        <v>146</v>
      </c>
      <c r="P26" s="352">
        <v>2168</v>
      </c>
      <c r="Q26" s="356">
        <v>3533</v>
      </c>
      <c r="R26" s="357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</row>
    <row r="27" spans="1:41" ht="15" customHeight="1" x14ac:dyDescent="0.4">
      <c r="B27" s="358" t="s">
        <v>318</v>
      </c>
      <c r="C27" s="349">
        <v>10506</v>
      </c>
      <c r="D27" s="350">
        <v>6375</v>
      </c>
      <c r="E27" s="359">
        <v>313</v>
      </c>
      <c r="F27" s="360">
        <v>532</v>
      </c>
      <c r="G27" s="360">
        <v>25</v>
      </c>
      <c r="H27" s="360">
        <v>4</v>
      </c>
      <c r="I27" s="360">
        <v>15</v>
      </c>
      <c r="J27" s="360">
        <v>1753</v>
      </c>
      <c r="K27" s="360">
        <v>3580</v>
      </c>
      <c r="L27" s="361">
        <v>100</v>
      </c>
      <c r="M27" s="362">
        <v>53</v>
      </c>
      <c r="N27" s="363">
        <v>102</v>
      </c>
      <c r="O27" s="364">
        <v>92</v>
      </c>
      <c r="P27" s="360">
        <v>2030</v>
      </c>
      <c r="Q27" s="365">
        <v>1907</v>
      </c>
      <c r="R27" s="357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</row>
    <row r="28" spans="1:41" ht="15" customHeight="1" x14ac:dyDescent="0.4">
      <c r="B28" s="338" t="s">
        <v>21</v>
      </c>
      <c r="C28" s="339">
        <v>71352</v>
      </c>
      <c r="D28" s="366">
        <v>45837</v>
      </c>
      <c r="E28" s="341">
        <v>2285</v>
      </c>
      <c r="F28" s="342">
        <v>3615</v>
      </c>
      <c r="G28" s="342">
        <v>118</v>
      </c>
      <c r="H28" s="342">
        <v>50</v>
      </c>
      <c r="I28" s="342">
        <v>92</v>
      </c>
      <c r="J28" s="342">
        <v>13144</v>
      </c>
      <c r="K28" s="342">
        <v>25098</v>
      </c>
      <c r="L28" s="343">
        <v>1049</v>
      </c>
      <c r="M28" s="344">
        <v>418</v>
      </c>
      <c r="N28" s="345">
        <v>767</v>
      </c>
      <c r="O28" s="340">
        <v>691</v>
      </c>
      <c r="P28" s="342">
        <v>9802</v>
      </c>
      <c r="Q28" s="346">
        <v>14223</v>
      </c>
      <c r="R28" s="357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</row>
    <row r="29" spans="1:41" ht="15" customHeight="1" x14ac:dyDescent="0.4">
      <c r="B29" s="348" t="s">
        <v>12</v>
      </c>
      <c r="C29" s="349">
        <v>18512</v>
      </c>
      <c r="D29" s="350">
        <v>11800</v>
      </c>
      <c r="E29" s="351">
        <v>452</v>
      </c>
      <c r="F29" s="352">
        <v>909</v>
      </c>
      <c r="G29" s="352">
        <v>16</v>
      </c>
      <c r="H29" s="352">
        <v>8</v>
      </c>
      <c r="I29" s="352">
        <v>25</v>
      </c>
      <c r="J29" s="352">
        <v>3420</v>
      </c>
      <c r="K29" s="352">
        <v>6497</v>
      </c>
      <c r="L29" s="353">
        <v>331</v>
      </c>
      <c r="M29" s="354">
        <v>142</v>
      </c>
      <c r="N29" s="355">
        <v>215</v>
      </c>
      <c r="O29" s="350">
        <v>208</v>
      </c>
      <c r="P29" s="352">
        <v>2652</v>
      </c>
      <c r="Q29" s="356">
        <v>3637</v>
      </c>
      <c r="R29" s="357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</row>
    <row r="30" spans="1:41" ht="15" customHeight="1" x14ac:dyDescent="0.4">
      <c r="B30" s="348" t="s">
        <v>13</v>
      </c>
      <c r="C30" s="349">
        <v>24615</v>
      </c>
      <c r="D30" s="350">
        <v>16301</v>
      </c>
      <c r="E30" s="351">
        <v>1031</v>
      </c>
      <c r="F30" s="352">
        <v>1277</v>
      </c>
      <c r="G30" s="352">
        <v>63</v>
      </c>
      <c r="H30" s="352">
        <v>30</v>
      </c>
      <c r="I30" s="352">
        <v>38</v>
      </c>
      <c r="J30" s="352">
        <v>4626</v>
      </c>
      <c r="K30" s="352">
        <v>8692</v>
      </c>
      <c r="L30" s="353">
        <v>405</v>
      </c>
      <c r="M30" s="354">
        <v>139</v>
      </c>
      <c r="N30" s="355">
        <v>265</v>
      </c>
      <c r="O30" s="350">
        <v>244</v>
      </c>
      <c r="P30" s="352">
        <v>2984</v>
      </c>
      <c r="Q30" s="356">
        <v>4821</v>
      </c>
      <c r="R30" s="357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</row>
    <row r="31" spans="1:41" ht="15" customHeight="1" x14ac:dyDescent="0.4">
      <c r="B31" s="348" t="s">
        <v>14</v>
      </c>
      <c r="C31" s="349">
        <v>17545</v>
      </c>
      <c r="D31" s="350">
        <v>11346</v>
      </c>
      <c r="E31" s="351">
        <v>495</v>
      </c>
      <c r="F31" s="352">
        <v>904</v>
      </c>
      <c r="G31" s="352">
        <v>16</v>
      </c>
      <c r="H31" s="352">
        <v>6</v>
      </c>
      <c r="I31" s="352">
        <v>14</v>
      </c>
      <c r="J31" s="352">
        <v>3268</v>
      </c>
      <c r="K31" s="352">
        <v>6368</v>
      </c>
      <c r="L31" s="353">
        <v>204</v>
      </c>
      <c r="M31" s="354">
        <v>71</v>
      </c>
      <c r="N31" s="355">
        <v>174</v>
      </c>
      <c r="O31" s="350">
        <v>145</v>
      </c>
      <c r="P31" s="352">
        <v>2144</v>
      </c>
      <c r="Q31" s="356">
        <v>3736</v>
      </c>
      <c r="R31" s="357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</row>
    <row r="32" spans="1:41" ht="15" customHeight="1" x14ac:dyDescent="0.4">
      <c r="B32" s="358" t="s">
        <v>318</v>
      </c>
      <c r="C32" s="367">
        <v>10648</v>
      </c>
      <c r="D32" s="364">
        <v>6390</v>
      </c>
      <c r="E32" s="359">
        <v>305</v>
      </c>
      <c r="F32" s="360">
        <v>522</v>
      </c>
      <c r="G32" s="360">
        <v>23</v>
      </c>
      <c r="H32" s="360">
        <v>6</v>
      </c>
      <c r="I32" s="360">
        <v>15</v>
      </c>
      <c r="J32" s="360">
        <v>1824</v>
      </c>
      <c r="K32" s="360">
        <v>3537</v>
      </c>
      <c r="L32" s="361">
        <v>106</v>
      </c>
      <c r="M32" s="362">
        <v>52</v>
      </c>
      <c r="N32" s="363">
        <v>113</v>
      </c>
      <c r="O32" s="364">
        <v>94</v>
      </c>
      <c r="P32" s="360">
        <v>2022</v>
      </c>
      <c r="Q32" s="365">
        <v>2029</v>
      </c>
      <c r="R32" s="357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</row>
    <row r="33" spans="2:41" ht="15" customHeight="1" x14ac:dyDescent="0.4">
      <c r="B33" s="368" t="s">
        <v>23</v>
      </c>
      <c r="C33" s="369">
        <v>72571</v>
      </c>
      <c r="D33" s="370">
        <v>46171</v>
      </c>
      <c r="E33" s="371">
        <v>2288</v>
      </c>
      <c r="F33" s="372">
        <v>3563</v>
      </c>
      <c r="G33" s="372">
        <v>113</v>
      </c>
      <c r="H33" s="372">
        <v>49</v>
      </c>
      <c r="I33" s="372">
        <v>93</v>
      </c>
      <c r="J33" s="372">
        <v>13591</v>
      </c>
      <c r="K33" s="372">
        <v>25044</v>
      </c>
      <c r="L33" s="372">
        <v>1034</v>
      </c>
      <c r="M33" s="373">
        <v>427</v>
      </c>
      <c r="N33" s="374">
        <v>775</v>
      </c>
      <c r="O33" s="375">
        <v>682</v>
      </c>
      <c r="P33" s="372">
        <v>9731</v>
      </c>
      <c r="Q33" s="376">
        <v>15181</v>
      </c>
      <c r="R33" s="373"/>
      <c r="S33" s="377"/>
      <c r="T33" s="377"/>
      <c r="U33" s="377"/>
      <c r="V33" s="377"/>
      <c r="W33" s="377"/>
      <c r="X33" s="377"/>
      <c r="Y33" s="377"/>
      <c r="Z33" s="377"/>
      <c r="AA33" s="377"/>
      <c r="AB33" s="377"/>
      <c r="AC33" s="377"/>
      <c r="AD33" s="378"/>
      <c r="AE33" s="378"/>
      <c r="AF33" s="378"/>
      <c r="AG33" s="378"/>
      <c r="AH33" s="378"/>
      <c r="AI33" s="378"/>
      <c r="AJ33" s="378"/>
      <c r="AK33" s="378"/>
      <c r="AL33" s="378"/>
      <c r="AM33" s="378"/>
      <c r="AN33" s="378"/>
      <c r="AO33" s="378"/>
    </row>
    <row r="34" spans="2:41" ht="15" customHeight="1" x14ac:dyDescent="0.4">
      <c r="B34" s="348" t="s">
        <v>12</v>
      </c>
      <c r="C34" s="379">
        <v>18657</v>
      </c>
      <c r="D34" s="380">
        <v>11798</v>
      </c>
      <c r="E34" s="381">
        <v>449</v>
      </c>
      <c r="F34" s="382">
        <v>897</v>
      </c>
      <c r="G34" s="382">
        <v>16</v>
      </c>
      <c r="H34" s="382">
        <v>9</v>
      </c>
      <c r="I34" s="382">
        <v>23</v>
      </c>
      <c r="J34" s="382">
        <v>3496</v>
      </c>
      <c r="K34" s="382">
        <v>6445</v>
      </c>
      <c r="L34" s="382">
        <v>319</v>
      </c>
      <c r="M34" s="383">
        <v>144</v>
      </c>
      <c r="N34" s="384">
        <v>224</v>
      </c>
      <c r="O34" s="380">
        <v>193</v>
      </c>
      <c r="P34" s="382">
        <v>2637</v>
      </c>
      <c r="Q34" s="385">
        <v>3805</v>
      </c>
      <c r="R34" s="383"/>
      <c r="S34" s="386"/>
      <c r="T34" s="386"/>
      <c r="U34" s="386"/>
      <c r="V34" s="386"/>
      <c r="W34" s="386"/>
      <c r="X34" s="386"/>
      <c r="Y34" s="386"/>
      <c r="Z34" s="386"/>
      <c r="AA34" s="386"/>
      <c r="AB34" s="386"/>
      <c r="AC34" s="386"/>
      <c r="AD34" s="181"/>
      <c r="AE34" s="181"/>
      <c r="AF34" s="181"/>
      <c r="AG34" s="181"/>
      <c r="AH34" s="181"/>
      <c r="AI34" s="181"/>
      <c r="AJ34" s="181"/>
      <c r="AK34" s="181"/>
      <c r="AL34" s="181"/>
      <c r="AM34" s="181"/>
      <c r="AN34" s="181"/>
      <c r="AO34" s="181"/>
    </row>
    <row r="35" spans="2:41" ht="15" customHeight="1" x14ac:dyDescent="0.4">
      <c r="B35" s="348" t="s">
        <v>13</v>
      </c>
      <c r="C35" s="379">
        <v>25090</v>
      </c>
      <c r="D35" s="380">
        <v>16414</v>
      </c>
      <c r="E35" s="381">
        <v>1011</v>
      </c>
      <c r="F35" s="382">
        <v>1256</v>
      </c>
      <c r="G35" s="382">
        <v>55</v>
      </c>
      <c r="H35" s="382">
        <v>28</v>
      </c>
      <c r="I35" s="382">
        <v>43</v>
      </c>
      <c r="J35" s="382">
        <v>4792</v>
      </c>
      <c r="K35" s="382">
        <v>8691</v>
      </c>
      <c r="L35" s="382">
        <v>390</v>
      </c>
      <c r="M35" s="383">
        <v>148</v>
      </c>
      <c r="N35" s="384">
        <v>259</v>
      </c>
      <c r="O35" s="380">
        <v>251</v>
      </c>
      <c r="P35" s="382">
        <v>2952</v>
      </c>
      <c r="Q35" s="385">
        <v>5214</v>
      </c>
      <c r="R35" s="383"/>
      <c r="S35" s="386"/>
      <c r="T35" s="386"/>
      <c r="U35" s="386"/>
      <c r="V35" s="386"/>
      <c r="W35" s="386"/>
      <c r="X35" s="386"/>
      <c r="Y35" s="386"/>
      <c r="Z35" s="386"/>
      <c r="AA35" s="386"/>
      <c r="AB35" s="386"/>
      <c r="AC35" s="386"/>
      <c r="AD35" s="181"/>
      <c r="AE35" s="181"/>
      <c r="AF35" s="181"/>
      <c r="AG35" s="181"/>
      <c r="AH35" s="181"/>
      <c r="AI35" s="181"/>
      <c r="AJ35" s="181"/>
      <c r="AK35" s="181"/>
      <c r="AL35" s="181"/>
      <c r="AM35" s="181"/>
      <c r="AN35" s="181"/>
      <c r="AO35" s="181"/>
    </row>
    <row r="36" spans="2:41" ht="15" customHeight="1" x14ac:dyDescent="0.4">
      <c r="B36" s="348" t="s">
        <v>14</v>
      </c>
      <c r="C36" s="379">
        <v>17912</v>
      </c>
      <c r="D36" s="380">
        <v>11471</v>
      </c>
      <c r="E36" s="381">
        <v>511</v>
      </c>
      <c r="F36" s="382">
        <v>897</v>
      </c>
      <c r="G36" s="382">
        <v>17</v>
      </c>
      <c r="H36" s="382">
        <v>5</v>
      </c>
      <c r="I36" s="382">
        <v>13</v>
      </c>
      <c r="J36" s="382">
        <v>3395</v>
      </c>
      <c r="K36" s="382">
        <v>6349</v>
      </c>
      <c r="L36" s="382">
        <v>214</v>
      </c>
      <c r="M36" s="383">
        <v>70</v>
      </c>
      <c r="N36" s="384">
        <v>179</v>
      </c>
      <c r="O36" s="380">
        <v>146</v>
      </c>
      <c r="P36" s="382">
        <v>2130</v>
      </c>
      <c r="Q36" s="385">
        <v>3986</v>
      </c>
      <c r="R36" s="383"/>
      <c r="S36" s="386"/>
      <c r="T36" s="386"/>
      <c r="U36" s="386"/>
      <c r="V36" s="386"/>
      <c r="W36" s="386"/>
      <c r="X36" s="386"/>
      <c r="Y36" s="386"/>
      <c r="Z36" s="386"/>
      <c r="AA36" s="386"/>
      <c r="AB36" s="386"/>
      <c r="AC36" s="386"/>
      <c r="AD36" s="181"/>
      <c r="AE36" s="181"/>
      <c r="AF36" s="181"/>
      <c r="AG36" s="181"/>
      <c r="AH36" s="181"/>
      <c r="AI36" s="181"/>
      <c r="AJ36" s="181"/>
      <c r="AK36" s="181"/>
      <c r="AL36" s="181"/>
      <c r="AM36" s="181"/>
      <c r="AN36" s="181"/>
      <c r="AO36" s="181"/>
    </row>
    <row r="37" spans="2:41" ht="15" customHeight="1" x14ac:dyDescent="0.4">
      <c r="B37" s="358" t="s">
        <v>318</v>
      </c>
      <c r="C37" s="387">
        <v>10881</v>
      </c>
      <c r="D37" s="208">
        <v>6488</v>
      </c>
      <c r="E37" s="219">
        <v>315</v>
      </c>
      <c r="F37" s="388">
        <v>509</v>
      </c>
      <c r="G37" s="388">
        <v>25</v>
      </c>
      <c r="H37" s="388">
        <v>7</v>
      </c>
      <c r="I37" s="388">
        <v>14</v>
      </c>
      <c r="J37" s="388">
        <v>1903</v>
      </c>
      <c r="K37" s="388">
        <v>3556</v>
      </c>
      <c r="L37" s="388">
        <v>108</v>
      </c>
      <c r="M37" s="209">
        <v>51</v>
      </c>
      <c r="N37" s="212">
        <v>113</v>
      </c>
      <c r="O37" s="208">
        <v>92</v>
      </c>
      <c r="P37" s="388">
        <v>2012</v>
      </c>
      <c r="Q37" s="211">
        <v>2176</v>
      </c>
      <c r="R37" s="383"/>
      <c r="S37" s="386"/>
      <c r="T37" s="386"/>
      <c r="U37" s="386"/>
      <c r="V37" s="386"/>
      <c r="W37" s="386"/>
      <c r="X37" s="386"/>
      <c r="Y37" s="386"/>
      <c r="Z37" s="386"/>
      <c r="AA37" s="386"/>
      <c r="AB37" s="386"/>
      <c r="AC37" s="386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181"/>
    </row>
    <row r="38" spans="2:41" ht="15" customHeight="1" x14ac:dyDescent="0.4">
      <c r="B38" s="389" t="s">
        <v>24</v>
      </c>
      <c r="C38" s="390">
        <v>73465</v>
      </c>
      <c r="D38" s="391">
        <v>46168</v>
      </c>
      <c r="E38" s="392">
        <v>2323</v>
      </c>
      <c r="F38" s="393">
        <v>3459</v>
      </c>
      <c r="G38" s="393">
        <v>124</v>
      </c>
      <c r="H38" s="393">
        <v>44</v>
      </c>
      <c r="I38" s="393">
        <v>94</v>
      </c>
      <c r="J38" s="393">
        <v>13785</v>
      </c>
      <c r="K38" s="393">
        <v>24916</v>
      </c>
      <c r="L38" s="393">
        <v>1014</v>
      </c>
      <c r="M38" s="394">
        <v>409</v>
      </c>
      <c r="N38" s="395">
        <v>766</v>
      </c>
      <c r="O38" s="391">
        <v>696</v>
      </c>
      <c r="P38" s="393">
        <v>9731</v>
      </c>
      <c r="Q38" s="396">
        <v>16104</v>
      </c>
      <c r="R38" s="373"/>
      <c r="S38" s="377"/>
      <c r="T38" s="377"/>
      <c r="U38" s="377"/>
      <c r="V38" s="377"/>
      <c r="W38" s="377"/>
      <c r="X38" s="377"/>
      <c r="Y38" s="377"/>
      <c r="Z38" s="377"/>
      <c r="AA38" s="377"/>
      <c r="AB38" s="377"/>
      <c r="AC38" s="377"/>
      <c r="AD38" s="378"/>
      <c r="AE38" s="378"/>
      <c r="AF38" s="378"/>
      <c r="AG38" s="378"/>
      <c r="AH38" s="378"/>
      <c r="AI38" s="378"/>
      <c r="AJ38" s="378"/>
      <c r="AK38" s="378"/>
      <c r="AL38" s="378"/>
      <c r="AM38" s="378"/>
      <c r="AN38" s="378"/>
      <c r="AO38" s="378"/>
    </row>
    <row r="39" spans="2:41" ht="15" customHeight="1" x14ac:dyDescent="0.4">
      <c r="B39" s="389" t="s">
        <v>25</v>
      </c>
      <c r="C39" s="390">
        <v>74232</v>
      </c>
      <c r="D39" s="391">
        <v>45823</v>
      </c>
      <c r="E39" s="392">
        <v>2375</v>
      </c>
      <c r="F39" s="393">
        <v>3368</v>
      </c>
      <c r="G39" s="393">
        <v>130</v>
      </c>
      <c r="H39" s="393">
        <v>47</v>
      </c>
      <c r="I39" s="393">
        <v>90</v>
      </c>
      <c r="J39" s="393">
        <v>13954</v>
      </c>
      <c r="K39" s="393">
        <v>24440</v>
      </c>
      <c r="L39" s="393">
        <v>1010</v>
      </c>
      <c r="M39" s="394">
        <v>409</v>
      </c>
      <c r="N39" s="395">
        <v>777</v>
      </c>
      <c r="O39" s="391">
        <v>725</v>
      </c>
      <c r="P39" s="393">
        <v>9589</v>
      </c>
      <c r="Q39" s="396">
        <v>17220</v>
      </c>
      <c r="R39" s="397">
        <v>98</v>
      </c>
      <c r="S39" s="377"/>
      <c r="T39" s="377"/>
      <c r="U39" s="377"/>
      <c r="V39" s="377"/>
      <c r="W39" s="377"/>
      <c r="X39" s="377"/>
      <c r="Y39" s="377"/>
      <c r="Z39" s="377"/>
      <c r="AA39" s="377"/>
      <c r="AB39" s="377"/>
      <c r="AC39" s="377"/>
      <c r="AD39" s="378"/>
      <c r="AE39" s="378"/>
      <c r="AF39" s="378"/>
      <c r="AG39" s="378"/>
      <c r="AH39" s="378"/>
      <c r="AI39" s="378"/>
      <c r="AJ39" s="378"/>
      <c r="AK39" s="378"/>
      <c r="AL39" s="378"/>
      <c r="AM39" s="378"/>
      <c r="AN39" s="378"/>
      <c r="AO39" s="378"/>
    </row>
    <row r="40" spans="2:41" ht="15" customHeight="1" x14ac:dyDescent="0.4">
      <c r="B40" s="389" t="s">
        <v>26</v>
      </c>
      <c r="C40" s="390">
        <v>74077</v>
      </c>
      <c r="D40" s="391">
        <v>45087</v>
      </c>
      <c r="E40" s="392">
        <v>2368</v>
      </c>
      <c r="F40" s="393">
        <v>3207</v>
      </c>
      <c r="G40" s="393">
        <v>132</v>
      </c>
      <c r="H40" s="393">
        <v>46</v>
      </c>
      <c r="I40" s="393">
        <v>83</v>
      </c>
      <c r="J40" s="393">
        <v>14034</v>
      </c>
      <c r="K40" s="393">
        <v>23778</v>
      </c>
      <c r="L40" s="393">
        <v>1017</v>
      </c>
      <c r="M40" s="394">
        <v>422</v>
      </c>
      <c r="N40" s="395">
        <v>794</v>
      </c>
      <c r="O40" s="391">
        <v>739</v>
      </c>
      <c r="P40" s="393">
        <v>9442</v>
      </c>
      <c r="Q40" s="396">
        <v>17913</v>
      </c>
      <c r="R40" s="397">
        <v>102</v>
      </c>
      <c r="S40" s="377"/>
      <c r="T40" s="377"/>
      <c r="U40" s="377"/>
      <c r="V40" s="377"/>
      <c r="W40" s="377"/>
      <c r="X40" s="377"/>
      <c r="Y40" s="377"/>
      <c r="Z40" s="377"/>
      <c r="AA40" s="377"/>
      <c r="AB40" s="377"/>
      <c r="AC40" s="377"/>
      <c r="AD40" s="378"/>
      <c r="AE40" s="378"/>
      <c r="AF40" s="378"/>
      <c r="AG40" s="378"/>
      <c r="AH40" s="378"/>
      <c r="AI40" s="378"/>
      <c r="AJ40" s="378"/>
      <c r="AK40" s="378"/>
      <c r="AL40" s="378"/>
      <c r="AM40" s="378"/>
      <c r="AN40" s="378"/>
      <c r="AO40" s="378"/>
    </row>
    <row r="41" spans="2:41" ht="15" customHeight="1" x14ac:dyDescent="0.4">
      <c r="B41" s="389" t="s">
        <v>27</v>
      </c>
      <c r="C41" s="390">
        <v>73960</v>
      </c>
      <c r="D41" s="391">
        <v>44229</v>
      </c>
      <c r="E41" s="392">
        <v>2259</v>
      </c>
      <c r="F41" s="393">
        <v>3016</v>
      </c>
      <c r="G41" s="393">
        <v>134</v>
      </c>
      <c r="H41" s="393">
        <v>54</v>
      </c>
      <c r="I41" s="393">
        <v>89</v>
      </c>
      <c r="J41" s="393">
        <v>13949</v>
      </c>
      <c r="K41" s="393">
        <v>23298</v>
      </c>
      <c r="L41" s="393">
        <v>1006</v>
      </c>
      <c r="M41" s="394">
        <v>424</v>
      </c>
      <c r="N41" s="395">
        <v>824</v>
      </c>
      <c r="O41" s="391">
        <v>763</v>
      </c>
      <c r="P41" s="393">
        <v>9357</v>
      </c>
      <c r="Q41" s="396">
        <v>18672</v>
      </c>
      <c r="R41" s="397">
        <v>115</v>
      </c>
      <c r="S41" s="377"/>
      <c r="T41" s="377"/>
      <c r="U41" s="377"/>
      <c r="V41" s="377"/>
      <c r="W41" s="377"/>
      <c r="X41" s="377"/>
      <c r="Y41" s="377"/>
      <c r="Z41" s="377"/>
      <c r="AA41" s="377"/>
      <c r="AB41" s="377"/>
      <c r="AC41" s="377"/>
      <c r="AD41" s="378"/>
      <c r="AE41" s="378"/>
      <c r="AF41" s="378"/>
      <c r="AG41" s="378"/>
      <c r="AH41" s="378"/>
      <c r="AI41" s="378"/>
      <c r="AJ41" s="378"/>
      <c r="AK41" s="378"/>
      <c r="AL41" s="378"/>
      <c r="AM41" s="378"/>
      <c r="AN41" s="378"/>
      <c r="AO41" s="378"/>
    </row>
    <row r="42" spans="2:41" ht="15" customHeight="1" x14ac:dyDescent="0.4">
      <c r="B42" s="389" t="s">
        <v>28</v>
      </c>
      <c r="C42" s="390">
        <v>74018</v>
      </c>
      <c r="D42" s="391">
        <v>43669</v>
      </c>
      <c r="E42" s="392">
        <v>2185</v>
      </c>
      <c r="F42" s="393">
        <v>2927</v>
      </c>
      <c r="G42" s="393">
        <v>127</v>
      </c>
      <c r="H42" s="393">
        <v>56</v>
      </c>
      <c r="I42" s="393">
        <v>83</v>
      </c>
      <c r="J42" s="393">
        <v>14083</v>
      </c>
      <c r="K42" s="393">
        <v>22818</v>
      </c>
      <c r="L42" s="393">
        <v>971</v>
      </c>
      <c r="M42" s="394">
        <v>419</v>
      </c>
      <c r="N42" s="395">
        <v>839</v>
      </c>
      <c r="O42" s="391">
        <v>774</v>
      </c>
      <c r="P42" s="393">
        <v>9176</v>
      </c>
      <c r="Q42" s="396">
        <v>19446</v>
      </c>
      <c r="R42" s="397">
        <v>114</v>
      </c>
      <c r="S42" s="377"/>
      <c r="T42" s="377"/>
      <c r="U42" s="377"/>
      <c r="V42" s="377"/>
      <c r="W42" s="377"/>
      <c r="X42" s="377"/>
      <c r="Y42" s="377"/>
      <c r="Z42" s="377"/>
      <c r="AA42" s="377"/>
      <c r="AB42" s="377"/>
      <c r="AC42" s="377"/>
      <c r="AD42" s="378"/>
      <c r="AE42" s="378"/>
      <c r="AF42" s="378"/>
      <c r="AG42" s="378"/>
      <c r="AH42" s="378"/>
      <c r="AI42" s="378"/>
      <c r="AJ42" s="378"/>
      <c r="AK42" s="378"/>
      <c r="AL42" s="378"/>
      <c r="AM42" s="378"/>
      <c r="AN42" s="378"/>
      <c r="AO42" s="378"/>
    </row>
    <row r="43" spans="2:41" ht="15" customHeight="1" x14ac:dyDescent="0.4">
      <c r="B43" s="389" t="s">
        <v>29</v>
      </c>
      <c r="C43" s="390">
        <v>74129</v>
      </c>
      <c r="D43" s="391">
        <v>43261</v>
      </c>
      <c r="E43" s="392">
        <v>2110</v>
      </c>
      <c r="F43" s="393">
        <v>2802</v>
      </c>
      <c r="G43" s="393">
        <v>117</v>
      </c>
      <c r="H43" s="393">
        <v>55</v>
      </c>
      <c r="I43" s="393">
        <v>79</v>
      </c>
      <c r="J43" s="393">
        <v>14381</v>
      </c>
      <c r="K43" s="393">
        <v>22357</v>
      </c>
      <c r="L43" s="393">
        <v>938</v>
      </c>
      <c r="M43" s="394">
        <v>422</v>
      </c>
      <c r="N43" s="395">
        <v>833</v>
      </c>
      <c r="O43" s="391">
        <v>793</v>
      </c>
      <c r="P43" s="393">
        <v>9031</v>
      </c>
      <c r="Q43" s="396">
        <v>20092</v>
      </c>
      <c r="R43" s="397">
        <v>119</v>
      </c>
      <c r="S43" s="377"/>
      <c r="T43" s="377"/>
      <c r="U43" s="377"/>
      <c r="V43" s="377"/>
      <c r="W43" s="377"/>
      <c r="X43" s="377"/>
      <c r="Y43" s="377"/>
      <c r="Z43" s="377"/>
      <c r="AA43" s="377"/>
      <c r="AB43" s="377"/>
      <c r="AC43" s="377"/>
      <c r="AD43" s="378"/>
      <c r="AE43" s="378"/>
      <c r="AF43" s="378"/>
      <c r="AG43" s="378"/>
      <c r="AH43" s="378"/>
      <c r="AI43" s="378"/>
      <c r="AJ43" s="378"/>
      <c r="AK43" s="378"/>
      <c r="AL43" s="378"/>
      <c r="AM43" s="378"/>
      <c r="AN43" s="378"/>
      <c r="AO43" s="378"/>
    </row>
    <row r="44" spans="2:41" ht="15" customHeight="1" x14ac:dyDescent="0.4">
      <c r="B44" s="398" t="s">
        <v>30</v>
      </c>
      <c r="C44" s="390">
        <v>74681</v>
      </c>
      <c r="D44" s="391">
        <v>43143</v>
      </c>
      <c r="E44" s="392">
        <v>2082</v>
      </c>
      <c r="F44" s="393">
        <v>2733</v>
      </c>
      <c r="G44" s="393">
        <v>114</v>
      </c>
      <c r="H44" s="393">
        <v>55</v>
      </c>
      <c r="I44" s="393">
        <v>81</v>
      </c>
      <c r="J44" s="393">
        <v>14648</v>
      </c>
      <c r="K44" s="393">
        <v>22079</v>
      </c>
      <c r="L44" s="393">
        <v>920</v>
      </c>
      <c r="M44" s="394">
        <v>431</v>
      </c>
      <c r="N44" s="395">
        <v>853</v>
      </c>
      <c r="O44" s="391">
        <v>811</v>
      </c>
      <c r="P44" s="393">
        <v>8965</v>
      </c>
      <c r="Q44" s="396">
        <v>20799</v>
      </c>
      <c r="R44" s="394">
        <v>110</v>
      </c>
      <c r="S44" s="399"/>
      <c r="T44" s="399"/>
      <c r="U44" s="399"/>
      <c r="V44" s="399"/>
      <c r="W44" s="399"/>
      <c r="X44" s="399"/>
      <c r="Y44" s="399"/>
      <c r="Z44" s="399"/>
      <c r="AA44" s="399"/>
      <c r="AB44" s="399"/>
      <c r="AC44" s="399"/>
      <c r="AD44" s="400"/>
      <c r="AE44" s="400"/>
      <c r="AF44" s="400"/>
      <c r="AG44" s="400"/>
      <c r="AH44" s="400"/>
      <c r="AI44" s="400"/>
      <c r="AJ44" s="400"/>
      <c r="AK44" s="400"/>
      <c r="AL44" s="400"/>
      <c r="AM44" s="400"/>
      <c r="AN44" s="400"/>
      <c r="AO44" s="400"/>
    </row>
    <row r="45" spans="2:41" ht="15" customHeight="1" x14ac:dyDescent="0.4">
      <c r="B45" s="398" t="s">
        <v>31</v>
      </c>
      <c r="C45" s="390">
        <v>75349</v>
      </c>
      <c r="D45" s="391">
        <v>43011</v>
      </c>
      <c r="E45" s="392">
        <v>2063</v>
      </c>
      <c r="F45" s="393">
        <v>2668</v>
      </c>
      <c r="G45" s="393">
        <v>115</v>
      </c>
      <c r="H45" s="393">
        <v>56</v>
      </c>
      <c r="I45" s="393">
        <v>79</v>
      </c>
      <c r="J45" s="393">
        <v>14906</v>
      </c>
      <c r="K45" s="393">
        <v>21799</v>
      </c>
      <c r="L45" s="393">
        <v>896</v>
      </c>
      <c r="M45" s="394">
        <v>429</v>
      </c>
      <c r="N45" s="395">
        <v>862</v>
      </c>
      <c r="O45" s="391">
        <v>815</v>
      </c>
      <c r="P45" s="393">
        <v>9161</v>
      </c>
      <c r="Q45" s="396">
        <v>21393</v>
      </c>
      <c r="R45" s="394">
        <v>107</v>
      </c>
      <c r="S45" s="399"/>
      <c r="T45" s="399"/>
      <c r="U45" s="399"/>
      <c r="V45" s="399"/>
      <c r="W45" s="399"/>
      <c r="X45" s="399"/>
      <c r="Y45" s="399"/>
      <c r="Z45" s="399"/>
      <c r="AA45" s="399"/>
      <c r="AB45" s="399"/>
      <c r="AC45" s="399"/>
      <c r="AD45" s="400"/>
      <c r="AE45" s="400"/>
      <c r="AF45" s="400"/>
      <c r="AG45" s="400"/>
      <c r="AH45" s="400"/>
      <c r="AI45" s="400"/>
      <c r="AJ45" s="400"/>
      <c r="AK45" s="400"/>
      <c r="AL45" s="400"/>
      <c r="AM45" s="400"/>
      <c r="AN45" s="400"/>
      <c r="AO45" s="400"/>
    </row>
    <row r="46" spans="2:41" ht="15" customHeight="1" x14ac:dyDescent="0.4">
      <c r="B46" s="398" t="s">
        <v>32</v>
      </c>
      <c r="C46" s="390">
        <v>75933</v>
      </c>
      <c r="D46" s="391">
        <v>42766</v>
      </c>
      <c r="E46" s="392">
        <v>2015</v>
      </c>
      <c r="F46" s="393">
        <v>2656</v>
      </c>
      <c r="G46" s="393">
        <v>115</v>
      </c>
      <c r="H46" s="393">
        <v>55</v>
      </c>
      <c r="I46" s="393">
        <v>80</v>
      </c>
      <c r="J46" s="393">
        <v>15167</v>
      </c>
      <c r="K46" s="393">
        <v>21331</v>
      </c>
      <c r="L46" s="393">
        <v>905</v>
      </c>
      <c r="M46" s="394">
        <v>442</v>
      </c>
      <c r="N46" s="395">
        <v>903</v>
      </c>
      <c r="O46" s="391">
        <v>828</v>
      </c>
      <c r="P46" s="393">
        <v>8799</v>
      </c>
      <c r="Q46" s="396">
        <v>22523</v>
      </c>
      <c r="R46" s="394">
        <v>114</v>
      </c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399"/>
      <c r="AD46" s="400"/>
      <c r="AE46" s="400"/>
      <c r="AF46" s="400"/>
      <c r="AG46" s="400"/>
      <c r="AH46" s="400"/>
      <c r="AI46" s="400"/>
      <c r="AJ46" s="400"/>
      <c r="AK46" s="400"/>
      <c r="AL46" s="400"/>
      <c r="AM46" s="400"/>
      <c r="AN46" s="400"/>
      <c r="AO46" s="400"/>
    </row>
    <row r="47" spans="2:41" ht="15" customHeight="1" x14ac:dyDescent="0.4">
      <c r="B47" s="398" t="s">
        <v>33</v>
      </c>
      <c r="C47" s="390">
        <v>76821</v>
      </c>
      <c r="D47" s="391">
        <v>42587</v>
      </c>
      <c r="E47" s="392">
        <v>2072</v>
      </c>
      <c r="F47" s="393">
        <v>2600</v>
      </c>
      <c r="G47" s="393">
        <v>131</v>
      </c>
      <c r="H47" s="393">
        <v>55</v>
      </c>
      <c r="I47" s="393">
        <v>78</v>
      </c>
      <c r="J47" s="393">
        <v>15395</v>
      </c>
      <c r="K47" s="393">
        <v>20917</v>
      </c>
      <c r="L47" s="393">
        <v>889</v>
      </c>
      <c r="M47" s="394">
        <v>450</v>
      </c>
      <c r="N47" s="395">
        <v>941</v>
      </c>
      <c r="O47" s="391">
        <v>837</v>
      </c>
      <c r="P47" s="393">
        <v>8762</v>
      </c>
      <c r="Q47" s="396">
        <v>23585</v>
      </c>
      <c r="R47" s="394">
        <v>109</v>
      </c>
      <c r="S47" s="399"/>
      <c r="T47" s="399"/>
      <c r="U47" s="399"/>
      <c r="V47" s="399"/>
      <c r="W47" s="399"/>
      <c r="X47" s="399"/>
      <c r="Y47" s="399"/>
      <c r="Z47" s="399"/>
      <c r="AA47" s="399"/>
      <c r="AB47" s="399"/>
      <c r="AC47" s="399"/>
      <c r="AD47" s="400"/>
      <c r="AE47" s="400"/>
      <c r="AF47" s="400"/>
      <c r="AG47" s="400"/>
      <c r="AH47" s="400"/>
      <c r="AI47" s="400"/>
      <c r="AJ47" s="400"/>
      <c r="AK47" s="400"/>
      <c r="AL47" s="400"/>
      <c r="AM47" s="400"/>
      <c r="AN47" s="400"/>
      <c r="AO47" s="400"/>
    </row>
    <row r="48" spans="2:41" ht="15" customHeight="1" x14ac:dyDescent="0.4">
      <c r="B48" s="398" t="s">
        <v>34</v>
      </c>
      <c r="C48" s="390">
        <v>76905</v>
      </c>
      <c r="D48" s="391">
        <v>42617</v>
      </c>
      <c r="E48" s="392">
        <v>2027</v>
      </c>
      <c r="F48" s="393">
        <v>2566</v>
      </c>
      <c r="G48" s="393">
        <v>134</v>
      </c>
      <c r="H48" s="393">
        <v>61</v>
      </c>
      <c r="I48" s="393">
        <v>75</v>
      </c>
      <c r="J48" s="393">
        <v>15749</v>
      </c>
      <c r="K48" s="393">
        <v>20536</v>
      </c>
      <c r="L48" s="393">
        <v>1009</v>
      </c>
      <c r="M48" s="394">
        <v>460</v>
      </c>
      <c r="N48" s="395">
        <v>946</v>
      </c>
      <c r="O48" s="391">
        <v>861</v>
      </c>
      <c r="P48" s="393">
        <v>8579</v>
      </c>
      <c r="Q48" s="396">
        <v>23902</v>
      </c>
      <c r="R48" s="394">
        <v>112</v>
      </c>
      <c r="S48" s="399"/>
      <c r="T48" s="399"/>
      <c r="U48" s="399"/>
      <c r="V48" s="399"/>
      <c r="W48" s="399"/>
      <c r="X48" s="399"/>
      <c r="Y48" s="399"/>
      <c r="Z48" s="399"/>
      <c r="AA48" s="399"/>
      <c r="AB48" s="399"/>
      <c r="AC48" s="399"/>
      <c r="AD48" s="400"/>
      <c r="AE48" s="400"/>
      <c r="AF48" s="400"/>
      <c r="AG48" s="400"/>
      <c r="AH48" s="400"/>
      <c r="AI48" s="400"/>
      <c r="AJ48" s="400"/>
      <c r="AK48" s="400"/>
      <c r="AL48" s="400"/>
      <c r="AM48" s="400"/>
      <c r="AN48" s="400"/>
      <c r="AO48" s="400"/>
    </row>
    <row r="49" spans="2:41" ht="15" customHeight="1" x14ac:dyDescent="0.4">
      <c r="B49" s="398" t="s">
        <v>35</v>
      </c>
      <c r="C49" s="390">
        <v>77303</v>
      </c>
      <c r="D49" s="391">
        <v>42844</v>
      </c>
      <c r="E49" s="392">
        <v>2043</v>
      </c>
      <c r="F49" s="393">
        <v>2528</v>
      </c>
      <c r="G49" s="393">
        <v>142</v>
      </c>
      <c r="H49" s="393">
        <v>63</v>
      </c>
      <c r="I49" s="393">
        <v>81</v>
      </c>
      <c r="J49" s="393">
        <v>16260</v>
      </c>
      <c r="K49" s="393">
        <v>20356</v>
      </c>
      <c r="L49" s="393">
        <v>907</v>
      </c>
      <c r="M49" s="394">
        <v>464</v>
      </c>
      <c r="N49" s="395">
        <v>981</v>
      </c>
      <c r="O49" s="391">
        <v>826</v>
      </c>
      <c r="P49" s="393">
        <v>8519</v>
      </c>
      <c r="Q49" s="396">
        <v>24010</v>
      </c>
      <c r="R49" s="394">
        <v>123</v>
      </c>
      <c r="S49" s="399"/>
      <c r="T49" s="399"/>
      <c r="U49" s="399"/>
      <c r="V49" s="399"/>
      <c r="W49" s="399"/>
      <c r="X49" s="399"/>
      <c r="Y49" s="399"/>
      <c r="Z49" s="399"/>
      <c r="AA49" s="399"/>
      <c r="AB49" s="399"/>
      <c r="AC49" s="399"/>
      <c r="AD49" s="400"/>
      <c r="AE49" s="400"/>
      <c r="AF49" s="400"/>
      <c r="AG49" s="400"/>
      <c r="AH49" s="400"/>
      <c r="AI49" s="400"/>
      <c r="AJ49" s="400"/>
      <c r="AK49" s="400"/>
      <c r="AL49" s="400"/>
      <c r="AM49" s="400"/>
      <c r="AN49" s="400"/>
      <c r="AO49" s="400"/>
    </row>
    <row r="50" spans="2:41" ht="15" customHeight="1" x14ac:dyDescent="0.4">
      <c r="B50" s="398" t="s">
        <v>36</v>
      </c>
      <c r="C50" s="390">
        <v>77741</v>
      </c>
      <c r="D50" s="391">
        <v>42597</v>
      </c>
      <c r="E50" s="392">
        <v>2058</v>
      </c>
      <c r="F50" s="393">
        <v>2538</v>
      </c>
      <c r="G50" s="393">
        <v>146</v>
      </c>
      <c r="H50" s="393">
        <v>64</v>
      </c>
      <c r="I50" s="393">
        <v>78</v>
      </c>
      <c r="J50" s="393">
        <v>16850</v>
      </c>
      <c r="K50" s="393">
        <v>19955</v>
      </c>
      <c r="L50" s="393">
        <v>908</v>
      </c>
      <c r="M50" s="394">
        <v>468</v>
      </c>
      <c r="N50" s="395">
        <v>1005</v>
      </c>
      <c r="O50" s="391">
        <v>854</v>
      </c>
      <c r="P50" s="393">
        <v>8420</v>
      </c>
      <c r="Q50" s="396">
        <v>24273</v>
      </c>
      <c r="R50" s="394">
        <v>124</v>
      </c>
      <c r="S50" s="399"/>
      <c r="T50" s="399"/>
      <c r="U50" s="399"/>
      <c r="V50" s="399"/>
      <c r="W50" s="399"/>
      <c r="X50" s="399"/>
      <c r="Y50" s="399"/>
      <c r="Z50" s="399"/>
      <c r="AA50" s="399"/>
      <c r="AB50" s="399"/>
      <c r="AC50" s="399"/>
      <c r="AD50" s="400"/>
      <c r="AE50" s="400"/>
      <c r="AF50" s="400"/>
      <c r="AG50" s="400"/>
      <c r="AH50" s="400"/>
      <c r="AI50" s="400"/>
      <c r="AJ50" s="400"/>
      <c r="AK50" s="400"/>
      <c r="AL50" s="400"/>
      <c r="AM50" s="400"/>
      <c r="AN50" s="400"/>
      <c r="AO50" s="400"/>
    </row>
    <row r="51" spans="2:41" ht="15" customHeight="1" x14ac:dyDescent="0.4">
      <c r="B51" s="398" t="s">
        <v>37</v>
      </c>
      <c r="C51" s="390">
        <v>78152</v>
      </c>
      <c r="D51" s="391">
        <v>42679</v>
      </c>
      <c r="E51" s="392">
        <v>2098</v>
      </c>
      <c r="F51" s="393">
        <v>2542</v>
      </c>
      <c r="G51" s="393">
        <v>148</v>
      </c>
      <c r="H51" s="393">
        <v>62</v>
      </c>
      <c r="I51" s="393">
        <v>83</v>
      </c>
      <c r="J51" s="393">
        <v>17400</v>
      </c>
      <c r="K51" s="393">
        <v>19418</v>
      </c>
      <c r="L51" s="393">
        <v>928</v>
      </c>
      <c r="M51" s="394">
        <v>489</v>
      </c>
      <c r="N51" s="395">
        <v>1019</v>
      </c>
      <c r="O51" s="391">
        <v>900</v>
      </c>
      <c r="P51" s="393">
        <v>8493</v>
      </c>
      <c r="Q51" s="396">
        <v>24442</v>
      </c>
      <c r="R51" s="394">
        <v>130</v>
      </c>
      <c r="S51" s="399"/>
      <c r="T51" s="399"/>
      <c r="U51" s="399"/>
      <c r="V51" s="399"/>
      <c r="W51" s="399"/>
      <c r="X51" s="399"/>
      <c r="Y51" s="399"/>
      <c r="Z51" s="399"/>
      <c r="AA51" s="399"/>
      <c r="AB51" s="399"/>
      <c r="AC51" s="399"/>
      <c r="AD51" s="400"/>
      <c r="AE51" s="400"/>
      <c r="AF51" s="400"/>
      <c r="AG51" s="400"/>
      <c r="AH51" s="400"/>
      <c r="AI51" s="400"/>
      <c r="AJ51" s="400"/>
      <c r="AK51" s="400"/>
      <c r="AL51" s="400"/>
      <c r="AM51" s="400"/>
      <c r="AN51" s="400"/>
      <c r="AO51" s="400"/>
    </row>
    <row r="52" spans="2:41" ht="15" customHeight="1" x14ac:dyDescent="0.4">
      <c r="B52" s="398" t="s">
        <v>319</v>
      </c>
      <c r="C52" s="390">
        <v>77482</v>
      </c>
      <c r="D52" s="391">
        <v>42697</v>
      </c>
      <c r="E52" s="392">
        <v>2126</v>
      </c>
      <c r="F52" s="393">
        <v>2525</v>
      </c>
      <c r="G52" s="393">
        <v>167</v>
      </c>
      <c r="H52" s="393">
        <v>60</v>
      </c>
      <c r="I52" s="393">
        <v>79</v>
      </c>
      <c r="J52" s="393">
        <v>17832</v>
      </c>
      <c r="K52" s="393">
        <v>18950</v>
      </c>
      <c r="L52" s="393">
        <v>958</v>
      </c>
      <c r="M52" s="394">
        <v>502</v>
      </c>
      <c r="N52" s="395">
        <v>1038</v>
      </c>
      <c r="O52" s="391" t="s">
        <v>320</v>
      </c>
      <c r="P52" s="393">
        <v>8485</v>
      </c>
      <c r="Q52" s="396">
        <v>24632</v>
      </c>
      <c r="R52" s="394">
        <v>128</v>
      </c>
      <c r="S52" s="399"/>
      <c r="T52" s="399"/>
      <c r="U52" s="399"/>
      <c r="V52" s="399"/>
      <c r="W52" s="399"/>
      <c r="X52" s="399"/>
      <c r="Y52" s="399"/>
      <c r="Z52" s="399"/>
      <c r="AA52" s="399"/>
      <c r="AB52" s="399"/>
      <c r="AC52" s="399"/>
      <c r="AD52" s="400"/>
      <c r="AE52" s="400"/>
      <c r="AF52" s="400"/>
      <c r="AG52" s="400"/>
      <c r="AH52" s="400"/>
      <c r="AI52" s="400"/>
      <c r="AJ52" s="400"/>
      <c r="AK52" s="400"/>
      <c r="AL52" s="400"/>
      <c r="AM52" s="400"/>
      <c r="AN52" s="400"/>
      <c r="AO52" s="400"/>
    </row>
    <row r="53" spans="2:41" ht="15" customHeight="1" x14ac:dyDescent="0.4">
      <c r="B53" s="229" t="s">
        <v>321</v>
      </c>
      <c r="C53" s="401"/>
      <c r="D53" s="401"/>
      <c r="E53" s="401"/>
      <c r="F53" s="401"/>
      <c r="G53" s="401"/>
      <c r="H53" s="401"/>
      <c r="I53" s="401"/>
      <c r="J53" s="401"/>
      <c r="K53" s="401"/>
      <c r="L53" s="401"/>
      <c r="M53" s="401"/>
      <c r="N53" s="401"/>
      <c r="O53" s="401"/>
      <c r="P53" s="401"/>
      <c r="Q53" s="401"/>
      <c r="R53" s="401"/>
      <c r="S53" s="399"/>
      <c r="T53" s="399"/>
      <c r="U53" s="399"/>
      <c r="V53" s="399"/>
      <c r="W53" s="399"/>
      <c r="X53" s="399"/>
      <c r="Y53" s="399"/>
      <c r="Z53" s="399"/>
      <c r="AA53" s="399"/>
      <c r="AB53" s="399"/>
      <c r="AC53" s="399"/>
      <c r="AD53" s="400"/>
      <c r="AE53" s="400"/>
      <c r="AF53" s="400"/>
      <c r="AG53" s="400"/>
      <c r="AH53" s="400"/>
      <c r="AI53" s="400"/>
      <c r="AJ53" s="400"/>
      <c r="AK53" s="400"/>
      <c r="AL53" s="400"/>
      <c r="AM53" s="400"/>
      <c r="AN53" s="400"/>
      <c r="AO53" s="400"/>
    </row>
    <row r="54" spans="2:41" ht="15" customHeight="1" x14ac:dyDescent="0.4">
      <c r="B54" s="402" t="s">
        <v>201</v>
      </c>
      <c r="C54" s="403"/>
      <c r="D54" s="403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40"/>
      <c r="R54" s="181"/>
      <c r="S54" s="181"/>
      <c r="T54" s="181"/>
      <c r="U54" s="181"/>
      <c r="V54" s="181"/>
      <c r="W54" s="181"/>
      <c r="X54" s="181"/>
      <c r="Y54" s="181"/>
      <c r="Z54" s="181"/>
      <c r="AA54" s="181"/>
      <c r="AB54" s="181"/>
      <c r="AC54" s="181"/>
      <c r="AD54" s="181"/>
      <c r="AE54" s="181"/>
      <c r="AF54" s="181"/>
      <c r="AG54" s="181"/>
      <c r="AH54" s="181"/>
      <c r="AI54" s="181"/>
      <c r="AJ54" s="181"/>
      <c r="AK54" s="181"/>
      <c r="AL54" s="181"/>
      <c r="AM54" s="181"/>
      <c r="AN54" s="181"/>
      <c r="AO54" s="181"/>
    </row>
    <row r="55" spans="2:41" x14ac:dyDescent="0.4">
      <c r="C55" s="181"/>
      <c r="D55" s="181"/>
      <c r="E55" s="403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40"/>
      <c r="R55" s="181"/>
      <c r="S55" s="181"/>
      <c r="T55" s="181"/>
      <c r="U55" s="181"/>
      <c r="V55" s="181"/>
      <c r="W55" s="181"/>
      <c r="X55" s="181"/>
      <c r="Y55" s="181"/>
      <c r="Z55" s="181"/>
      <c r="AA55" s="181"/>
      <c r="AB55" s="181"/>
      <c r="AC55" s="181"/>
      <c r="AD55" s="181"/>
      <c r="AE55" s="181"/>
      <c r="AF55" s="181"/>
      <c r="AG55" s="181"/>
      <c r="AH55" s="181"/>
      <c r="AI55" s="181"/>
      <c r="AJ55" s="181"/>
      <c r="AK55" s="181"/>
      <c r="AL55" s="181"/>
      <c r="AM55" s="181"/>
      <c r="AN55" s="181"/>
      <c r="AO55" s="181"/>
    </row>
    <row r="56" spans="2:41" x14ac:dyDescent="0.4"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40"/>
      <c r="AO56" s="140"/>
    </row>
    <row r="57" spans="2:41" x14ac:dyDescent="0.4"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  <c r="AK57" s="140"/>
      <c r="AL57" s="140"/>
      <c r="AM57" s="140"/>
      <c r="AN57" s="140"/>
      <c r="AO57" s="140"/>
    </row>
    <row r="58" spans="2:41" x14ac:dyDescent="0.4">
      <c r="C58" s="181"/>
      <c r="D58" s="181"/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81"/>
      <c r="Q58" s="181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  <c r="AK58" s="140"/>
      <c r="AL58" s="140"/>
      <c r="AM58" s="140"/>
      <c r="AN58" s="140"/>
      <c r="AO58" s="140"/>
    </row>
    <row r="59" spans="2:41" x14ac:dyDescent="0.4"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0"/>
      <c r="AL59" s="140"/>
      <c r="AM59" s="140"/>
      <c r="AN59" s="140"/>
      <c r="AO59" s="140"/>
    </row>
    <row r="60" spans="2:41" x14ac:dyDescent="0.4">
      <c r="C60" s="181"/>
      <c r="D60" s="181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  <c r="AK60" s="140"/>
      <c r="AL60" s="140"/>
      <c r="AM60" s="140"/>
      <c r="AN60" s="140"/>
      <c r="AO60" s="140"/>
    </row>
    <row r="61" spans="2:41" x14ac:dyDescent="0.4">
      <c r="C61" s="181"/>
      <c r="D61" s="181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  <c r="AK61" s="140"/>
      <c r="AL61" s="140"/>
      <c r="AM61" s="140"/>
      <c r="AN61" s="140"/>
      <c r="AO61" s="140"/>
    </row>
    <row r="62" spans="2:41" x14ac:dyDescent="0.4">
      <c r="C62" s="181"/>
      <c r="D62" s="181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  <c r="AK62" s="140"/>
      <c r="AL62" s="140"/>
      <c r="AM62" s="140"/>
      <c r="AN62" s="140"/>
      <c r="AO62" s="140"/>
    </row>
    <row r="63" spans="2:41" x14ac:dyDescent="0.4">
      <c r="C63" s="181"/>
      <c r="D63" s="181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</row>
    <row r="64" spans="2:41" x14ac:dyDescent="0.4">
      <c r="C64" s="181"/>
      <c r="D64" s="181"/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</row>
    <row r="65" spans="3:41" x14ac:dyDescent="0.4">
      <c r="C65" s="181"/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  <c r="Q65" s="181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  <c r="AK65" s="140"/>
      <c r="AL65" s="140"/>
      <c r="AM65" s="140"/>
      <c r="AN65" s="140"/>
      <c r="AO65" s="140"/>
    </row>
    <row r="66" spans="3:41" x14ac:dyDescent="0.4">
      <c r="C66" s="181"/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  <c r="Q66" s="181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</row>
    <row r="67" spans="3:41" x14ac:dyDescent="0.4">
      <c r="C67" s="181"/>
      <c r="D67" s="181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  <c r="Q67" s="181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  <c r="AK67" s="140"/>
      <c r="AL67" s="140"/>
      <c r="AM67" s="140"/>
      <c r="AN67" s="140"/>
      <c r="AO67" s="140"/>
    </row>
    <row r="68" spans="3:41" x14ac:dyDescent="0.4"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  <c r="AK68" s="140"/>
      <c r="AL68" s="140"/>
      <c r="AM68" s="140"/>
      <c r="AN68" s="140"/>
      <c r="AO68" s="140"/>
    </row>
    <row r="69" spans="3:41" x14ac:dyDescent="0.4"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40"/>
      <c r="S69" s="140"/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0"/>
      <c r="AL69" s="140"/>
      <c r="AM69" s="140"/>
      <c r="AN69" s="140"/>
      <c r="AO69" s="140"/>
    </row>
    <row r="70" spans="3:41" x14ac:dyDescent="0.4">
      <c r="C70" s="181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</row>
    <row r="71" spans="3:41" x14ac:dyDescent="0.4">
      <c r="C71" s="181"/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</row>
    <row r="72" spans="3:41" x14ac:dyDescent="0.4">
      <c r="C72" s="181"/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</row>
    <row r="73" spans="3:41" x14ac:dyDescent="0.4">
      <c r="C73" s="181"/>
      <c r="D73" s="181"/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181"/>
      <c r="P73" s="181"/>
      <c r="Q73" s="181"/>
    </row>
    <row r="74" spans="3:41" x14ac:dyDescent="0.4">
      <c r="C74" s="181"/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</row>
    <row r="75" spans="3:41" x14ac:dyDescent="0.4">
      <c r="C75" s="181"/>
      <c r="D75" s="181"/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1"/>
    </row>
    <row r="76" spans="3:41" x14ac:dyDescent="0.4">
      <c r="C76" s="181"/>
      <c r="D76" s="181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</row>
    <row r="77" spans="3:41" x14ac:dyDescent="0.4">
      <c r="C77" s="181"/>
      <c r="D77" s="181"/>
      <c r="E77" s="181"/>
      <c r="F77" s="181"/>
      <c r="G77" s="181"/>
      <c r="H77" s="181"/>
      <c r="I77" s="181"/>
      <c r="J77" s="181"/>
      <c r="K77" s="181"/>
      <c r="L77" s="181"/>
      <c r="M77" s="181"/>
      <c r="N77" s="181"/>
      <c r="O77" s="181"/>
      <c r="P77" s="181"/>
      <c r="Q77" s="181"/>
    </row>
    <row r="78" spans="3:41" x14ac:dyDescent="0.4">
      <c r="C78" s="181"/>
      <c r="D78" s="181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</row>
    <row r="79" spans="3:41" x14ac:dyDescent="0.4">
      <c r="C79" s="181"/>
      <c r="D79" s="181"/>
      <c r="E79" s="181"/>
      <c r="F79" s="181"/>
      <c r="G79" s="181"/>
      <c r="H79" s="181"/>
      <c r="I79" s="181"/>
      <c r="J79" s="181"/>
      <c r="K79" s="181"/>
      <c r="L79" s="181"/>
      <c r="M79" s="181"/>
      <c r="N79" s="181"/>
      <c r="O79" s="181"/>
      <c r="P79" s="181"/>
      <c r="Q79" s="181"/>
    </row>
    <row r="80" spans="3:41" x14ac:dyDescent="0.4">
      <c r="C80" s="181"/>
      <c r="D80" s="181"/>
      <c r="E80" s="181"/>
      <c r="F80" s="181"/>
      <c r="G80" s="181"/>
      <c r="H80" s="181"/>
      <c r="I80" s="181"/>
      <c r="J80" s="181"/>
      <c r="K80" s="181"/>
      <c r="L80" s="181"/>
      <c r="M80" s="181"/>
      <c r="N80" s="181"/>
      <c r="O80" s="181"/>
      <c r="P80" s="181"/>
      <c r="Q80" s="181"/>
    </row>
    <row r="81" spans="3:17" x14ac:dyDescent="0.4"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</row>
    <row r="82" spans="3:17" x14ac:dyDescent="0.4"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  <c r="P82" s="181"/>
      <c r="Q82" s="181"/>
    </row>
    <row r="83" spans="3:17" x14ac:dyDescent="0.4">
      <c r="C83" s="181"/>
      <c r="D83" s="181"/>
      <c r="E83" s="181"/>
      <c r="F83" s="181"/>
      <c r="G83" s="181"/>
      <c r="H83" s="181"/>
      <c r="I83" s="181"/>
      <c r="J83" s="181"/>
      <c r="K83" s="181"/>
      <c r="L83" s="181"/>
      <c r="M83" s="181"/>
      <c r="N83" s="181"/>
      <c r="O83" s="181"/>
      <c r="P83" s="181"/>
      <c r="Q83" s="181"/>
    </row>
  </sheetData>
  <mergeCells count="23">
    <mergeCell ref="K6:K7"/>
    <mergeCell ref="L6:L7"/>
    <mergeCell ref="M6:M7"/>
    <mergeCell ref="O5:O7"/>
    <mergeCell ref="P5:P7"/>
    <mergeCell ref="Q5:Q7"/>
    <mergeCell ref="R5:R7"/>
    <mergeCell ref="E6:E7"/>
    <mergeCell ref="F6:F7"/>
    <mergeCell ref="G6:G7"/>
    <mergeCell ref="H6:H7"/>
    <mergeCell ref="I6:I7"/>
    <mergeCell ref="J6:J7"/>
    <mergeCell ref="B4:B7"/>
    <mergeCell ref="C4:C7"/>
    <mergeCell ref="D4:M4"/>
    <mergeCell ref="N4:N7"/>
    <mergeCell ref="O4:R4"/>
    <mergeCell ref="D5:D7"/>
    <mergeCell ref="E5:G5"/>
    <mergeCell ref="H5:I5"/>
    <mergeCell ref="J5:K5"/>
    <mergeCell ref="L5:M5"/>
  </mergeCells>
  <phoneticPr fontId="4"/>
  <pageMargins left="0.59055118110236227" right="0.19685039370078741" top="0.78740157480314965" bottom="0.78740157480314965" header="0.39370078740157483" footer="0.39370078740157483"/>
  <pageSetup paperSize="9" scale="92" orientation="portrait" r:id="rId1"/>
  <headerFooter>
    <oddHeader>&amp;R15.交通・通信</oddHeader>
    <oddFooter>&amp;C-107-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8"/>
  <sheetViews>
    <sheetView showGridLines="0" zoomScaleNormal="100" workbookViewId="0">
      <pane xSplit="5" ySplit="35" topLeftCell="F78" activePane="bottomRight" state="frozen"/>
      <selection pane="topRight" activeCell="F1" sqref="F1"/>
      <selection pane="bottomLeft" activeCell="A36" sqref="A36"/>
      <selection pane="bottomRight" activeCell="B90" sqref="B90:C91"/>
    </sheetView>
  </sheetViews>
  <sheetFormatPr defaultRowHeight="11.25" x14ac:dyDescent="0.4"/>
  <cols>
    <col min="1" max="1" width="1.625" style="2" customWidth="1"/>
    <col min="2" max="2" width="2.125" style="2" customWidth="1"/>
    <col min="3" max="3" width="5.375" style="405" customWidth="1"/>
    <col min="4" max="4" width="6.875" style="2" customWidth="1"/>
    <col min="5" max="5" width="2.5" style="240" customWidth="1"/>
    <col min="6" max="6" width="6.875" style="2" customWidth="1"/>
    <col min="7" max="16" width="6.375" style="2" customWidth="1"/>
    <col min="17" max="256" width="9" style="2"/>
    <col min="257" max="257" width="1.625" style="2" customWidth="1"/>
    <col min="258" max="258" width="2.125" style="2" customWidth="1"/>
    <col min="259" max="259" width="5.375" style="2" customWidth="1"/>
    <col min="260" max="260" width="6.875" style="2" customWidth="1"/>
    <col min="261" max="261" width="2.5" style="2" customWidth="1"/>
    <col min="262" max="262" width="6.875" style="2" customWidth="1"/>
    <col min="263" max="272" width="6.375" style="2" customWidth="1"/>
    <col min="273" max="512" width="9" style="2"/>
    <col min="513" max="513" width="1.625" style="2" customWidth="1"/>
    <col min="514" max="514" width="2.125" style="2" customWidth="1"/>
    <col min="515" max="515" width="5.375" style="2" customWidth="1"/>
    <col min="516" max="516" width="6.875" style="2" customWidth="1"/>
    <col min="517" max="517" width="2.5" style="2" customWidth="1"/>
    <col min="518" max="518" width="6.875" style="2" customWidth="1"/>
    <col min="519" max="528" width="6.375" style="2" customWidth="1"/>
    <col min="529" max="768" width="9" style="2"/>
    <col min="769" max="769" width="1.625" style="2" customWidth="1"/>
    <col min="770" max="770" width="2.125" style="2" customWidth="1"/>
    <col min="771" max="771" width="5.375" style="2" customWidth="1"/>
    <col min="772" max="772" width="6.875" style="2" customWidth="1"/>
    <col min="773" max="773" width="2.5" style="2" customWidth="1"/>
    <col min="774" max="774" width="6.875" style="2" customWidth="1"/>
    <col min="775" max="784" width="6.375" style="2" customWidth="1"/>
    <col min="785" max="1024" width="9" style="2"/>
    <col min="1025" max="1025" width="1.625" style="2" customWidth="1"/>
    <col min="1026" max="1026" width="2.125" style="2" customWidth="1"/>
    <col min="1027" max="1027" width="5.375" style="2" customWidth="1"/>
    <col min="1028" max="1028" width="6.875" style="2" customWidth="1"/>
    <col min="1029" max="1029" width="2.5" style="2" customWidth="1"/>
    <col min="1030" max="1030" width="6.875" style="2" customWidth="1"/>
    <col min="1031" max="1040" width="6.375" style="2" customWidth="1"/>
    <col min="1041" max="1280" width="9" style="2"/>
    <col min="1281" max="1281" width="1.625" style="2" customWidth="1"/>
    <col min="1282" max="1282" width="2.125" style="2" customWidth="1"/>
    <col min="1283" max="1283" width="5.375" style="2" customWidth="1"/>
    <col min="1284" max="1284" width="6.875" style="2" customWidth="1"/>
    <col min="1285" max="1285" width="2.5" style="2" customWidth="1"/>
    <col min="1286" max="1286" width="6.875" style="2" customWidth="1"/>
    <col min="1287" max="1296" width="6.375" style="2" customWidth="1"/>
    <col min="1297" max="1536" width="9" style="2"/>
    <col min="1537" max="1537" width="1.625" style="2" customWidth="1"/>
    <col min="1538" max="1538" width="2.125" style="2" customWidth="1"/>
    <col min="1539" max="1539" width="5.375" style="2" customWidth="1"/>
    <col min="1540" max="1540" width="6.875" style="2" customWidth="1"/>
    <col min="1541" max="1541" width="2.5" style="2" customWidth="1"/>
    <col min="1542" max="1542" width="6.875" style="2" customWidth="1"/>
    <col min="1543" max="1552" width="6.375" style="2" customWidth="1"/>
    <col min="1553" max="1792" width="9" style="2"/>
    <col min="1793" max="1793" width="1.625" style="2" customWidth="1"/>
    <col min="1794" max="1794" width="2.125" style="2" customWidth="1"/>
    <col min="1795" max="1795" width="5.375" style="2" customWidth="1"/>
    <col min="1796" max="1796" width="6.875" style="2" customWidth="1"/>
    <col min="1797" max="1797" width="2.5" style="2" customWidth="1"/>
    <col min="1798" max="1798" width="6.875" style="2" customWidth="1"/>
    <col min="1799" max="1808" width="6.375" style="2" customWidth="1"/>
    <col min="1809" max="2048" width="9" style="2"/>
    <col min="2049" max="2049" width="1.625" style="2" customWidth="1"/>
    <col min="2050" max="2050" width="2.125" style="2" customWidth="1"/>
    <col min="2051" max="2051" width="5.375" style="2" customWidth="1"/>
    <col min="2052" max="2052" width="6.875" style="2" customWidth="1"/>
    <col min="2053" max="2053" width="2.5" style="2" customWidth="1"/>
    <col min="2054" max="2054" width="6.875" style="2" customWidth="1"/>
    <col min="2055" max="2064" width="6.375" style="2" customWidth="1"/>
    <col min="2065" max="2304" width="9" style="2"/>
    <col min="2305" max="2305" width="1.625" style="2" customWidth="1"/>
    <col min="2306" max="2306" width="2.125" style="2" customWidth="1"/>
    <col min="2307" max="2307" width="5.375" style="2" customWidth="1"/>
    <col min="2308" max="2308" width="6.875" style="2" customWidth="1"/>
    <col min="2309" max="2309" width="2.5" style="2" customWidth="1"/>
    <col min="2310" max="2310" width="6.875" style="2" customWidth="1"/>
    <col min="2311" max="2320" width="6.375" style="2" customWidth="1"/>
    <col min="2321" max="2560" width="9" style="2"/>
    <col min="2561" max="2561" width="1.625" style="2" customWidth="1"/>
    <col min="2562" max="2562" width="2.125" style="2" customWidth="1"/>
    <col min="2563" max="2563" width="5.375" style="2" customWidth="1"/>
    <col min="2564" max="2564" width="6.875" style="2" customWidth="1"/>
    <col min="2565" max="2565" width="2.5" style="2" customWidth="1"/>
    <col min="2566" max="2566" width="6.875" style="2" customWidth="1"/>
    <col min="2567" max="2576" width="6.375" style="2" customWidth="1"/>
    <col min="2577" max="2816" width="9" style="2"/>
    <col min="2817" max="2817" width="1.625" style="2" customWidth="1"/>
    <col min="2818" max="2818" width="2.125" style="2" customWidth="1"/>
    <col min="2819" max="2819" width="5.375" style="2" customWidth="1"/>
    <col min="2820" max="2820" width="6.875" style="2" customWidth="1"/>
    <col min="2821" max="2821" width="2.5" style="2" customWidth="1"/>
    <col min="2822" max="2822" width="6.875" style="2" customWidth="1"/>
    <col min="2823" max="2832" width="6.375" style="2" customWidth="1"/>
    <col min="2833" max="3072" width="9" style="2"/>
    <col min="3073" max="3073" width="1.625" style="2" customWidth="1"/>
    <col min="3074" max="3074" width="2.125" style="2" customWidth="1"/>
    <col min="3075" max="3075" width="5.375" style="2" customWidth="1"/>
    <col min="3076" max="3076" width="6.875" style="2" customWidth="1"/>
    <col min="3077" max="3077" width="2.5" style="2" customWidth="1"/>
    <col min="3078" max="3078" width="6.875" style="2" customWidth="1"/>
    <col min="3079" max="3088" width="6.375" style="2" customWidth="1"/>
    <col min="3089" max="3328" width="9" style="2"/>
    <col min="3329" max="3329" width="1.625" style="2" customWidth="1"/>
    <col min="3330" max="3330" width="2.125" style="2" customWidth="1"/>
    <col min="3331" max="3331" width="5.375" style="2" customWidth="1"/>
    <col min="3332" max="3332" width="6.875" style="2" customWidth="1"/>
    <col min="3333" max="3333" width="2.5" style="2" customWidth="1"/>
    <col min="3334" max="3334" width="6.875" style="2" customWidth="1"/>
    <col min="3335" max="3344" width="6.375" style="2" customWidth="1"/>
    <col min="3345" max="3584" width="9" style="2"/>
    <col min="3585" max="3585" width="1.625" style="2" customWidth="1"/>
    <col min="3586" max="3586" width="2.125" style="2" customWidth="1"/>
    <col min="3587" max="3587" width="5.375" style="2" customWidth="1"/>
    <col min="3588" max="3588" width="6.875" style="2" customWidth="1"/>
    <col min="3589" max="3589" width="2.5" style="2" customWidth="1"/>
    <col min="3590" max="3590" width="6.875" style="2" customWidth="1"/>
    <col min="3591" max="3600" width="6.375" style="2" customWidth="1"/>
    <col min="3601" max="3840" width="9" style="2"/>
    <col min="3841" max="3841" width="1.625" style="2" customWidth="1"/>
    <col min="3842" max="3842" width="2.125" style="2" customWidth="1"/>
    <col min="3843" max="3843" width="5.375" style="2" customWidth="1"/>
    <col min="3844" max="3844" width="6.875" style="2" customWidth="1"/>
    <col min="3845" max="3845" width="2.5" style="2" customWidth="1"/>
    <col min="3846" max="3846" width="6.875" style="2" customWidth="1"/>
    <col min="3847" max="3856" width="6.375" style="2" customWidth="1"/>
    <col min="3857" max="4096" width="9" style="2"/>
    <col min="4097" max="4097" width="1.625" style="2" customWidth="1"/>
    <col min="4098" max="4098" width="2.125" style="2" customWidth="1"/>
    <col min="4099" max="4099" width="5.375" style="2" customWidth="1"/>
    <col min="4100" max="4100" width="6.875" style="2" customWidth="1"/>
    <col min="4101" max="4101" width="2.5" style="2" customWidth="1"/>
    <col min="4102" max="4102" width="6.875" style="2" customWidth="1"/>
    <col min="4103" max="4112" width="6.375" style="2" customWidth="1"/>
    <col min="4113" max="4352" width="9" style="2"/>
    <col min="4353" max="4353" width="1.625" style="2" customWidth="1"/>
    <col min="4354" max="4354" width="2.125" style="2" customWidth="1"/>
    <col min="4355" max="4355" width="5.375" style="2" customWidth="1"/>
    <col min="4356" max="4356" width="6.875" style="2" customWidth="1"/>
    <col min="4357" max="4357" width="2.5" style="2" customWidth="1"/>
    <col min="4358" max="4358" width="6.875" style="2" customWidth="1"/>
    <col min="4359" max="4368" width="6.375" style="2" customWidth="1"/>
    <col min="4369" max="4608" width="9" style="2"/>
    <col min="4609" max="4609" width="1.625" style="2" customWidth="1"/>
    <col min="4610" max="4610" width="2.125" style="2" customWidth="1"/>
    <col min="4611" max="4611" width="5.375" style="2" customWidth="1"/>
    <col min="4612" max="4612" width="6.875" style="2" customWidth="1"/>
    <col min="4613" max="4613" width="2.5" style="2" customWidth="1"/>
    <col min="4614" max="4614" width="6.875" style="2" customWidth="1"/>
    <col min="4615" max="4624" width="6.375" style="2" customWidth="1"/>
    <col min="4625" max="4864" width="9" style="2"/>
    <col min="4865" max="4865" width="1.625" style="2" customWidth="1"/>
    <col min="4866" max="4866" width="2.125" style="2" customWidth="1"/>
    <col min="4867" max="4867" width="5.375" style="2" customWidth="1"/>
    <col min="4868" max="4868" width="6.875" style="2" customWidth="1"/>
    <col min="4869" max="4869" width="2.5" style="2" customWidth="1"/>
    <col min="4870" max="4870" width="6.875" style="2" customWidth="1"/>
    <col min="4871" max="4880" width="6.375" style="2" customWidth="1"/>
    <col min="4881" max="5120" width="9" style="2"/>
    <col min="5121" max="5121" width="1.625" style="2" customWidth="1"/>
    <col min="5122" max="5122" width="2.125" style="2" customWidth="1"/>
    <col min="5123" max="5123" width="5.375" style="2" customWidth="1"/>
    <col min="5124" max="5124" width="6.875" style="2" customWidth="1"/>
    <col min="5125" max="5125" width="2.5" style="2" customWidth="1"/>
    <col min="5126" max="5126" width="6.875" style="2" customWidth="1"/>
    <col min="5127" max="5136" width="6.375" style="2" customWidth="1"/>
    <col min="5137" max="5376" width="9" style="2"/>
    <col min="5377" max="5377" width="1.625" style="2" customWidth="1"/>
    <col min="5378" max="5378" width="2.125" style="2" customWidth="1"/>
    <col min="5379" max="5379" width="5.375" style="2" customWidth="1"/>
    <col min="5380" max="5380" width="6.875" style="2" customWidth="1"/>
    <col min="5381" max="5381" width="2.5" style="2" customWidth="1"/>
    <col min="5382" max="5382" width="6.875" style="2" customWidth="1"/>
    <col min="5383" max="5392" width="6.375" style="2" customWidth="1"/>
    <col min="5393" max="5632" width="9" style="2"/>
    <col min="5633" max="5633" width="1.625" style="2" customWidth="1"/>
    <col min="5634" max="5634" width="2.125" style="2" customWidth="1"/>
    <col min="5635" max="5635" width="5.375" style="2" customWidth="1"/>
    <col min="5636" max="5636" width="6.875" style="2" customWidth="1"/>
    <col min="5637" max="5637" width="2.5" style="2" customWidth="1"/>
    <col min="5638" max="5638" width="6.875" style="2" customWidth="1"/>
    <col min="5639" max="5648" width="6.375" style="2" customWidth="1"/>
    <col min="5649" max="5888" width="9" style="2"/>
    <col min="5889" max="5889" width="1.625" style="2" customWidth="1"/>
    <col min="5890" max="5890" width="2.125" style="2" customWidth="1"/>
    <col min="5891" max="5891" width="5.375" style="2" customWidth="1"/>
    <col min="5892" max="5892" width="6.875" style="2" customWidth="1"/>
    <col min="5893" max="5893" width="2.5" style="2" customWidth="1"/>
    <col min="5894" max="5894" width="6.875" style="2" customWidth="1"/>
    <col min="5895" max="5904" width="6.375" style="2" customWidth="1"/>
    <col min="5905" max="6144" width="9" style="2"/>
    <col min="6145" max="6145" width="1.625" style="2" customWidth="1"/>
    <col min="6146" max="6146" width="2.125" style="2" customWidth="1"/>
    <col min="6147" max="6147" width="5.375" style="2" customWidth="1"/>
    <col min="6148" max="6148" width="6.875" style="2" customWidth="1"/>
    <col min="6149" max="6149" width="2.5" style="2" customWidth="1"/>
    <col min="6150" max="6150" width="6.875" style="2" customWidth="1"/>
    <col min="6151" max="6160" width="6.375" style="2" customWidth="1"/>
    <col min="6161" max="6400" width="9" style="2"/>
    <col min="6401" max="6401" width="1.625" style="2" customWidth="1"/>
    <col min="6402" max="6402" width="2.125" style="2" customWidth="1"/>
    <col min="6403" max="6403" width="5.375" style="2" customWidth="1"/>
    <col min="6404" max="6404" width="6.875" style="2" customWidth="1"/>
    <col min="6405" max="6405" width="2.5" style="2" customWidth="1"/>
    <col min="6406" max="6406" width="6.875" style="2" customWidth="1"/>
    <col min="6407" max="6416" width="6.375" style="2" customWidth="1"/>
    <col min="6417" max="6656" width="9" style="2"/>
    <col min="6657" max="6657" width="1.625" style="2" customWidth="1"/>
    <col min="6658" max="6658" width="2.125" style="2" customWidth="1"/>
    <col min="6659" max="6659" width="5.375" style="2" customWidth="1"/>
    <col min="6660" max="6660" width="6.875" style="2" customWidth="1"/>
    <col min="6661" max="6661" width="2.5" style="2" customWidth="1"/>
    <col min="6662" max="6662" width="6.875" style="2" customWidth="1"/>
    <col min="6663" max="6672" width="6.375" style="2" customWidth="1"/>
    <col min="6673" max="6912" width="9" style="2"/>
    <col min="6913" max="6913" width="1.625" style="2" customWidth="1"/>
    <col min="6914" max="6914" width="2.125" style="2" customWidth="1"/>
    <col min="6915" max="6915" width="5.375" style="2" customWidth="1"/>
    <col min="6916" max="6916" width="6.875" style="2" customWidth="1"/>
    <col min="6917" max="6917" width="2.5" style="2" customWidth="1"/>
    <col min="6918" max="6918" width="6.875" style="2" customWidth="1"/>
    <col min="6919" max="6928" width="6.375" style="2" customWidth="1"/>
    <col min="6929" max="7168" width="9" style="2"/>
    <col min="7169" max="7169" width="1.625" style="2" customWidth="1"/>
    <col min="7170" max="7170" width="2.125" style="2" customWidth="1"/>
    <col min="7171" max="7171" width="5.375" style="2" customWidth="1"/>
    <col min="7172" max="7172" width="6.875" style="2" customWidth="1"/>
    <col min="7173" max="7173" width="2.5" style="2" customWidth="1"/>
    <col min="7174" max="7174" width="6.875" style="2" customWidth="1"/>
    <col min="7175" max="7184" width="6.375" style="2" customWidth="1"/>
    <col min="7185" max="7424" width="9" style="2"/>
    <col min="7425" max="7425" width="1.625" style="2" customWidth="1"/>
    <col min="7426" max="7426" width="2.125" style="2" customWidth="1"/>
    <col min="7427" max="7427" width="5.375" style="2" customWidth="1"/>
    <col min="7428" max="7428" width="6.875" style="2" customWidth="1"/>
    <col min="7429" max="7429" width="2.5" style="2" customWidth="1"/>
    <col min="7430" max="7430" width="6.875" style="2" customWidth="1"/>
    <col min="7431" max="7440" width="6.375" style="2" customWidth="1"/>
    <col min="7441" max="7680" width="9" style="2"/>
    <col min="7681" max="7681" width="1.625" style="2" customWidth="1"/>
    <col min="7682" max="7682" width="2.125" style="2" customWidth="1"/>
    <col min="7683" max="7683" width="5.375" style="2" customWidth="1"/>
    <col min="7684" max="7684" width="6.875" style="2" customWidth="1"/>
    <col min="7685" max="7685" width="2.5" style="2" customWidth="1"/>
    <col min="7686" max="7686" width="6.875" style="2" customWidth="1"/>
    <col min="7687" max="7696" width="6.375" style="2" customWidth="1"/>
    <col min="7697" max="7936" width="9" style="2"/>
    <col min="7937" max="7937" width="1.625" style="2" customWidth="1"/>
    <col min="7938" max="7938" width="2.125" style="2" customWidth="1"/>
    <col min="7939" max="7939" width="5.375" style="2" customWidth="1"/>
    <col min="7940" max="7940" width="6.875" style="2" customWidth="1"/>
    <col min="7941" max="7941" width="2.5" style="2" customWidth="1"/>
    <col min="7942" max="7942" width="6.875" style="2" customWidth="1"/>
    <col min="7943" max="7952" width="6.375" style="2" customWidth="1"/>
    <col min="7953" max="8192" width="9" style="2"/>
    <col min="8193" max="8193" width="1.625" style="2" customWidth="1"/>
    <col min="8194" max="8194" width="2.125" style="2" customWidth="1"/>
    <col min="8195" max="8195" width="5.375" style="2" customWidth="1"/>
    <col min="8196" max="8196" width="6.875" style="2" customWidth="1"/>
    <col min="8197" max="8197" width="2.5" style="2" customWidth="1"/>
    <col min="8198" max="8198" width="6.875" style="2" customWidth="1"/>
    <col min="8199" max="8208" width="6.375" style="2" customWidth="1"/>
    <col min="8209" max="8448" width="9" style="2"/>
    <col min="8449" max="8449" width="1.625" style="2" customWidth="1"/>
    <col min="8450" max="8450" width="2.125" style="2" customWidth="1"/>
    <col min="8451" max="8451" width="5.375" style="2" customWidth="1"/>
    <col min="8452" max="8452" width="6.875" style="2" customWidth="1"/>
    <col min="8453" max="8453" width="2.5" style="2" customWidth="1"/>
    <col min="8454" max="8454" width="6.875" style="2" customWidth="1"/>
    <col min="8455" max="8464" width="6.375" style="2" customWidth="1"/>
    <col min="8465" max="8704" width="9" style="2"/>
    <col min="8705" max="8705" width="1.625" style="2" customWidth="1"/>
    <col min="8706" max="8706" width="2.125" style="2" customWidth="1"/>
    <col min="8707" max="8707" width="5.375" style="2" customWidth="1"/>
    <col min="8708" max="8708" width="6.875" style="2" customWidth="1"/>
    <col min="8709" max="8709" width="2.5" style="2" customWidth="1"/>
    <col min="8710" max="8710" width="6.875" style="2" customWidth="1"/>
    <col min="8711" max="8720" width="6.375" style="2" customWidth="1"/>
    <col min="8721" max="8960" width="9" style="2"/>
    <col min="8961" max="8961" width="1.625" style="2" customWidth="1"/>
    <col min="8962" max="8962" width="2.125" style="2" customWidth="1"/>
    <col min="8963" max="8963" width="5.375" style="2" customWidth="1"/>
    <col min="8964" max="8964" width="6.875" style="2" customWidth="1"/>
    <col min="8965" max="8965" width="2.5" style="2" customWidth="1"/>
    <col min="8966" max="8966" width="6.875" style="2" customWidth="1"/>
    <col min="8967" max="8976" width="6.375" style="2" customWidth="1"/>
    <col min="8977" max="9216" width="9" style="2"/>
    <col min="9217" max="9217" width="1.625" style="2" customWidth="1"/>
    <col min="9218" max="9218" width="2.125" style="2" customWidth="1"/>
    <col min="9219" max="9219" width="5.375" style="2" customWidth="1"/>
    <col min="9220" max="9220" width="6.875" style="2" customWidth="1"/>
    <col min="9221" max="9221" width="2.5" style="2" customWidth="1"/>
    <col min="9222" max="9222" width="6.875" style="2" customWidth="1"/>
    <col min="9223" max="9232" width="6.375" style="2" customWidth="1"/>
    <col min="9233" max="9472" width="9" style="2"/>
    <col min="9473" max="9473" width="1.625" style="2" customWidth="1"/>
    <col min="9474" max="9474" width="2.125" style="2" customWidth="1"/>
    <col min="9475" max="9475" width="5.375" style="2" customWidth="1"/>
    <col min="9476" max="9476" width="6.875" style="2" customWidth="1"/>
    <col min="9477" max="9477" width="2.5" style="2" customWidth="1"/>
    <col min="9478" max="9478" width="6.875" style="2" customWidth="1"/>
    <col min="9479" max="9488" width="6.375" style="2" customWidth="1"/>
    <col min="9489" max="9728" width="9" style="2"/>
    <col min="9729" max="9729" width="1.625" style="2" customWidth="1"/>
    <col min="9730" max="9730" width="2.125" style="2" customWidth="1"/>
    <col min="9731" max="9731" width="5.375" style="2" customWidth="1"/>
    <col min="9732" max="9732" width="6.875" style="2" customWidth="1"/>
    <col min="9733" max="9733" width="2.5" style="2" customWidth="1"/>
    <col min="9734" max="9734" width="6.875" style="2" customWidth="1"/>
    <col min="9735" max="9744" width="6.375" style="2" customWidth="1"/>
    <col min="9745" max="9984" width="9" style="2"/>
    <col min="9985" max="9985" width="1.625" style="2" customWidth="1"/>
    <col min="9986" max="9986" width="2.125" style="2" customWidth="1"/>
    <col min="9987" max="9987" width="5.375" style="2" customWidth="1"/>
    <col min="9988" max="9988" width="6.875" style="2" customWidth="1"/>
    <col min="9989" max="9989" width="2.5" style="2" customWidth="1"/>
    <col min="9990" max="9990" width="6.875" style="2" customWidth="1"/>
    <col min="9991" max="10000" width="6.375" style="2" customWidth="1"/>
    <col min="10001" max="10240" width="9" style="2"/>
    <col min="10241" max="10241" width="1.625" style="2" customWidth="1"/>
    <col min="10242" max="10242" width="2.125" style="2" customWidth="1"/>
    <col min="10243" max="10243" width="5.375" style="2" customWidth="1"/>
    <col min="10244" max="10244" width="6.875" style="2" customWidth="1"/>
    <col min="10245" max="10245" width="2.5" style="2" customWidth="1"/>
    <col min="10246" max="10246" width="6.875" style="2" customWidth="1"/>
    <col min="10247" max="10256" width="6.375" style="2" customWidth="1"/>
    <col min="10257" max="10496" width="9" style="2"/>
    <col min="10497" max="10497" width="1.625" style="2" customWidth="1"/>
    <col min="10498" max="10498" width="2.125" style="2" customWidth="1"/>
    <col min="10499" max="10499" width="5.375" style="2" customWidth="1"/>
    <col min="10500" max="10500" width="6.875" style="2" customWidth="1"/>
    <col min="10501" max="10501" width="2.5" style="2" customWidth="1"/>
    <col min="10502" max="10502" width="6.875" style="2" customWidth="1"/>
    <col min="10503" max="10512" width="6.375" style="2" customWidth="1"/>
    <col min="10513" max="10752" width="9" style="2"/>
    <col min="10753" max="10753" width="1.625" style="2" customWidth="1"/>
    <col min="10754" max="10754" width="2.125" style="2" customWidth="1"/>
    <col min="10755" max="10755" width="5.375" style="2" customWidth="1"/>
    <col min="10756" max="10756" width="6.875" style="2" customWidth="1"/>
    <col min="10757" max="10757" width="2.5" style="2" customWidth="1"/>
    <col min="10758" max="10758" width="6.875" style="2" customWidth="1"/>
    <col min="10759" max="10768" width="6.375" style="2" customWidth="1"/>
    <col min="10769" max="11008" width="9" style="2"/>
    <col min="11009" max="11009" width="1.625" style="2" customWidth="1"/>
    <col min="11010" max="11010" width="2.125" style="2" customWidth="1"/>
    <col min="11011" max="11011" width="5.375" style="2" customWidth="1"/>
    <col min="11012" max="11012" width="6.875" style="2" customWidth="1"/>
    <col min="11013" max="11013" width="2.5" style="2" customWidth="1"/>
    <col min="11014" max="11014" width="6.875" style="2" customWidth="1"/>
    <col min="11015" max="11024" width="6.375" style="2" customWidth="1"/>
    <col min="11025" max="11264" width="9" style="2"/>
    <col min="11265" max="11265" width="1.625" style="2" customWidth="1"/>
    <col min="11266" max="11266" width="2.125" style="2" customWidth="1"/>
    <col min="11267" max="11267" width="5.375" style="2" customWidth="1"/>
    <col min="11268" max="11268" width="6.875" style="2" customWidth="1"/>
    <col min="11269" max="11269" width="2.5" style="2" customWidth="1"/>
    <col min="11270" max="11270" width="6.875" style="2" customWidth="1"/>
    <col min="11271" max="11280" width="6.375" style="2" customWidth="1"/>
    <col min="11281" max="11520" width="9" style="2"/>
    <col min="11521" max="11521" width="1.625" style="2" customWidth="1"/>
    <col min="11522" max="11522" width="2.125" style="2" customWidth="1"/>
    <col min="11523" max="11523" width="5.375" style="2" customWidth="1"/>
    <col min="11524" max="11524" width="6.875" style="2" customWidth="1"/>
    <col min="11525" max="11525" width="2.5" style="2" customWidth="1"/>
    <col min="11526" max="11526" width="6.875" style="2" customWidth="1"/>
    <col min="11527" max="11536" width="6.375" style="2" customWidth="1"/>
    <col min="11537" max="11776" width="9" style="2"/>
    <col min="11777" max="11777" width="1.625" style="2" customWidth="1"/>
    <col min="11778" max="11778" width="2.125" style="2" customWidth="1"/>
    <col min="11779" max="11779" width="5.375" style="2" customWidth="1"/>
    <col min="11780" max="11780" width="6.875" style="2" customWidth="1"/>
    <col min="11781" max="11781" width="2.5" style="2" customWidth="1"/>
    <col min="11782" max="11782" width="6.875" style="2" customWidth="1"/>
    <col min="11783" max="11792" width="6.375" style="2" customWidth="1"/>
    <col min="11793" max="12032" width="9" style="2"/>
    <col min="12033" max="12033" width="1.625" style="2" customWidth="1"/>
    <col min="12034" max="12034" width="2.125" style="2" customWidth="1"/>
    <col min="12035" max="12035" width="5.375" style="2" customWidth="1"/>
    <col min="12036" max="12036" width="6.875" style="2" customWidth="1"/>
    <col min="12037" max="12037" width="2.5" style="2" customWidth="1"/>
    <col min="12038" max="12038" width="6.875" style="2" customWidth="1"/>
    <col min="12039" max="12048" width="6.375" style="2" customWidth="1"/>
    <col min="12049" max="12288" width="9" style="2"/>
    <col min="12289" max="12289" width="1.625" style="2" customWidth="1"/>
    <col min="12290" max="12290" width="2.125" style="2" customWidth="1"/>
    <col min="12291" max="12291" width="5.375" style="2" customWidth="1"/>
    <col min="12292" max="12292" width="6.875" style="2" customWidth="1"/>
    <col min="12293" max="12293" width="2.5" style="2" customWidth="1"/>
    <col min="12294" max="12294" width="6.875" style="2" customWidth="1"/>
    <col min="12295" max="12304" width="6.375" style="2" customWidth="1"/>
    <col min="12305" max="12544" width="9" style="2"/>
    <col min="12545" max="12545" width="1.625" style="2" customWidth="1"/>
    <col min="12546" max="12546" width="2.125" style="2" customWidth="1"/>
    <col min="12547" max="12547" width="5.375" style="2" customWidth="1"/>
    <col min="12548" max="12548" width="6.875" style="2" customWidth="1"/>
    <col min="12549" max="12549" width="2.5" style="2" customWidth="1"/>
    <col min="12550" max="12550" width="6.875" style="2" customWidth="1"/>
    <col min="12551" max="12560" width="6.375" style="2" customWidth="1"/>
    <col min="12561" max="12800" width="9" style="2"/>
    <col min="12801" max="12801" width="1.625" style="2" customWidth="1"/>
    <col min="12802" max="12802" width="2.125" style="2" customWidth="1"/>
    <col min="12803" max="12803" width="5.375" style="2" customWidth="1"/>
    <col min="12804" max="12804" width="6.875" style="2" customWidth="1"/>
    <col min="12805" max="12805" width="2.5" style="2" customWidth="1"/>
    <col min="12806" max="12806" width="6.875" style="2" customWidth="1"/>
    <col min="12807" max="12816" width="6.375" style="2" customWidth="1"/>
    <col min="12817" max="13056" width="9" style="2"/>
    <col min="13057" max="13057" width="1.625" style="2" customWidth="1"/>
    <col min="13058" max="13058" width="2.125" style="2" customWidth="1"/>
    <col min="13059" max="13059" width="5.375" style="2" customWidth="1"/>
    <col min="13060" max="13060" width="6.875" style="2" customWidth="1"/>
    <col min="13061" max="13061" width="2.5" style="2" customWidth="1"/>
    <col min="13062" max="13062" width="6.875" style="2" customWidth="1"/>
    <col min="13063" max="13072" width="6.375" style="2" customWidth="1"/>
    <col min="13073" max="13312" width="9" style="2"/>
    <col min="13313" max="13313" width="1.625" style="2" customWidth="1"/>
    <col min="13314" max="13314" width="2.125" style="2" customWidth="1"/>
    <col min="13315" max="13315" width="5.375" style="2" customWidth="1"/>
    <col min="13316" max="13316" width="6.875" style="2" customWidth="1"/>
    <col min="13317" max="13317" width="2.5" style="2" customWidth="1"/>
    <col min="13318" max="13318" width="6.875" style="2" customWidth="1"/>
    <col min="13319" max="13328" width="6.375" style="2" customWidth="1"/>
    <col min="13329" max="13568" width="9" style="2"/>
    <col min="13569" max="13569" width="1.625" style="2" customWidth="1"/>
    <col min="13570" max="13570" width="2.125" style="2" customWidth="1"/>
    <col min="13571" max="13571" width="5.375" style="2" customWidth="1"/>
    <col min="13572" max="13572" width="6.875" style="2" customWidth="1"/>
    <col min="13573" max="13573" width="2.5" style="2" customWidth="1"/>
    <col min="13574" max="13574" width="6.875" style="2" customWidth="1"/>
    <col min="13575" max="13584" width="6.375" style="2" customWidth="1"/>
    <col min="13585" max="13824" width="9" style="2"/>
    <col min="13825" max="13825" width="1.625" style="2" customWidth="1"/>
    <col min="13826" max="13826" width="2.125" style="2" customWidth="1"/>
    <col min="13827" max="13827" width="5.375" style="2" customWidth="1"/>
    <col min="13828" max="13828" width="6.875" style="2" customWidth="1"/>
    <col min="13829" max="13829" width="2.5" style="2" customWidth="1"/>
    <col min="13830" max="13830" width="6.875" style="2" customWidth="1"/>
    <col min="13831" max="13840" width="6.375" style="2" customWidth="1"/>
    <col min="13841" max="14080" width="9" style="2"/>
    <col min="14081" max="14081" width="1.625" style="2" customWidth="1"/>
    <col min="14082" max="14082" width="2.125" style="2" customWidth="1"/>
    <col min="14083" max="14083" width="5.375" style="2" customWidth="1"/>
    <col min="14084" max="14084" width="6.875" style="2" customWidth="1"/>
    <col min="14085" max="14085" width="2.5" style="2" customWidth="1"/>
    <col min="14086" max="14086" width="6.875" style="2" customWidth="1"/>
    <col min="14087" max="14096" width="6.375" style="2" customWidth="1"/>
    <col min="14097" max="14336" width="9" style="2"/>
    <col min="14337" max="14337" width="1.625" style="2" customWidth="1"/>
    <col min="14338" max="14338" width="2.125" style="2" customWidth="1"/>
    <col min="14339" max="14339" width="5.375" style="2" customWidth="1"/>
    <col min="14340" max="14340" width="6.875" style="2" customWidth="1"/>
    <col min="14341" max="14341" width="2.5" style="2" customWidth="1"/>
    <col min="14342" max="14342" width="6.875" style="2" customWidth="1"/>
    <col min="14343" max="14352" width="6.375" style="2" customWidth="1"/>
    <col min="14353" max="14592" width="9" style="2"/>
    <col min="14593" max="14593" width="1.625" style="2" customWidth="1"/>
    <col min="14594" max="14594" width="2.125" style="2" customWidth="1"/>
    <col min="14595" max="14595" width="5.375" style="2" customWidth="1"/>
    <col min="14596" max="14596" width="6.875" style="2" customWidth="1"/>
    <col min="14597" max="14597" width="2.5" style="2" customWidth="1"/>
    <col min="14598" max="14598" width="6.875" style="2" customWidth="1"/>
    <col min="14599" max="14608" width="6.375" style="2" customWidth="1"/>
    <col min="14609" max="14848" width="9" style="2"/>
    <col min="14849" max="14849" width="1.625" style="2" customWidth="1"/>
    <col min="14850" max="14850" width="2.125" style="2" customWidth="1"/>
    <col min="14851" max="14851" width="5.375" style="2" customWidth="1"/>
    <col min="14852" max="14852" width="6.875" style="2" customWidth="1"/>
    <col min="14853" max="14853" width="2.5" style="2" customWidth="1"/>
    <col min="14854" max="14854" width="6.875" style="2" customWidth="1"/>
    <col min="14855" max="14864" width="6.375" style="2" customWidth="1"/>
    <col min="14865" max="15104" width="9" style="2"/>
    <col min="15105" max="15105" width="1.625" style="2" customWidth="1"/>
    <col min="15106" max="15106" width="2.125" style="2" customWidth="1"/>
    <col min="15107" max="15107" width="5.375" style="2" customWidth="1"/>
    <col min="15108" max="15108" width="6.875" style="2" customWidth="1"/>
    <col min="15109" max="15109" width="2.5" style="2" customWidth="1"/>
    <col min="15110" max="15110" width="6.875" style="2" customWidth="1"/>
    <col min="15111" max="15120" width="6.375" style="2" customWidth="1"/>
    <col min="15121" max="15360" width="9" style="2"/>
    <col min="15361" max="15361" width="1.625" style="2" customWidth="1"/>
    <col min="15362" max="15362" width="2.125" style="2" customWidth="1"/>
    <col min="15363" max="15363" width="5.375" style="2" customWidth="1"/>
    <col min="15364" max="15364" width="6.875" style="2" customWidth="1"/>
    <col min="15365" max="15365" width="2.5" style="2" customWidth="1"/>
    <col min="15366" max="15366" width="6.875" style="2" customWidth="1"/>
    <col min="15367" max="15376" width="6.375" style="2" customWidth="1"/>
    <col min="15377" max="15616" width="9" style="2"/>
    <col min="15617" max="15617" width="1.625" style="2" customWidth="1"/>
    <col min="15618" max="15618" width="2.125" style="2" customWidth="1"/>
    <col min="15619" max="15619" width="5.375" style="2" customWidth="1"/>
    <col min="15620" max="15620" width="6.875" style="2" customWidth="1"/>
    <col min="15621" max="15621" width="2.5" style="2" customWidth="1"/>
    <col min="15622" max="15622" width="6.875" style="2" customWidth="1"/>
    <col min="15623" max="15632" width="6.375" style="2" customWidth="1"/>
    <col min="15633" max="15872" width="9" style="2"/>
    <col min="15873" max="15873" width="1.625" style="2" customWidth="1"/>
    <col min="15874" max="15874" width="2.125" style="2" customWidth="1"/>
    <col min="15875" max="15875" width="5.375" style="2" customWidth="1"/>
    <col min="15876" max="15876" width="6.875" style="2" customWidth="1"/>
    <col min="15877" max="15877" width="2.5" style="2" customWidth="1"/>
    <col min="15878" max="15878" width="6.875" style="2" customWidth="1"/>
    <col min="15879" max="15888" width="6.375" style="2" customWidth="1"/>
    <col min="15889" max="16128" width="9" style="2"/>
    <col min="16129" max="16129" width="1.625" style="2" customWidth="1"/>
    <col min="16130" max="16130" width="2.125" style="2" customWidth="1"/>
    <col min="16131" max="16131" width="5.375" style="2" customWidth="1"/>
    <col min="16132" max="16132" width="6.875" style="2" customWidth="1"/>
    <col min="16133" max="16133" width="2.5" style="2" customWidth="1"/>
    <col min="16134" max="16134" width="6.875" style="2" customWidth="1"/>
    <col min="16135" max="16144" width="6.375" style="2" customWidth="1"/>
    <col min="16145" max="16384" width="9" style="2"/>
  </cols>
  <sheetData>
    <row r="1" spans="1:16" ht="30" customHeight="1" x14ac:dyDescent="0.4">
      <c r="A1" s="404" t="s">
        <v>322</v>
      </c>
      <c r="B1" s="404"/>
    </row>
    <row r="2" spans="1:16" ht="7.5" customHeight="1" x14ac:dyDescent="0.4">
      <c r="A2" s="404"/>
      <c r="B2" s="404"/>
    </row>
    <row r="3" spans="1:16" ht="22.5" customHeight="1" x14ac:dyDescent="0.15">
      <c r="B3" s="406" t="s">
        <v>323</v>
      </c>
      <c r="D3" s="239"/>
      <c r="E3" s="407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408" t="s">
        <v>324</v>
      </c>
    </row>
    <row r="4" spans="1:16" ht="13.5" customHeight="1" x14ac:dyDescent="0.4">
      <c r="B4" s="409" t="s">
        <v>3</v>
      </c>
      <c r="C4" s="409"/>
      <c r="D4" s="409" t="s">
        <v>325</v>
      </c>
      <c r="E4" s="410" t="s">
        <v>326</v>
      </c>
      <c r="F4" s="411" t="s">
        <v>327</v>
      </c>
      <c r="G4" s="412" t="s">
        <v>328</v>
      </c>
      <c r="H4" s="412"/>
      <c r="I4" s="412"/>
      <c r="J4" s="412"/>
      <c r="K4" s="412"/>
      <c r="L4" s="412"/>
      <c r="M4" s="412"/>
      <c r="N4" s="412"/>
      <c r="O4" s="412"/>
      <c r="P4" s="9"/>
    </row>
    <row r="5" spans="1:16" ht="13.5" customHeight="1" x14ac:dyDescent="0.4">
      <c r="B5" s="409"/>
      <c r="C5" s="409"/>
      <c r="D5" s="409"/>
      <c r="E5" s="413"/>
      <c r="F5" s="411"/>
      <c r="G5" s="414" t="s">
        <v>329</v>
      </c>
      <c r="H5" s="415" t="s">
        <v>330</v>
      </c>
      <c r="I5" s="415" t="s">
        <v>331</v>
      </c>
      <c r="J5" s="415" t="s">
        <v>332</v>
      </c>
      <c r="K5" s="415" t="s">
        <v>333</v>
      </c>
      <c r="L5" s="415" t="s">
        <v>334</v>
      </c>
      <c r="M5" s="416" t="s">
        <v>335</v>
      </c>
      <c r="N5" s="416" t="s">
        <v>336</v>
      </c>
      <c r="O5" s="415" t="s">
        <v>337</v>
      </c>
      <c r="P5" s="417" t="s">
        <v>338</v>
      </c>
    </row>
    <row r="6" spans="1:16" hidden="1" x14ac:dyDescent="0.4">
      <c r="B6" s="418" t="s">
        <v>17</v>
      </c>
      <c r="C6" s="419"/>
      <c r="D6" s="420">
        <f>+F6+F7</f>
        <v>56556</v>
      </c>
      <c r="E6" s="421" t="s">
        <v>339</v>
      </c>
      <c r="F6" s="422">
        <f t="shared" ref="F6:F69" si="0">SUM(G6:P6)</f>
        <v>31872</v>
      </c>
      <c r="G6" s="423">
        <f t="shared" ref="G6:P7" si="1">+G8+G10+G12+G14</f>
        <v>735</v>
      </c>
      <c r="H6" s="423">
        <f t="shared" si="1"/>
        <v>2613</v>
      </c>
      <c r="I6" s="423">
        <f t="shared" si="1"/>
        <v>3187</v>
      </c>
      <c r="J6" s="423">
        <f t="shared" si="1"/>
        <v>5764</v>
      </c>
      <c r="K6" s="423">
        <f t="shared" si="1"/>
        <v>6168</v>
      </c>
      <c r="L6" s="423">
        <f t="shared" si="1"/>
        <v>6278</v>
      </c>
      <c r="M6" s="424">
        <f t="shared" si="1"/>
        <v>2146</v>
      </c>
      <c r="N6" s="424">
        <f t="shared" si="1"/>
        <v>2049</v>
      </c>
      <c r="O6" s="423">
        <f t="shared" si="1"/>
        <v>1708</v>
      </c>
      <c r="P6" s="425">
        <f t="shared" si="1"/>
        <v>1224</v>
      </c>
    </row>
    <row r="7" spans="1:16" hidden="1" x14ac:dyDescent="0.4">
      <c r="B7" s="426"/>
      <c r="C7" s="427"/>
      <c r="D7" s="420"/>
      <c r="E7" s="428" t="s">
        <v>340</v>
      </c>
      <c r="F7" s="429">
        <f t="shared" si="0"/>
        <v>24684</v>
      </c>
      <c r="G7" s="430">
        <f t="shared" si="1"/>
        <v>540</v>
      </c>
      <c r="H7" s="431">
        <f t="shared" si="1"/>
        <v>2709</v>
      </c>
      <c r="I7" s="431">
        <f t="shared" si="1"/>
        <v>3207</v>
      </c>
      <c r="J7" s="431">
        <f t="shared" si="1"/>
        <v>5942</v>
      </c>
      <c r="K7" s="431">
        <f t="shared" si="1"/>
        <v>5680</v>
      </c>
      <c r="L7" s="431">
        <f t="shared" si="1"/>
        <v>4637</v>
      </c>
      <c r="M7" s="432">
        <f t="shared" si="1"/>
        <v>992</v>
      </c>
      <c r="N7" s="432">
        <f>+N9+N11+N13+N15</f>
        <v>626</v>
      </c>
      <c r="O7" s="431">
        <f t="shared" si="1"/>
        <v>279</v>
      </c>
      <c r="P7" s="433">
        <f t="shared" si="1"/>
        <v>72</v>
      </c>
    </row>
    <row r="8" spans="1:16" hidden="1" x14ac:dyDescent="0.4">
      <c r="B8" s="434"/>
      <c r="C8" s="413" t="s">
        <v>12</v>
      </c>
      <c r="D8" s="420">
        <f>+F8+F9</f>
        <v>14832</v>
      </c>
      <c r="E8" s="435" t="s">
        <v>339</v>
      </c>
      <c r="F8" s="436">
        <f t="shared" si="0"/>
        <v>8301</v>
      </c>
      <c r="G8" s="437">
        <v>221</v>
      </c>
      <c r="H8" s="438">
        <v>671</v>
      </c>
      <c r="I8" s="438">
        <v>754</v>
      </c>
      <c r="J8" s="438">
        <v>1454</v>
      </c>
      <c r="K8" s="438">
        <v>1606</v>
      </c>
      <c r="L8" s="438">
        <v>1640</v>
      </c>
      <c r="M8" s="439">
        <v>538</v>
      </c>
      <c r="N8" s="439">
        <v>573</v>
      </c>
      <c r="O8" s="438">
        <v>479</v>
      </c>
      <c r="P8" s="440">
        <v>365</v>
      </c>
    </row>
    <row r="9" spans="1:16" hidden="1" x14ac:dyDescent="0.4">
      <c r="B9" s="434"/>
      <c r="C9" s="413"/>
      <c r="D9" s="420"/>
      <c r="E9" s="441" t="s">
        <v>340</v>
      </c>
      <c r="F9" s="442">
        <f t="shared" si="0"/>
        <v>6531</v>
      </c>
      <c r="G9" s="443">
        <v>141</v>
      </c>
      <c r="H9" s="444">
        <v>694</v>
      </c>
      <c r="I9" s="444">
        <v>753</v>
      </c>
      <c r="J9" s="444">
        <v>1497</v>
      </c>
      <c r="K9" s="444">
        <v>1461</v>
      </c>
      <c r="L9" s="444">
        <v>1255</v>
      </c>
      <c r="M9" s="445">
        <v>338</v>
      </c>
      <c r="N9" s="445">
        <v>241</v>
      </c>
      <c r="O9" s="444">
        <v>121</v>
      </c>
      <c r="P9" s="446">
        <v>30</v>
      </c>
    </row>
    <row r="10" spans="1:16" hidden="1" x14ac:dyDescent="0.4">
      <c r="B10" s="434"/>
      <c r="C10" s="413" t="s">
        <v>13</v>
      </c>
      <c r="D10" s="420">
        <f>+F10+F11</f>
        <v>19282</v>
      </c>
      <c r="E10" s="435" t="s">
        <v>339</v>
      </c>
      <c r="F10" s="436">
        <f t="shared" si="0"/>
        <v>10925</v>
      </c>
      <c r="G10" s="437">
        <v>248</v>
      </c>
      <c r="H10" s="438">
        <v>901</v>
      </c>
      <c r="I10" s="438">
        <v>1079</v>
      </c>
      <c r="J10" s="438">
        <v>2030</v>
      </c>
      <c r="K10" s="438">
        <v>2148</v>
      </c>
      <c r="L10" s="438">
        <v>2154</v>
      </c>
      <c r="M10" s="439">
        <v>734</v>
      </c>
      <c r="N10" s="439">
        <v>687</v>
      </c>
      <c r="O10" s="438">
        <v>543</v>
      </c>
      <c r="P10" s="440">
        <v>401</v>
      </c>
    </row>
    <row r="11" spans="1:16" hidden="1" x14ac:dyDescent="0.4">
      <c r="B11" s="434"/>
      <c r="C11" s="413"/>
      <c r="D11" s="420"/>
      <c r="E11" s="441" t="s">
        <v>340</v>
      </c>
      <c r="F11" s="442">
        <f t="shared" si="0"/>
        <v>8357</v>
      </c>
      <c r="G11" s="443">
        <v>185</v>
      </c>
      <c r="H11" s="444">
        <v>911</v>
      </c>
      <c r="I11" s="444">
        <v>1083</v>
      </c>
      <c r="J11" s="444">
        <v>2141</v>
      </c>
      <c r="K11" s="444">
        <v>1966</v>
      </c>
      <c r="L11" s="444">
        <v>1523</v>
      </c>
      <c r="M11" s="445">
        <v>298</v>
      </c>
      <c r="N11" s="445">
        <v>167</v>
      </c>
      <c r="O11" s="444">
        <v>66</v>
      </c>
      <c r="P11" s="446">
        <v>17</v>
      </c>
    </row>
    <row r="12" spans="1:16" hidden="1" x14ac:dyDescent="0.4">
      <c r="B12" s="434"/>
      <c r="C12" s="413" t="s">
        <v>14</v>
      </c>
      <c r="D12" s="420">
        <f>+F12+F13</f>
        <v>14345</v>
      </c>
      <c r="E12" s="435" t="s">
        <v>339</v>
      </c>
      <c r="F12" s="436">
        <f t="shared" si="0"/>
        <v>8146</v>
      </c>
      <c r="G12" s="437">
        <v>179</v>
      </c>
      <c r="H12" s="438">
        <v>675</v>
      </c>
      <c r="I12" s="438">
        <v>914</v>
      </c>
      <c r="J12" s="438">
        <v>1519</v>
      </c>
      <c r="K12" s="438">
        <v>1522</v>
      </c>
      <c r="L12" s="438">
        <v>1628</v>
      </c>
      <c r="M12" s="439">
        <v>583</v>
      </c>
      <c r="N12" s="439">
        <v>503</v>
      </c>
      <c r="O12" s="438">
        <v>384</v>
      </c>
      <c r="P12" s="440">
        <v>239</v>
      </c>
    </row>
    <row r="13" spans="1:16" hidden="1" x14ac:dyDescent="0.4">
      <c r="B13" s="434"/>
      <c r="C13" s="413"/>
      <c r="D13" s="420"/>
      <c r="E13" s="441" t="s">
        <v>340</v>
      </c>
      <c r="F13" s="442">
        <f t="shared" si="0"/>
        <v>6199</v>
      </c>
      <c r="G13" s="443">
        <v>132</v>
      </c>
      <c r="H13" s="444">
        <v>698</v>
      </c>
      <c r="I13" s="444">
        <v>892</v>
      </c>
      <c r="J13" s="444">
        <v>1557</v>
      </c>
      <c r="K13" s="444">
        <v>1360</v>
      </c>
      <c r="L13" s="444">
        <v>1183</v>
      </c>
      <c r="M13" s="445">
        <v>204</v>
      </c>
      <c r="N13" s="445">
        <v>111</v>
      </c>
      <c r="O13" s="444">
        <v>46</v>
      </c>
      <c r="P13" s="446">
        <v>16</v>
      </c>
    </row>
    <row r="14" spans="1:16" hidden="1" x14ac:dyDescent="0.4">
      <c r="B14" s="434"/>
      <c r="C14" s="413" t="s">
        <v>318</v>
      </c>
      <c r="D14" s="420">
        <f>+F14+F15</f>
        <v>8097</v>
      </c>
      <c r="E14" s="435" t="s">
        <v>339</v>
      </c>
      <c r="F14" s="436">
        <f t="shared" si="0"/>
        <v>4500</v>
      </c>
      <c r="G14" s="437">
        <v>87</v>
      </c>
      <c r="H14" s="438">
        <v>366</v>
      </c>
      <c r="I14" s="438">
        <v>440</v>
      </c>
      <c r="J14" s="438">
        <v>761</v>
      </c>
      <c r="K14" s="438">
        <v>892</v>
      </c>
      <c r="L14" s="438">
        <v>856</v>
      </c>
      <c r="M14" s="439">
        <v>291</v>
      </c>
      <c r="N14" s="439">
        <v>286</v>
      </c>
      <c r="O14" s="438">
        <v>302</v>
      </c>
      <c r="P14" s="440">
        <v>219</v>
      </c>
    </row>
    <row r="15" spans="1:16" hidden="1" x14ac:dyDescent="0.4">
      <c r="B15" s="447"/>
      <c r="C15" s="413"/>
      <c r="D15" s="420"/>
      <c r="E15" s="441" t="s">
        <v>340</v>
      </c>
      <c r="F15" s="448">
        <f t="shared" si="0"/>
        <v>3597</v>
      </c>
      <c r="G15" s="449">
        <v>82</v>
      </c>
      <c r="H15" s="450">
        <v>406</v>
      </c>
      <c r="I15" s="450">
        <v>479</v>
      </c>
      <c r="J15" s="450">
        <v>747</v>
      </c>
      <c r="K15" s="450">
        <v>893</v>
      </c>
      <c r="L15" s="450">
        <v>676</v>
      </c>
      <c r="M15" s="451">
        <v>152</v>
      </c>
      <c r="N15" s="451">
        <v>107</v>
      </c>
      <c r="O15" s="450">
        <v>46</v>
      </c>
      <c r="P15" s="452">
        <v>9</v>
      </c>
    </row>
    <row r="16" spans="1:16" hidden="1" x14ac:dyDescent="0.4">
      <c r="B16" s="418" t="s">
        <v>18</v>
      </c>
      <c r="C16" s="419"/>
      <c r="D16" s="420">
        <f>+F16+F17</f>
        <v>57653</v>
      </c>
      <c r="E16" s="421" t="s">
        <v>339</v>
      </c>
      <c r="F16" s="422">
        <f t="shared" si="0"/>
        <v>32297</v>
      </c>
      <c r="G16" s="423">
        <f t="shared" ref="G16:P17" si="2">+G18+G20+G22+G24</f>
        <v>806</v>
      </c>
      <c r="H16" s="423">
        <f t="shared" si="2"/>
        <v>2555</v>
      </c>
      <c r="I16" s="423">
        <f t="shared" si="2"/>
        <v>3126</v>
      </c>
      <c r="J16" s="423">
        <f t="shared" si="2"/>
        <v>5947</v>
      </c>
      <c r="K16" s="423">
        <f t="shared" si="2"/>
        <v>6020</v>
      </c>
      <c r="L16" s="423">
        <f t="shared" si="2"/>
        <v>6427</v>
      </c>
      <c r="M16" s="424">
        <f t="shared" si="2"/>
        <v>2246</v>
      </c>
      <c r="N16" s="424">
        <f t="shared" si="2"/>
        <v>2026</v>
      </c>
      <c r="O16" s="423">
        <f t="shared" si="2"/>
        <v>1734</v>
      </c>
      <c r="P16" s="425">
        <f t="shared" si="2"/>
        <v>1410</v>
      </c>
    </row>
    <row r="17" spans="2:16" hidden="1" x14ac:dyDescent="0.4">
      <c r="B17" s="426"/>
      <c r="C17" s="427"/>
      <c r="D17" s="420"/>
      <c r="E17" s="428" t="s">
        <v>340</v>
      </c>
      <c r="F17" s="429">
        <f t="shared" si="0"/>
        <v>25356</v>
      </c>
      <c r="G17" s="430">
        <f t="shared" si="2"/>
        <v>632</v>
      </c>
      <c r="H17" s="431">
        <f t="shared" si="2"/>
        <v>2584</v>
      </c>
      <c r="I17" s="431">
        <f t="shared" si="2"/>
        <v>3218</v>
      </c>
      <c r="J17" s="431">
        <f t="shared" si="2"/>
        <v>6021</v>
      </c>
      <c r="K17" s="431">
        <f t="shared" si="2"/>
        <v>5690</v>
      </c>
      <c r="L17" s="431">
        <f t="shared" si="2"/>
        <v>4958</v>
      </c>
      <c r="M17" s="432">
        <f t="shared" si="2"/>
        <v>1111</v>
      </c>
      <c r="N17" s="432">
        <f>+N19+N21+N23+N25</f>
        <v>725</v>
      </c>
      <c r="O17" s="431">
        <f t="shared" si="2"/>
        <v>323</v>
      </c>
      <c r="P17" s="433">
        <f t="shared" si="2"/>
        <v>94</v>
      </c>
    </row>
    <row r="18" spans="2:16" hidden="1" x14ac:dyDescent="0.4">
      <c r="B18" s="434"/>
      <c r="C18" s="413" t="s">
        <v>12</v>
      </c>
      <c r="D18" s="420">
        <f>+F18+F19</f>
        <v>15031</v>
      </c>
      <c r="E18" s="435" t="s">
        <v>339</v>
      </c>
      <c r="F18" s="436">
        <f t="shared" si="0"/>
        <v>8353</v>
      </c>
      <c r="G18" s="437">
        <v>228</v>
      </c>
      <c r="H18" s="438">
        <v>663</v>
      </c>
      <c r="I18" s="438">
        <v>738</v>
      </c>
      <c r="J18" s="438">
        <v>1483</v>
      </c>
      <c r="K18" s="438">
        <v>1557</v>
      </c>
      <c r="L18" s="438">
        <v>1673</v>
      </c>
      <c r="M18" s="439">
        <v>562</v>
      </c>
      <c r="N18" s="439">
        <v>533</v>
      </c>
      <c r="O18" s="438">
        <v>495</v>
      </c>
      <c r="P18" s="440">
        <v>421</v>
      </c>
    </row>
    <row r="19" spans="2:16" hidden="1" x14ac:dyDescent="0.4">
      <c r="B19" s="434"/>
      <c r="C19" s="413"/>
      <c r="D19" s="420"/>
      <c r="E19" s="441" t="s">
        <v>340</v>
      </c>
      <c r="F19" s="442">
        <f t="shared" si="0"/>
        <v>6678</v>
      </c>
      <c r="G19" s="443">
        <v>184</v>
      </c>
      <c r="H19" s="444">
        <v>648</v>
      </c>
      <c r="I19" s="444">
        <v>772</v>
      </c>
      <c r="J19" s="444">
        <v>1482</v>
      </c>
      <c r="K19" s="444">
        <v>1452</v>
      </c>
      <c r="L19" s="444">
        <v>1344</v>
      </c>
      <c r="M19" s="445">
        <v>350</v>
      </c>
      <c r="N19" s="445">
        <v>262</v>
      </c>
      <c r="O19" s="444">
        <v>144</v>
      </c>
      <c r="P19" s="446">
        <v>40</v>
      </c>
    </row>
    <row r="20" spans="2:16" hidden="1" x14ac:dyDescent="0.4">
      <c r="B20" s="434"/>
      <c r="C20" s="413" t="s">
        <v>13</v>
      </c>
      <c r="D20" s="420">
        <f>+F20+F21</f>
        <v>19691</v>
      </c>
      <c r="E20" s="435" t="s">
        <v>339</v>
      </c>
      <c r="F20" s="436">
        <f t="shared" si="0"/>
        <v>11086</v>
      </c>
      <c r="G20" s="437">
        <v>271</v>
      </c>
      <c r="H20" s="438">
        <v>878</v>
      </c>
      <c r="I20" s="438">
        <v>1072</v>
      </c>
      <c r="J20" s="438">
        <v>2073</v>
      </c>
      <c r="K20" s="438">
        <v>2136</v>
      </c>
      <c r="L20" s="438">
        <v>2192</v>
      </c>
      <c r="M20" s="439">
        <v>765</v>
      </c>
      <c r="N20" s="439">
        <v>705</v>
      </c>
      <c r="O20" s="438">
        <v>550</v>
      </c>
      <c r="P20" s="440">
        <v>444</v>
      </c>
    </row>
    <row r="21" spans="2:16" hidden="1" x14ac:dyDescent="0.4">
      <c r="B21" s="434"/>
      <c r="C21" s="413"/>
      <c r="D21" s="420"/>
      <c r="E21" s="441" t="s">
        <v>340</v>
      </c>
      <c r="F21" s="442">
        <f t="shared" si="0"/>
        <v>8605</v>
      </c>
      <c r="G21" s="443">
        <v>219</v>
      </c>
      <c r="H21" s="444">
        <v>852</v>
      </c>
      <c r="I21" s="444">
        <v>1113</v>
      </c>
      <c r="J21" s="444">
        <v>2154</v>
      </c>
      <c r="K21" s="444">
        <v>1989</v>
      </c>
      <c r="L21" s="444">
        <v>1630</v>
      </c>
      <c r="M21" s="445">
        <v>345</v>
      </c>
      <c r="N21" s="445">
        <v>204</v>
      </c>
      <c r="O21" s="444">
        <v>78</v>
      </c>
      <c r="P21" s="446">
        <v>21</v>
      </c>
    </row>
    <row r="22" spans="2:16" hidden="1" x14ac:dyDescent="0.4">
      <c r="B22" s="434"/>
      <c r="C22" s="413" t="s">
        <v>14</v>
      </c>
      <c r="D22" s="420">
        <f>+F22+F23</f>
        <v>14652</v>
      </c>
      <c r="E22" s="435" t="s">
        <v>339</v>
      </c>
      <c r="F22" s="436">
        <f t="shared" si="0"/>
        <v>8286</v>
      </c>
      <c r="G22" s="437">
        <v>189</v>
      </c>
      <c r="H22" s="438">
        <v>674</v>
      </c>
      <c r="I22" s="438">
        <v>873</v>
      </c>
      <c r="J22" s="438">
        <v>1602</v>
      </c>
      <c r="K22" s="438">
        <v>1477</v>
      </c>
      <c r="L22" s="438">
        <v>1669</v>
      </c>
      <c r="M22" s="439">
        <v>611</v>
      </c>
      <c r="N22" s="439">
        <v>511</v>
      </c>
      <c r="O22" s="438">
        <v>388</v>
      </c>
      <c r="P22" s="440">
        <v>292</v>
      </c>
    </row>
    <row r="23" spans="2:16" hidden="1" x14ac:dyDescent="0.4">
      <c r="B23" s="434"/>
      <c r="C23" s="413"/>
      <c r="D23" s="420"/>
      <c r="E23" s="441" t="s">
        <v>340</v>
      </c>
      <c r="F23" s="442">
        <f t="shared" si="0"/>
        <v>6366</v>
      </c>
      <c r="G23" s="443">
        <v>140</v>
      </c>
      <c r="H23" s="444">
        <v>677</v>
      </c>
      <c r="I23" s="444">
        <v>868</v>
      </c>
      <c r="J23" s="444">
        <v>1598</v>
      </c>
      <c r="K23" s="444">
        <v>1361</v>
      </c>
      <c r="L23" s="444">
        <v>1268</v>
      </c>
      <c r="M23" s="445">
        <v>247</v>
      </c>
      <c r="N23" s="445">
        <v>136</v>
      </c>
      <c r="O23" s="444">
        <v>51</v>
      </c>
      <c r="P23" s="446">
        <v>20</v>
      </c>
    </row>
    <row r="24" spans="2:16" hidden="1" x14ac:dyDescent="0.4">
      <c r="B24" s="434"/>
      <c r="C24" s="413" t="s">
        <v>318</v>
      </c>
      <c r="D24" s="420">
        <f>+F24+F25</f>
        <v>8279</v>
      </c>
      <c r="E24" s="435" t="s">
        <v>339</v>
      </c>
      <c r="F24" s="436">
        <f t="shared" si="0"/>
        <v>4572</v>
      </c>
      <c r="G24" s="437">
        <v>118</v>
      </c>
      <c r="H24" s="438">
        <v>340</v>
      </c>
      <c r="I24" s="438">
        <v>443</v>
      </c>
      <c r="J24" s="438">
        <v>789</v>
      </c>
      <c r="K24" s="438">
        <v>850</v>
      </c>
      <c r="L24" s="438">
        <v>893</v>
      </c>
      <c r="M24" s="439">
        <v>308</v>
      </c>
      <c r="N24" s="439">
        <v>277</v>
      </c>
      <c r="O24" s="438">
        <v>301</v>
      </c>
      <c r="P24" s="440">
        <v>253</v>
      </c>
    </row>
    <row r="25" spans="2:16" hidden="1" x14ac:dyDescent="0.4">
      <c r="B25" s="447"/>
      <c r="C25" s="413"/>
      <c r="D25" s="420"/>
      <c r="E25" s="441" t="s">
        <v>340</v>
      </c>
      <c r="F25" s="448">
        <f t="shared" si="0"/>
        <v>3707</v>
      </c>
      <c r="G25" s="449">
        <v>89</v>
      </c>
      <c r="H25" s="450">
        <v>407</v>
      </c>
      <c r="I25" s="450">
        <v>465</v>
      </c>
      <c r="J25" s="450">
        <v>787</v>
      </c>
      <c r="K25" s="450">
        <v>888</v>
      </c>
      <c r="L25" s="450">
        <v>716</v>
      </c>
      <c r="M25" s="451">
        <v>169</v>
      </c>
      <c r="N25" s="451">
        <v>123</v>
      </c>
      <c r="O25" s="450">
        <v>50</v>
      </c>
      <c r="P25" s="452">
        <v>13</v>
      </c>
    </row>
    <row r="26" spans="2:16" hidden="1" x14ac:dyDescent="0.4">
      <c r="B26" s="418" t="s">
        <v>19</v>
      </c>
      <c r="C26" s="419"/>
      <c r="D26" s="420">
        <f>+F26+F27</f>
        <v>58470</v>
      </c>
      <c r="E26" s="421" t="s">
        <v>339</v>
      </c>
      <c r="F26" s="422">
        <f t="shared" si="0"/>
        <v>32554</v>
      </c>
      <c r="G26" s="423">
        <f t="shared" ref="G26:P27" si="3">+G28+G30+G32+G34</f>
        <v>757</v>
      </c>
      <c r="H26" s="423">
        <f t="shared" si="3"/>
        <v>2515</v>
      </c>
      <c r="I26" s="423">
        <f t="shared" si="3"/>
        <v>3047</v>
      </c>
      <c r="J26" s="423">
        <f t="shared" si="3"/>
        <v>6032</v>
      </c>
      <c r="K26" s="423">
        <f t="shared" si="3"/>
        <v>5956</v>
      </c>
      <c r="L26" s="423">
        <f t="shared" si="3"/>
        <v>6496</v>
      </c>
      <c r="M26" s="424">
        <f t="shared" si="3"/>
        <v>2345</v>
      </c>
      <c r="N26" s="424">
        <f t="shared" si="3"/>
        <v>2064</v>
      </c>
      <c r="O26" s="423">
        <f t="shared" si="3"/>
        <v>1796</v>
      </c>
      <c r="P26" s="425">
        <f t="shared" si="3"/>
        <v>1546</v>
      </c>
    </row>
    <row r="27" spans="2:16" hidden="1" x14ac:dyDescent="0.4">
      <c r="B27" s="426"/>
      <c r="C27" s="427"/>
      <c r="D27" s="420"/>
      <c r="E27" s="428" t="s">
        <v>340</v>
      </c>
      <c r="F27" s="429">
        <f t="shared" si="0"/>
        <v>25916</v>
      </c>
      <c r="G27" s="430">
        <f t="shared" si="3"/>
        <v>609</v>
      </c>
      <c r="H27" s="431">
        <f t="shared" si="3"/>
        <v>2573</v>
      </c>
      <c r="I27" s="431">
        <f t="shared" si="3"/>
        <v>3044</v>
      </c>
      <c r="J27" s="431">
        <f t="shared" si="3"/>
        <v>6228</v>
      </c>
      <c r="K27" s="431">
        <f t="shared" si="3"/>
        <v>5637</v>
      </c>
      <c r="L27" s="431">
        <f t="shared" si="3"/>
        <v>5246</v>
      </c>
      <c r="M27" s="432">
        <f t="shared" si="3"/>
        <v>1268</v>
      </c>
      <c r="N27" s="432">
        <f>+N29+N31+N33+N35</f>
        <v>795</v>
      </c>
      <c r="O27" s="431">
        <f t="shared" si="3"/>
        <v>387</v>
      </c>
      <c r="P27" s="433">
        <f t="shared" si="3"/>
        <v>129</v>
      </c>
    </row>
    <row r="28" spans="2:16" hidden="1" x14ac:dyDescent="0.4">
      <c r="B28" s="434"/>
      <c r="C28" s="413" t="s">
        <v>12</v>
      </c>
      <c r="D28" s="420">
        <f>+F28+F29</f>
        <v>15135</v>
      </c>
      <c r="E28" s="435" t="s">
        <v>339</v>
      </c>
      <c r="F28" s="436">
        <f t="shared" si="0"/>
        <v>8381</v>
      </c>
      <c r="G28" s="437">
        <v>191</v>
      </c>
      <c r="H28" s="438">
        <v>667</v>
      </c>
      <c r="I28" s="438">
        <v>751</v>
      </c>
      <c r="J28" s="438">
        <v>1460</v>
      </c>
      <c r="K28" s="438">
        <v>1538</v>
      </c>
      <c r="L28" s="438">
        <v>1694</v>
      </c>
      <c r="M28" s="439">
        <v>574</v>
      </c>
      <c r="N28" s="439">
        <v>557</v>
      </c>
      <c r="O28" s="438">
        <v>503</v>
      </c>
      <c r="P28" s="440">
        <v>446</v>
      </c>
    </row>
    <row r="29" spans="2:16" hidden="1" x14ac:dyDescent="0.4">
      <c r="B29" s="434"/>
      <c r="C29" s="413"/>
      <c r="D29" s="420"/>
      <c r="E29" s="441" t="s">
        <v>340</v>
      </c>
      <c r="F29" s="442">
        <f t="shared" si="0"/>
        <v>6754</v>
      </c>
      <c r="G29" s="443">
        <v>160</v>
      </c>
      <c r="H29" s="444">
        <v>645</v>
      </c>
      <c r="I29" s="444">
        <v>730</v>
      </c>
      <c r="J29" s="444">
        <v>1481</v>
      </c>
      <c r="K29" s="444">
        <v>1447</v>
      </c>
      <c r="L29" s="444">
        <v>1421</v>
      </c>
      <c r="M29" s="445">
        <v>366</v>
      </c>
      <c r="N29" s="445">
        <v>288</v>
      </c>
      <c r="O29" s="444">
        <v>167</v>
      </c>
      <c r="P29" s="446">
        <v>49</v>
      </c>
    </row>
    <row r="30" spans="2:16" hidden="1" x14ac:dyDescent="0.4">
      <c r="B30" s="434"/>
      <c r="C30" s="413" t="s">
        <v>13</v>
      </c>
      <c r="D30" s="420">
        <f>+F30+F31</f>
        <v>19986</v>
      </c>
      <c r="E30" s="435" t="s">
        <v>339</v>
      </c>
      <c r="F30" s="436">
        <f t="shared" si="0"/>
        <v>11179</v>
      </c>
      <c r="G30" s="437">
        <v>269</v>
      </c>
      <c r="H30" s="438">
        <v>879</v>
      </c>
      <c r="I30" s="438">
        <v>991</v>
      </c>
      <c r="J30" s="438">
        <v>2135</v>
      </c>
      <c r="K30" s="438">
        <v>2114</v>
      </c>
      <c r="L30" s="438">
        <v>2213</v>
      </c>
      <c r="M30" s="439">
        <v>809</v>
      </c>
      <c r="N30" s="439">
        <v>696</v>
      </c>
      <c r="O30" s="438">
        <v>587</v>
      </c>
      <c r="P30" s="440">
        <v>486</v>
      </c>
    </row>
    <row r="31" spans="2:16" hidden="1" x14ac:dyDescent="0.4">
      <c r="B31" s="434"/>
      <c r="C31" s="413"/>
      <c r="D31" s="420"/>
      <c r="E31" s="441" t="s">
        <v>340</v>
      </c>
      <c r="F31" s="442">
        <f t="shared" si="0"/>
        <v>8807</v>
      </c>
      <c r="G31" s="443">
        <v>205</v>
      </c>
      <c r="H31" s="444">
        <v>871</v>
      </c>
      <c r="I31" s="444">
        <v>1018</v>
      </c>
      <c r="J31" s="444">
        <v>2233</v>
      </c>
      <c r="K31" s="444">
        <v>2000</v>
      </c>
      <c r="L31" s="444">
        <v>1724</v>
      </c>
      <c r="M31" s="445">
        <v>418</v>
      </c>
      <c r="N31" s="445">
        <v>213</v>
      </c>
      <c r="O31" s="444">
        <v>91</v>
      </c>
      <c r="P31" s="446">
        <v>34</v>
      </c>
    </row>
    <row r="32" spans="2:16" hidden="1" x14ac:dyDescent="0.4">
      <c r="B32" s="434"/>
      <c r="C32" s="413" t="s">
        <v>14</v>
      </c>
      <c r="D32" s="420">
        <f>+F32+F33</f>
        <v>14927</v>
      </c>
      <c r="E32" s="435" t="s">
        <v>339</v>
      </c>
      <c r="F32" s="436">
        <f t="shared" si="0"/>
        <v>8372</v>
      </c>
      <c r="G32" s="437">
        <v>190</v>
      </c>
      <c r="H32" s="438">
        <v>639</v>
      </c>
      <c r="I32" s="438">
        <v>874</v>
      </c>
      <c r="J32" s="438">
        <v>1625</v>
      </c>
      <c r="K32" s="438">
        <v>1480</v>
      </c>
      <c r="L32" s="438">
        <v>1655</v>
      </c>
      <c r="M32" s="439">
        <v>641</v>
      </c>
      <c r="N32" s="439">
        <v>540</v>
      </c>
      <c r="O32" s="438">
        <v>401</v>
      </c>
      <c r="P32" s="440">
        <v>327</v>
      </c>
    </row>
    <row r="33" spans="2:16" hidden="1" x14ac:dyDescent="0.4">
      <c r="B33" s="434"/>
      <c r="C33" s="413"/>
      <c r="D33" s="420"/>
      <c r="E33" s="441" t="s">
        <v>340</v>
      </c>
      <c r="F33" s="442">
        <f t="shared" si="0"/>
        <v>6555</v>
      </c>
      <c r="G33" s="443">
        <v>140</v>
      </c>
      <c r="H33" s="444">
        <v>667</v>
      </c>
      <c r="I33" s="444">
        <v>847</v>
      </c>
      <c r="J33" s="444">
        <v>1679</v>
      </c>
      <c r="K33" s="444">
        <v>1343</v>
      </c>
      <c r="L33" s="444">
        <v>1336</v>
      </c>
      <c r="M33" s="445">
        <v>293</v>
      </c>
      <c r="N33" s="445">
        <v>153</v>
      </c>
      <c r="O33" s="444">
        <v>70</v>
      </c>
      <c r="P33" s="446">
        <v>27</v>
      </c>
    </row>
    <row r="34" spans="2:16" hidden="1" x14ac:dyDescent="0.4">
      <c r="B34" s="434"/>
      <c r="C34" s="413" t="s">
        <v>318</v>
      </c>
      <c r="D34" s="420">
        <f>+F34+F35</f>
        <v>8422</v>
      </c>
      <c r="E34" s="435" t="s">
        <v>339</v>
      </c>
      <c r="F34" s="436">
        <f t="shared" si="0"/>
        <v>4622</v>
      </c>
      <c r="G34" s="437">
        <v>107</v>
      </c>
      <c r="H34" s="438">
        <v>330</v>
      </c>
      <c r="I34" s="438">
        <v>431</v>
      </c>
      <c r="J34" s="438">
        <v>812</v>
      </c>
      <c r="K34" s="438">
        <v>824</v>
      </c>
      <c r="L34" s="438">
        <v>934</v>
      </c>
      <c r="M34" s="439">
        <v>321</v>
      </c>
      <c r="N34" s="439">
        <v>271</v>
      </c>
      <c r="O34" s="438">
        <v>305</v>
      </c>
      <c r="P34" s="440">
        <v>287</v>
      </c>
    </row>
    <row r="35" spans="2:16" hidden="1" x14ac:dyDescent="0.4">
      <c r="B35" s="447"/>
      <c r="C35" s="413"/>
      <c r="D35" s="420"/>
      <c r="E35" s="441" t="s">
        <v>340</v>
      </c>
      <c r="F35" s="448">
        <f t="shared" si="0"/>
        <v>3800</v>
      </c>
      <c r="G35" s="449">
        <v>104</v>
      </c>
      <c r="H35" s="450">
        <v>390</v>
      </c>
      <c r="I35" s="450">
        <v>449</v>
      </c>
      <c r="J35" s="450">
        <v>835</v>
      </c>
      <c r="K35" s="450">
        <v>847</v>
      </c>
      <c r="L35" s="450">
        <v>765</v>
      </c>
      <c r="M35" s="451">
        <v>191</v>
      </c>
      <c r="N35" s="451">
        <v>141</v>
      </c>
      <c r="O35" s="450">
        <v>59</v>
      </c>
      <c r="P35" s="452">
        <v>19</v>
      </c>
    </row>
    <row r="36" spans="2:16" x14ac:dyDescent="0.4">
      <c r="B36" s="418" t="s">
        <v>20</v>
      </c>
      <c r="C36" s="419"/>
      <c r="D36" s="420">
        <f>+F36+F37</f>
        <v>59483</v>
      </c>
      <c r="E36" s="421" t="s">
        <v>339</v>
      </c>
      <c r="F36" s="422">
        <f t="shared" si="0"/>
        <v>32967</v>
      </c>
      <c r="G36" s="423">
        <f t="shared" ref="G36:P37" si="4">+G38+G40+G42+G44</f>
        <v>750</v>
      </c>
      <c r="H36" s="423">
        <f t="shared" si="4"/>
        <v>2530</v>
      </c>
      <c r="I36" s="423">
        <f t="shared" si="4"/>
        <v>2904</v>
      </c>
      <c r="J36" s="423">
        <f t="shared" si="4"/>
        <v>6205</v>
      </c>
      <c r="K36" s="423">
        <f t="shared" si="4"/>
        <v>5911</v>
      </c>
      <c r="L36" s="423">
        <f t="shared" si="4"/>
        <v>6543</v>
      </c>
      <c r="M36" s="424">
        <f t="shared" si="4"/>
        <v>2538</v>
      </c>
      <c r="N36" s="424">
        <f>+N38+N40+N42+N44</f>
        <v>2048</v>
      </c>
      <c r="O36" s="423">
        <f t="shared" si="4"/>
        <v>1848</v>
      </c>
      <c r="P36" s="425">
        <f t="shared" si="4"/>
        <v>1690</v>
      </c>
    </row>
    <row r="37" spans="2:16" x14ac:dyDescent="0.4">
      <c r="B37" s="426"/>
      <c r="C37" s="427"/>
      <c r="D37" s="420"/>
      <c r="E37" s="428" t="s">
        <v>340</v>
      </c>
      <c r="F37" s="429">
        <f t="shared" si="0"/>
        <v>26516</v>
      </c>
      <c r="G37" s="430">
        <f t="shared" si="4"/>
        <v>617</v>
      </c>
      <c r="H37" s="431">
        <f t="shared" si="4"/>
        <v>2524</v>
      </c>
      <c r="I37" s="431">
        <f t="shared" si="4"/>
        <v>2949</v>
      </c>
      <c r="J37" s="431">
        <f t="shared" si="4"/>
        <v>6324</v>
      </c>
      <c r="K37" s="431">
        <f t="shared" si="4"/>
        <v>5734</v>
      </c>
      <c r="L37" s="431">
        <f t="shared" si="4"/>
        <v>5434</v>
      </c>
      <c r="M37" s="432">
        <f t="shared" si="4"/>
        <v>1485</v>
      </c>
      <c r="N37" s="432">
        <f>+N39+N41+N43+N45</f>
        <v>831</v>
      </c>
      <c r="O37" s="431">
        <f t="shared" si="4"/>
        <v>447</v>
      </c>
      <c r="P37" s="433">
        <f t="shared" si="4"/>
        <v>171</v>
      </c>
    </row>
    <row r="38" spans="2:16" x14ac:dyDescent="0.4">
      <c r="B38" s="434"/>
      <c r="C38" s="413" t="s">
        <v>12</v>
      </c>
      <c r="D38" s="420">
        <f>+F38+F39</f>
        <v>15290</v>
      </c>
      <c r="E38" s="435" t="s">
        <v>339</v>
      </c>
      <c r="F38" s="436">
        <f t="shared" si="0"/>
        <v>8433</v>
      </c>
      <c r="G38" s="437">
        <v>189</v>
      </c>
      <c r="H38" s="438">
        <v>675</v>
      </c>
      <c r="I38" s="438">
        <v>696</v>
      </c>
      <c r="J38" s="438">
        <v>1474</v>
      </c>
      <c r="K38" s="438">
        <v>1524</v>
      </c>
      <c r="L38" s="438">
        <v>1704</v>
      </c>
      <c r="M38" s="439">
        <v>635</v>
      </c>
      <c r="N38" s="439">
        <v>550</v>
      </c>
      <c r="O38" s="438">
        <v>508</v>
      </c>
      <c r="P38" s="440">
        <v>478</v>
      </c>
    </row>
    <row r="39" spans="2:16" x14ac:dyDescent="0.4">
      <c r="B39" s="434"/>
      <c r="C39" s="413"/>
      <c r="D39" s="420"/>
      <c r="E39" s="441" t="s">
        <v>340</v>
      </c>
      <c r="F39" s="442">
        <f t="shared" si="0"/>
        <v>6857</v>
      </c>
      <c r="G39" s="443">
        <v>179</v>
      </c>
      <c r="H39" s="444">
        <v>623</v>
      </c>
      <c r="I39" s="444">
        <v>688</v>
      </c>
      <c r="J39" s="444">
        <v>1488</v>
      </c>
      <c r="K39" s="444">
        <v>1466</v>
      </c>
      <c r="L39" s="444">
        <v>1435</v>
      </c>
      <c r="M39" s="445">
        <v>427</v>
      </c>
      <c r="N39" s="445">
        <v>295</v>
      </c>
      <c r="O39" s="444">
        <v>186</v>
      </c>
      <c r="P39" s="446">
        <v>70</v>
      </c>
    </row>
    <row r="40" spans="2:16" x14ac:dyDescent="0.4">
      <c r="B40" s="434"/>
      <c r="C40" s="413" t="s">
        <v>13</v>
      </c>
      <c r="D40" s="420">
        <f>+F40+F41</f>
        <v>20453</v>
      </c>
      <c r="E40" s="435" t="s">
        <v>339</v>
      </c>
      <c r="F40" s="436">
        <f t="shared" si="0"/>
        <v>11385</v>
      </c>
      <c r="G40" s="437">
        <v>272</v>
      </c>
      <c r="H40" s="438">
        <v>876</v>
      </c>
      <c r="I40" s="438">
        <v>991</v>
      </c>
      <c r="J40" s="438">
        <v>2220</v>
      </c>
      <c r="K40" s="438">
        <v>2068</v>
      </c>
      <c r="L40" s="438">
        <v>2234</v>
      </c>
      <c r="M40" s="439">
        <v>889</v>
      </c>
      <c r="N40" s="439">
        <v>677</v>
      </c>
      <c r="O40" s="438">
        <v>624</v>
      </c>
      <c r="P40" s="440">
        <v>534</v>
      </c>
    </row>
    <row r="41" spans="2:16" x14ac:dyDescent="0.4">
      <c r="B41" s="434"/>
      <c r="C41" s="413"/>
      <c r="D41" s="420"/>
      <c r="E41" s="441" t="s">
        <v>340</v>
      </c>
      <c r="F41" s="442">
        <f t="shared" si="0"/>
        <v>9068</v>
      </c>
      <c r="G41" s="443">
        <v>227</v>
      </c>
      <c r="H41" s="444">
        <v>857</v>
      </c>
      <c r="I41" s="444">
        <v>990</v>
      </c>
      <c r="J41" s="444">
        <v>2275</v>
      </c>
      <c r="K41" s="444">
        <v>2044</v>
      </c>
      <c r="L41" s="444">
        <v>1804</v>
      </c>
      <c r="M41" s="445">
        <v>487</v>
      </c>
      <c r="N41" s="445">
        <v>229</v>
      </c>
      <c r="O41" s="444">
        <v>115</v>
      </c>
      <c r="P41" s="446">
        <v>40</v>
      </c>
    </row>
    <row r="42" spans="2:16" x14ac:dyDescent="0.4">
      <c r="B42" s="434"/>
      <c r="C42" s="413" t="s">
        <v>14</v>
      </c>
      <c r="D42" s="420">
        <f>+F42+F43</f>
        <v>15196</v>
      </c>
      <c r="E42" s="435" t="s">
        <v>339</v>
      </c>
      <c r="F42" s="436">
        <f t="shared" si="0"/>
        <v>8498</v>
      </c>
      <c r="G42" s="437">
        <v>186</v>
      </c>
      <c r="H42" s="438">
        <v>639</v>
      </c>
      <c r="I42" s="438">
        <v>833</v>
      </c>
      <c r="J42" s="438">
        <v>1667</v>
      </c>
      <c r="K42" s="438">
        <v>1507</v>
      </c>
      <c r="L42" s="438">
        <v>1651</v>
      </c>
      <c r="M42" s="439">
        <v>684</v>
      </c>
      <c r="N42" s="439">
        <v>551</v>
      </c>
      <c r="O42" s="438">
        <v>418</v>
      </c>
      <c r="P42" s="440">
        <v>362</v>
      </c>
    </row>
    <row r="43" spans="2:16" x14ac:dyDescent="0.4">
      <c r="B43" s="434"/>
      <c r="C43" s="413"/>
      <c r="D43" s="420"/>
      <c r="E43" s="441" t="s">
        <v>340</v>
      </c>
      <c r="F43" s="442">
        <f t="shared" si="0"/>
        <v>6698</v>
      </c>
      <c r="G43" s="443">
        <v>120</v>
      </c>
      <c r="H43" s="444">
        <v>639</v>
      </c>
      <c r="I43" s="444">
        <v>837</v>
      </c>
      <c r="J43" s="444">
        <v>1699</v>
      </c>
      <c r="K43" s="444">
        <v>1381</v>
      </c>
      <c r="L43" s="444">
        <v>1394</v>
      </c>
      <c r="M43" s="445">
        <v>353</v>
      </c>
      <c r="N43" s="445">
        <v>164</v>
      </c>
      <c r="O43" s="444">
        <v>77</v>
      </c>
      <c r="P43" s="446">
        <v>34</v>
      </c>
    </row>
    <row r="44" spans="2:16" x14ac:dyDescent="0.4">
      <c r="B44" s="434"/>
      <c r="C44" s="413" t="s">
        <v>318</v>
      </c>
      <c r="D44" s="420">
        <f>+F44+F45</f>
        <v>8544</v>
      </c>
      <c r="E44" s="435" t="s">
        <v>339</v>
      </c>
      <c r="F44" s="436">
        <f t="shared" si="0"/>
        <v>4651</v>
      </c>
      <c r="G44" s="437">
        <v>103</v>
      </c>
      <c r="H44" s="438">
        <v>340</v>
      </c>
      <c r="I44" s="438">
        <v>384</v>
      </c>
      <c r="J44" s="438">
        <v>844</v>
      </c>
      <c r="K44" s="438">
        <v>812</v>
      </c>
      <c r="L44" s="438">
        <v>954</v>
      </c>
      <c r="M44" s="439">
        <v>330</v>
      </c>
      <c r="N44" s="439">
        <v>270</v>
      </c>
      <c r="O44" s="438">
        <v>298</v>
      </c>
      <c r="P44" s="440">
        <v>316</v>
      </c>
    </row>
    <row r="45" spans="2:16" x14ac:dyDescent="0.4">
      <c r="B45" s="447"/>
      <c r="C45" s="413"/>
      <c r="D45" s="420"/>
      <c r="E45" s="441" t="s">
        <v>340</v>
      </c>
      <c r="F45" s="448">
        <f t="shared" si="0"/>
        <v>3893</v>
      </c>
      <c r="G45" s="449">
        <v>91</v>
      </c>
      <c r="H45" s="450">
        <v>405</v>
      </c>
      <c r="I45" s="450">
        <v>434</v>
      </c>
      <c r="J45" s="450">
        <v>862</v>
      </c>
      <c r="K45" s="450">
        <v>843</v>
      </c>
      <c r="L45" s="450">
        <v>801</v>
      </c>
      <c r="M45" s="451">
        <v>218</v>
      </c>
      <c r="N45" s="451">
        <v>143</v>
      </c>
      <c r="O45" s="450">
        <v>69</v>
      </c>
      <c r="P45" s="452">
        <v>27</v>
      </c>
    </row>
    <row r="46" spans="2:16" x14ac:dyDescent="0.4">
      <c r="B46" s="418" t="s">
        <v>21</v>
      </c>
      <c r="C46" s="419"/>
      <c r="D46" s="420">
        <f>+F46+F47</f>
        <v>60351</v>
      </c>
      <c r="E46" s="421" t="s">
        <v>339</v>
      </c>
      <c r="F46" s="422">
        <f t="shared" si="0"/>
        <v>33332</v>
      </c>
      <c r="G46" s="423">
        <f t="shared" ref="G46:P47" si="5">+G48+G50+G52+G54</f>
        <v>727</v>
      </c>
      <c r="H46" s="423">
        <f t="shared" si="5"/>
        <v>2586</v>
      </c>
      <c r="I46" s="423">
        <f t="shared" si="5"/>
        <v>2846</v>
      </c>
      <c r="J46" s="423">
        <f t="shared" si="5"/>
        <v>6255</v>
      </c>
      <c r="K46" s="423">
        <f t="shared" si="5"/>
        <v>5922</v>
      </c>
      <c r="L46" s="423">
        <f t="shared" si="5"/>
        <v>6570</v>
      </c>
      <c r="M46" s="424">
        <f t="shared" si="5"/>
        <v>2674</v>
      </c>
      <c r="N46" s="424">
        <f>+N48+N50+N52+N54</f>
        <v>2011</v>
      </c>
      <c r="O46" s="423">
        <f t="shared" si="5"/>
        <v>1872</v>
      </c>
      <c r="P46" s="425">
        <f t="shared" si="5"/>
        <v>1869</v>
      </c>
    </row>
    <row r="47" spans="2:16" x14ac:dyDescent="0.4">
      <c r="B47" s="426"/>
      <c r="C47" s="427"/>
      <c r="D47" s="420"/>
      <c r="E47" s="428" t="s">
        <v>340</v>
      </c>
      <c r="F47" s="429">
        <f t="shared" si="0"/>
        <v>27019</v>
      </c>
      <c r="G47" s="430">
        <f t="shared" si="5"/>
        <v>584</v>
      </c>
      <c r="H47" s="431">
        <f t="shared" si="5"/>
        <v>2506</v>
      </c>
      <c r="I47" s="431">
        <f t="shared" si="5"/>
        <v>2892</v>
      </c>
      <c r="J47" s="431">
        <f t="shared" si="5"/>
        <v>6325</v>
      </c>
      <c r="K47" s="431">
        <f t="shared" si="5"/>
        <v>5833</v>
      </c>
      <c r="L47" s="431">
        <f t="shared" si="5"/>
        <v>5593</v>
      </c>
      <c r="M47" s="432">
        <f t="shared" si="5"/>
        <v>1708</v>
      </c>
      <c r="N47" s="432">
        <f>+N49+N51+N53+N55</f>
        <v>885</v>
      </c>
      <c r="O47" s="431">
        <f t="shared" si="5"/>
        <v>479</v>
      </c>
      <c r="P47" s="433">
        <f t="shared" si="5"/>
        <v>214</v>
      </c>
    </row>
    <row r="48" spans="2:16" x14ac:dyDescent="0.4">
      <c r="B48" s="434"/>
      <c r="C48" s="413" t="s">
        <v>12</v>
      </c>
      <c r="D48" s="420">
        <f>+F48+F49</f>
        <v>15352</v>
      </c>
      <c r="E48" s="435" t="s">
        <v>339</v>
      </c>
      <c r="F48" s="436">
        <f t="shared" si="0"/>
        <v>8456</v>
      </c>
      <c r="G48" s="437">
        <v>203</v>
      </c>
      <c r="H48" s="438">
        <v>664</v>
      </c>
      <c r="I48" s="438">
        <v>702</v>
      </c>
      <c r="J48" s="438">
        <v>1445</v>
      </c>
      <c r="K48" s="438">
        <v>1514</v>
      </c>
      <c r="L48" s="438">
        <v>1694</v>
      </c>
      <c r="M48" s="439">
        <v>680</v>
      </c>
      <c r="N48" s="439">
        <v>529</v>
      </c>
      <c r="O48" s="438">
        <v>515</v>
      </c>
      <c r="P48" s="440">
        <v>510</v>
      </c>
    </row>
    <row r="49" spans="2:16" x14ac:dyDescent="0.4">
      <c r="B49" s="434"/>
      <c r="C49" s="413"/>
      <c r="D49" s="420"/>
      <c r="E49" s="441" t="s">
        <v>340</v>
      </c>
      <c r="F49" s="442">
        <f t="shared" si="0"/>
        <v>6896</v>
      </c>
      <c r="G49" s="443">
        <v>154</v>
      </c>
      <c r="H49" s="444">
        <v>612</v>
      </c>
      <c r="I49" s="444">
        <v>676</v>
      </c>
      <c r="J49" s="444">
        <v>1449</v>
      </c>
      <c r="K49" s="444">
        <v>1473</v>
      </c>
      <c r="L49" s="444">
        <v>1460</v>
      </c>
      <c r="M49" s="445">
        <v>487</v>
      </c>
      <c r="N49" s="445">
        <v>313</v>
      </c>
      <c r="O49" s="444">
        <v>185</v>
      </c>
      <c r="P49" s="446">
        <v>87</v>
      </c>
    </row>
    <row r="50" spans="2:16" x14ac:dyDescent="0.4">
      <c r="B50" s="434"/>
      <c r="C50" s="413" t="s">
        <v>13</v>
      </c>
      <c r="D50" s="420">
        <f>+F50+F51</f>
        <v>20843</v>
      </c>
      <c r="E50" s="435" t="s">
        <v>339</v>
      </c>
      <c r="F50" s="436">
        <f t="shared" si="0"/>
        <v>11573</v>
      </c>
      <c r="G50" s="437">
        <v>246</v>
      </c>
      <c r="H50" s="438">
        <v>926</v>
      </c>
      <c r="I50" s="438">
        <v>970</v>
      </c>
      <c r="J50" s="438">
        <v>2248</v>
      </c>
      <c r="K50" s="438">
        <v>2094</v>
      </c>
      <c r="L50" s="438">
        <v>2259</v>
      </c>
      <c r="M50" s="439">
        <v>926</v>
      </c>
      <c r="N50" s="439">
        <v>667</v>
      </c>
      <c r="O50" s="438">
        <v>637</v>
      </c>
      <c r="P50" s="440">
        <v>600</v>
      </c>
    </row>
    <row r="51" spans="2:16" x14ac:dyDescent="0.4">
      <c r="B51" s="434"/>
      <c r="C51" s="413"/>
      <c r="D51" s="420"/>
      <c r="E51" s="441" t="s">
        <v>340</v>
      </c>
      <c r="F51" s="442">
        <f t="shared" si="0"/>
        <v>9270</v>
      </c>
      <c r="G51" s="443">
        <v>216</v>
      </c>
      <c r="H51" s="444">
        <v>871</v>
      </c>
      <c r="I51" s="444">
        <v>987</v>
      </c>
      <c r="J51" s="444">
        <v>2234</v>
      </c>
      <c r="K51" s="444">
        <v>2112</v>
      </c>
      <c r="L51" s="444">
        <v>1851</v>
      </c>
      <c r="M51" s="445">
        <v>568</v>
      </c>
      <c r="N51" s="445">
        <v>251</v>
      </c>
      <c r="O51" s="444">
        <v>127</v>
      </c>
      <c r="P51" s="446">
        <v>53</v>
      </c>
    </row>
    <row r="52" spans="2:16" x14ac:dyDescent="0.4">
      <c r="B52" s="434"/>
      <c r="C52" s="413" t="s">
        <v>14</v>
      </c>
      <c r="D52" s="420">
        <f>+F52+F53</f>
        <v>15482</v>
      </c>
      <c r="E52" s="435" t="s">
        <v>339</v>
      </c>
      <c r="F52" s="436">
        <f t="shared" si="0"/>
        <v>8609</v>
      </c>
      <c r="G52" s="437">
        <v>183</v>
      </c>
      <c r="H52" s="438">
        <v>653</v>
      </c>
      <c r="I52" s="438">
        <v>806</v>
      </c>
      <c r="J52" s="438">
        <v>1700</v>
      </c>
      <c r="K52" s="438">
        <v>1514</v>
      </c>
      <c r="L52" s="438">
        <v>1653</v>
      </c>
      <c r="M52" s="439">
        <v>711</v>
      </c>
      <c r="N52" s="439">
        <v>541</v>
      </c>
      <c r="O52" s="438">
        <v>440</v>
      </c>
      <c r="P52" s="440">
        <v>408</v>
      </c>
    </row>
    <row r="53" spans="2:16" x14ac:dyDescent="0.4">
      <c r="B53" s="434"/>
      <c r="C53" s="413"/>
      <c r="D53" s="420"/>
      <c r="E53" s="441" t="s">
        <v>340</v>
      </c>
      <c r="F53" s="442">
        <f t="shared" si="0"/>
        <v>6873</v>
      </c>
      <c r="G53" s="443">
        <v>120</v>
      </c>
      <c r="H53" s="444">
        <v>632</v>
      </c>
      <c r="I53" s="444">
        <v>807</v>
      </c>
      <c r="J53" s="444">
        <v>1747</v>
      </c>
      <c r="K53" s="444">
        <v>1418</v>
      </c>
      <c r="L53" s="444">
        <v>1434</v>
      </c>
      <c r="M53" s="445">
        <v>402</v>
      </c>
      <c r="N53" s="445">
        <v>183</v>
      </c>
      <c r="O53" s="444">
        <v>94</v>
      </c>
      <c r="P53" s="446">
        <v>36</v>
      </c>
    </row>
    <row r="54" spans="2:16" x14ac:dyDescent="0.4">
      <c r="B54" s="434"/>
      <c r="C54" s="413" t="s">
        <v>318</v>
      </c>
      <c r="D54" s="420">
        <f>+F54+F55</f>
        <v>8674</v>
      </c>
      <c r="E54" s="435" t="s">
        <v>339</v>
      </c>
      <c r="F54" s="436">
        <f t="shared" si="0"/>
        <v>4694</v>
      </c>
      <c r="G54" s="437">
        <v>95</v>
      </c>
      <c r="H54" s="438">
        <v>343</v>
      </c>
      <c r="I54" s="438">
        <v>368</v>
      </c>
      <c r="J54" s="438">
        <v>862</v>
      </c>
      <c r="K54" s="438">
        <v>800</v>
      </c>
      <c r="L54" s="438">
        <v>964</v>
      </c>
      <c r="M54" s="439">
        <v>357</v>
      </c>
      <c r="N54" s="439">
        <v>274</v>
      </c>
      <c r="O54" s="438">
        <v>280</v>
      </c>
      <c r="P54" s="440">
        <v>351</v>
      </c>
    </row>
    <row r="55" spans="2:16" x14ac:dyDescent="0.4">
      <c r="B55" s="447"/>
      <c r="C55" s="413"/>
      <c r="D55" s="420"/>
      <c r="E55" s="441" t="s">
        <v>340</v>
      </c>
      <c r="F55" s="448">
        <f t="shared" si="0"/>
        <v>3980</v>
      </c>
      <c r="G55" s="449">
        <v>94</v>
      </c>
      <c r="H55" s="450">
        <v>391</v>
      </c>
      <c r="I55" s="450">
        <v>422</v>
      </c>
      <c r="J55" s="450">
        <v>895</v>
      </c>
      <c r="K55" s="450">
        <v>830</v>
      </c>
      <c r="L55" s="450">
        <v>848</v>
      </c>
      <c r="M55" s="451">
        <v>251</v>
      </c>
      <c r="N55" s="451">
        <v>138</v>
      </c>
      <c r="O55" s="450">
        <v>73</v>
      </c>
      <c r="P55" s="452">
        <v>38</v>
      </c>
    </row>
    <row r="56" spans="2:16" x14ac:dyDescent="0.4">
      <c r="B56" s="418" t="s">
        <v>23</v>
      </c>
      <c r="C56" s="419"/>
      <c r="D56" s="420">
        <f>+F56+F57</f>
        <v>60916</v>
      </c>
      <c r="E56" s="421" t="s">
        <v>339</v>
      </c>
      <c r="F56" s="422">
        <f t="shared" si="0"/>
        <v>33500</v>
      </c>
      <c r="G56" s="423">
        <f t="shared" ref="G56:P57" si="6">+G58+G60+G62+G64</f>
        <v>665</v>
      </c>
      <c r="H56" s="423">
        <f t="shared" si="6"/>
        <v>2561</v>
      </c>
      <c r="I56" s="423">
        <f t="shared" si="6"/>
        <v>2687</v>
      </c>
      <c r="J56" s="423">
        <f t="shared" si="6"/>
        <v>6317</v>
      </c>
      <c r="K56" s="423">
        <f t="shared" si="6"/>
        <v>5929</v>
      </c>
      <c r="L56" s="423">
        <f t="shared" si="6"/>
        <v>6793</v>
      </c>
      <c r="M56" s="424">
        <f t="shared" si="6"/>
        <v>2599</v>
      </c>
      <c r="N56" s="424">
        <f>+N58+N60+N62+N64</f>
        <v>2058</v>
      </c>
      <c r="O56" s="423">
        <f t="shared" si="6"/>
        <v>1854</v>
      </c>
      <c r="P56" s="425">
        <f t="shared" si="6"/>
        <v>2037</v>
      </c>
    </row>
    <row r="57" spans="2:16" x14ac:dyDescent="0.4">
      <c r="B57" s="426"/>
      <c r="C57" s="427"/>
      <c r="D57" s="420"/>
      <c r="E57" s="428" t="s">
        <v>340</v>
      </c>
      <c r="F57" s="429">
        <f t="shared" si="0"/>
        <v>27416</v>
      </c>
      <c r="G57" s="430">
        <f t="shared" si="6"/>
        <v>530</v>
      </c>
      <c r="H57" s="431">
        <f t="shared" si="6"/>
        <v>2446</v>
      </c>
      <c r="I57" s="431">
        <f t="shared" si="6"/>
        <v>2812</v>
      </c>
      <c r="J57" s="431">
        <f t="shared" si="6"/>
        <v>6342</v>
      </c>
      <c r="K57" s="431">
        <f t="shared" si="6"/>
        <v>5910</v>
      </c>
      <c r="L57" s="431">
        <f t="shared" si="6"/>
        <v>5875</v>
      </c>
      <c r="M57" s="432">
        <f t="shared" si="6"/>
        <v>1731</v>
      </c>
      <c r="N57" s="432">
        <f>+N59+N61+N63+N65</f>
        <v>956</v>
      </c>
      <c r="O57" s="431">
        <f t="shared" si="6"/>
        <v>555</v>
      </c>
      <c r="P57" s="433">
        <f t="shared" si="6"/>
        <v>259</v>
      </c>
    </row>
    <row r="58" spans="2:16" x14ac:dyDescent="0.4">
      <c r="B58" s="434"/>
      <c r="C58" s="413" t="s">
        <v>12</v>
      </c>
      <c r="D58" s="420">
        <f>+F58+F59</f>
        <v>15427</v>
      </c>
      <c r="E58" s="435" t="s">
        <v>339</v>
      </c>
      <c r="F58" s="436">
        <f t="shared" si="0"/>
        <v>8466</v>
      </c>
      <c r="G58" s="437">
        <v>183</v>
      </c>
      <c r="H58" s="438">
        <v>654</v>
      </c>
      <c r="I58" s="438">
        <v>682</v>
      </c>
      <c r="J58" s="438">
        <v>1444</v>
      </c>
      <c r="K58" s="438">
        <v>1469</v>
      </c>
      <c r="L58" s="438">
        <v>1788</v>
      </c>
      <c r="M58" s="439">
        <v>652</v>
      </c>
      <c r="N58" s="439">
        <v>520</v>
      </c>
      <c r="O58" s="438">
        <v>512</v>
      </c>
      <c r="P58" s="440">
        <v>562</v>
      </c>
    </row>
    <row r="59" spans="2:16" x14ac:dyDescent="0.4">
      <c r="B59" s="434"/>
      <c r="C59" s="413"/>
      <c r="D59" s="420"/>
      <c r="E59" s="441" t="s">
        <v>340</v>
      </c>
      <c r="F59" s="442">
        <f t="shared" si="0"/>
        <v>6961</v>
      </c>
      <c r="G59" s="443">
        <v>134</v>
      </c>
      <c r="H59" s="444">
        <v>616</v>
      </c>
      <c r="I59" s="444">
        <v>657</v>
      </c>
      <c r="J59" s="444">
        <v>1428</v>
      </c>
      <c r="K59" s="444">
        <v>1481</v>
      </c>
      <c r="L59" s="444">
        <v>1524</v>
      </c>
      <c r="M59" s="445">
        <v>484</v>
      </c>
      <c r="N59" s="445">
        <v>325</v>
      </c>
      <c r="O59" s="444">
        <v>208</v>
      </c>
      <c r="P59" s="446">
        <v>104</v>
      </c>
    </row>
    <row r="60" spans="2:16" x14ac:dyDescent="0.4">
      <c r="B60" s="434"/>
      <c r="C60" s="413" t="s">
        <v>13</v>
      </c>
      <c r="D60" s="420">
        <f>+F60+F61</f>
        <v>21071</v>
      </c>
      <c r="E60" s="435" t="s">
        <v>339</v>
      </c>
      <c r="F60" s="436">
        <f t="shared" si="0"/>
        <v>11654</v>
      </c>
      <c r="G60" s="437">
        <v>228</v>
      </c>
      <c r="H60" s="438">
        <v>923</v>
      </c>
      <c r="I60" s="438">
        <v>941</v>
      </c>
      <c r="J60" s="438">
        <v>2253</v>
      </c>
      <c r="K60" s="438">
        <v>2097</v>
      </c>
      <c r="L60" s="438">
        <v>2320</v>
      </c>
      <c r="M60" s="439">
        <v>909</v>
      </c>
      <c r="N60" s="439">
        <v>696</v>
      </c>
      <c r="O60" s="438">
        <v>630</v>
      </c>
      <c r="P60" s="440">
        <v>657</v>
      </c>
    </row>
    <row r="61" spans="2:16" x14ac:dyDescent="0.4">
      <c r="B61" s="434"/>
      <c r="C61" s="413"/>
      <c r="D61" s="420"/>
      <c r="E61" s="441" t="s">
        <v>340</v>
      </c>
      <c r="F61" s="442">
        <f t="shared" si="0"/>
        <v>9417</v>
      </c>
      <c r="G61" s="443">
        <v>177</v>
      </c>
      <c r="H61" s="444">
        <v>873</v>
      </c>
      <c r="I61" s="444">
        <v>951</v>
      </c>
      <c r="J61" s="444">
        <v>2231</v>
      </c>
      <c r="K61" s="444">
        <v>2151</v>
      </c>
      <c r="L61" s="444">
        <v>1967</v>
      </c>
      <c r="M61" s="445">
        <v>569</v>
      </c>
      <c r="N61" s="445">
        <v>281</v>
      </c>
      <c r="O61" s="444">
        <v>153</v>
      </c>
      <c r="P61" s="446">
        <v>64</v>
      </c>
    </row>
    <row r="62" spans="2:16" x14ac:dyDescent="0.4">
      <c r="B62" s="434"/>
      <c r="C62" s="413" t="s">
        <v>14</v>
      </c>
      <c r="D62" s="420">
        <f>+F62+F63</f>
        <v>15676</v>
      </c>
      <c r="E62" s="435" t="s">
        <v>339</v>
      </c>
      <c r="F62" s="436">
        <f t="shared" si="0"/>
        <v>8677</v>
      </c>
      <c r="G62" s="437">
        <v>156</v>
      </c>
      <c r="H62" s="438">
        <v>654</v>
      </c>
      <c r="I62" s="438">
        <v>723</v>
      </c>
      <c r="J62" s="438">
        <v>1762</v>
      </c>
      <c r="K62" s="438">
        <v>1541</v>
      </c>
      <c r="L62" s="438">
        <v>1691</v>
      </c>
      <c r="M62" s="439">
        <v>690</v>
      </c>
      <c r="N62" s="439">
        <v>554</v>
      </c>
      <c r="O62" s="438">
        <v>461</v>
      </c>
      <c r="P62" s="440">
        <v>445</v>
      </c>
    </row>
    <row r="63" spans="2:16" x14ac:dyDescent="0.4">
      <c r="B63" s="434"/>
      <c r="C63" s="413"/>
      <c r="D63" s="420"/>
      <c r="E63" s="441" t="s">
        <v>340</v>
      </c>
      <c r="F63" s="442">
        <f t="shared" si="0"/>
        <v>6999</v>
      </c>
      <c r="G63" s="443">
        <v>133</v>
      </c>
      <c r="H63" s="444">
        <v>582</v>
      </c>
      <c r="I63" s="444">
        <v>788</v>
      </c>
      <c r="J63" s="444">
        <v>1782</v>
      </c>
      <c r="K63" s="444">
        <v>1430</v>
      </c>
      <c r="L63" s="444">
        <v>1503</v>
      </c>
      <c r="M63" s="445">
        <v>429</v>
      </c>
      <c r="N63" s="445">
        <v>201</v>
      </c>
      <c r="O63" s="444">
        <v>102</v>
      </c>
      <c r="P63" s="446">
        <v>49</v>
      </c>
    </row>
    <row r="64" spans="2:16" x14ac:dyDescent="0.4">
      <c r="B64" s="434"/>
      <c r="C64" s="413" t="s">
        <v>318</v>
      </c>
      <c r="D64" s="420">
        <f>+F64+F65</f>
        <v>8742</v>
      </c>
      <c r="E64" s="435" t="s">
        <v>339</v>
      </c>
      <c r="F64" s="436">
        <f t="shared" si="0"/>
        <v>4703</v>
      </c>
      <c r="G64" s="437">
        <v>98</v>
      </c>
      <c r="H64" s="438">
        <v>330</v>
      </c>
      <c r="I64" s="438">
        <v>341</v>
      </c>
      <c r="J64" s="438">
        <v>858</v>
      </c>
      <c r="K64" s="438">
        <v>822</v>
      </c>
      <c r="L64" s="438">
        <v>994</v>
      </c>
      <c r="M64" s="439">
        <v>348</v>
      </c>
      <c r="N64" s="439">
        <v>288</v>
      </c>
      <c r="O64" s="438">
        <v>251</v>
      </c>
      <c r="P64" s="440">
        <v>373</v>
      </c>
    </row>
    <row r="65" spans="2:16" x14ac:dyDescent="0.4">
      <c r="B65" s="447"/>
      <c r="C65" s="413"/>
      <c r="D65" s="420"/>
      <c r="E65" s="441" t="s">
        <v>340</v>
      </c>
      <c r="F65" s="448">
        <f t="shared" si="0"/>
        <v>4039</v>
      </c>
      <c r="G65" s="449">
        <v>86</v>
      </c>
      <c r="H65" s="450">
        <v>375</v>
      </c>
      <c r="I65" s="450">
        <v>416</v>
      </c>
      <c r="J65" s="450">
        <v>901</v>
      </c>
      <c r="K65" s="450">
        <v>848</v>
      </c>
      <c r="L65" s="450">
        <v>881</v>
      </c>
      <c r="M65" s="451">
        <v>249</v>
      </c>
      <c r="N65" s="451">
        <v>149</v>
      </c>
      <c r="O65" s="450">
        <v>92</v>
      </c>
      <c r="P65" s="452">
        <v>42</v>
      </c>
    </row>
    <row r="66" spans="2:16" x14ac:dyDescent="0.4">
      <c r="B66" s="418" t="s">
        <v>24</v>
      </c>
      <c r="C66" s="419"/>
      <c r="D66" s="420">
        <f>+F66+F67</f>
        <v>61479</v>
      </c>
      <c r="E66" s="421" t="s">
        <v>339</v>
      </c>
      <c r="F66" s="422">
        <f t="shared" si="0"/>
        <v>33673</v>
      </c>
      <c r="G66" s="423">
        <v>634</v>
      </c>
      <c r="H66" s="423">
        <v>2530</v>
      </c>
      <c r="I66" s="423">
        <v>2583</v>
      </c>
      <c r="J66" s="423">
        <v>6532</v>
      </c>
      <c r="K66" s="423">
        <v>5790</v>
      </c>
      <c r="L66" s="423">
        <v>6928</v>
      </c>
      <c r="M66" s="424">
        <v>2504</v>
      </c>
      <c r="N66" s="424">
        <v>2154</v>
      </c>
      <c r="O66" s="423">
        <v>1841</v>
      </c>
      <c r="P66" s="425">
        <v>2177</v>
      </c>
    </row>
    <row r="67" spans="2:16" x14ac:dyDescent="0.4">
      <c r="B67" s="453"/>
      <c r="C67" s="454"/>
      <c r="D67" s="420"/>
      <c r="E67" s="428" t="s">
        <v>340</v>
      </c>
      <c r="F67" s="429">
        <f t="shared" si="0"/>
        <v>27806</v>
      </c>
      <c r="G67" s="430">
        <v>514</v>
      </c>
      <c r="H67" s="431">
        <v>2479</v>
      </c>
      <c r="I67" s="431">
        <v>2629</v>
      </c>
      <c r="J67" s="431">
        <v>6555</v>
      </c>
      <c r="K67" s="431">
        <v>5805</v>
      </c>
      <c r="L67" s="431">
        <v>6030</v>
      </c>
      <c r="M67" s="432">
        <v>1776</v>
      </c>
      <c r="N67" s="432">
        <v>1071</v>
      </c>
      <c r="O67" s="431">
        <v>636</v>
      </c>
      <c r="P67" s="433">
        <v>311</v>
      </c>
    </row>
    <row r="68" spans="2:16" x14ac:dyDescent="0.4">
      <c r="B68" s="418" t="s">
        <v>25</v>
      </c>
      <c r="C68" s="419"/>
      <c r="D68" s="420">
        <f>+F68+F69</f>
        <v>62070</v>
      </c>
      <c r="E68" s="421" t="s">
        <v>339</v>
      </c>
      <c r="F68" s="422">
        <f t="shared" si="0"/>
        <v>33891</v>
      </c>
      <c r="G68" s="423">
        <v>621</v>
      </c>
      <c r="H68" s="423">
        <v>2508</v>
      </c>
      <c r="I68" s="423">
        <v>2540</v>
      </c>
      <c r="J68" s="423">
        <v>6517</v>
      </c>
      <c r="K68" s="423">
        <v>5812</v>
      </c>
      <c r="L68" s="423">
        <v>6659</v>
      </c>
      <c r="M68" s="424">
        <v>2733</v>
      </c>
      <c r="N68" s="424">
        <v>2247</v>
      </c>
      <c r="O68" s="423">
        <v>1901</v>
      </c>
      <c r="P68" s="425">
        <v>2353</v>
      </c>
    </row>
    <row r="69" spans="2:16" x14ac:dyDescent="0.4">
      <c r="B69" s="453"/>
      <c r="C69" s="454"/>
      <c r="D69" s="420"/>
      <c r="E69" s="428" t="s">
        <v>340</v>
      </c>
      <c r="F69" s="429">
        <f t="shared" si="0"/>
        <v>28179</v>
      </c>
      <c r="G69" s="430">
        <v>511</v>
      </c>
      <c r="H69" s="431">
        <v>2425</v>
      </c>
      <c r="I69" s="431">
        <v>2561</v>
      </c>
      <c r="J69" s="431">
        <v>6409</v>
      </c>
      <c r="K69" s="431">
        <v>5943</v>
      </c>
      <c r="L69" s="431">
        <v>5989</v>
      </c>
      <c r="M69" s="432">
        <v>2040</v>
      </c>
      <c r="N69" s="432">
        <v>1220</v>
      </c>
      <c r="O69" s="431">
        <v>703</v>
      </c>
      <c r="P69" s="433">
        <v>378</v>
      </c>
    </row>
    <row r="70" spans="2:16" x14ac:dyDescent="0.4">
      <c r="B70" s="418" t="s">
        <v>26</v>
      </c>
      <c r="C70" s="419"/>
      <c r="D70" s="420">
        <f>+F70+F71</f>
        <v>62466</v>
      </c>
      <c r="E70" s="421" t="s">
        <v>339</v>
      </c>
      <c r="F70" s="422">
        <f t="shared" ref="F70:F89" si="7">SUM(G70:P70)</f>
        <v>34017</v>
      </c>
      <c r="G70" s="423">
        <v>589</v>
      </c>
      <c r="H70" s="423">
        <v>2486</v>
      </c>
      <c r="I70" s="423">
        <v>2505</v>
      </c>
      <c r="J70" s="423">
        <v>6465</v>
      </c>
      <c r="K70" s="423">
        <v>5791</v>
      </c>
      <c r="L70" s="423">
        <v>6450</v>
      </c>
      <c r="M70" s="424">
        <v>2966</v>
      </c>
      <c r="N70" s="424">
        <v>2435</v>
      </c>
      <c r="O70" s="423">
        <v>1874</v>
      </c>
      <c r="P70" s="425">
        <v>2456</v>
      </c>
    </row>
    <row r="71" spans="2:16" x14ac:dyDescent="0.4">
      <c r="B71" s="453"/>
      <c r="C71" s="454"/>
      <c r="D71" s="420"/>
      <c r="E71" s="428" t="s">
        <v>340</v>
      </c>
      <c r="F71" s="429">
        <f t="shared" si="7"/>
        <v>28449</v>
      </c>
      <c r="G71" s="430">
        <v>513</v>
      </c>
      <c r="H71" s="431">
        <v>2345</v>
      </c>
      <c r="I71" s="431">
        <v>2447</v>
      </c>
      <c r="J71" s="431">
        <v>6356</v>
      </c>
      <c r="K71" s="431">
        <v>5946</v>
      </c>
      <c r="L71" s="431">
        <v>5928</v>
      </c>
      <c r="M71" s="432">
        <v>2295</v>
      </c>
      <c r="N71" s="432">
        <v>1432</v>
      </c>
      <c r="O71" s="431">
        <v>748</v>
      </c>
      <c r="P71" s="433">
        <v>439</v>
      </c>
    </row>
    <row r="72" spans="2:16" x14ac:dyDescent="0.4">
      <c r="B72" s="418" t="s">
        <v>27</v>
      </c>
      <c r="C72" s="419"/>
      <c r="D72" s="420">
        <f>+F72+F73</f>
        <v>62695</v>
      </c>
      <c r="E72" s="421" t="s">
        <v>339</v>
      </c>
      <c r="F72" s="422">
        <f t="shared" si="7"/>
        <v>33983</v>
      </c>
      <c r="G72" s="423">
        <v>530</v>
      </c>
      <c r="H72" s="423">
        <v>2427</v>
      </c>
      <c r="I72" s="423">
        <v>2522</v>
      </c>
      <c r="J72" s="423">
        <v>6338</v>
      </c>
      <c r="K72" s="423">
        <v>5816</v>
      </c>
      <c r="L72" s="423">
        <v>6156</v>
      </c>
      <c r="M72" s="424">
        <v>3232</v>
      </c>
      <c r="N72" s="424">
        <v>2576</v>
      </c>
      <c r="O72" s="423">
        <v>1854</v>
      </c>
      <c r="P72" s="425">
        <v>2532</v>
      </c>
    </row>
    <row r="73" spans="2:16" x14ac:dyDescent="0.4">
      <c r="B73" s="453"/>
      <c r="C73" s="454"/>
      <c r="D73" s="420"/>
      <c r="E73" s="428" t="s">
        <v>340</v>
      </c>
      <c r="F73" s="429">
        <f t="shared" si="7"/>
        <v>28712</v>
      </c>
      <c r="G73" s="430">
        <v>479</v>
      </c>
      <c r="H73" s="431">
        <v>2298</v>
      </c>
      <c r="I73" s="431">
        <v>2388</v>
      </c>
      <c r="J73" s="431">
        <v>6234</v>
      </c>
      <c r="K73" s="431">
        <v>5985</v>
      </c>
      <c r="L73" s="431">
        <v>5775</v>
      </c>
      <c r="M73" s="432">
        <v>2598</v>
      </c>
      <c r="N73" s="432">
        <v>1660</v>
      </c>
      <c r="O73" s="431">
        <v>799</v>
      </c>
      <c r="P73" s="433">
        <v>496</v>
      </c>
    </row>
    <row r="74" spans="2:16" x14ac:dyDescent="0.4">
      <c r="B74" s="418" t="s">
        <v>28</v>
      </c>
      <c r="C74" s="419"/>
      <c r="D74" s="420">
        <f>+F74+F75</f>
        <v>62960</v>
      </c>
      <c r="E74" s="421" t="s">
        <v>339</v>
      </c>
      <c r="F74" s="422">
        <f t="shared" si="7"/>
        <v>33931</v>
      </c>
      <c r="G74" s="423">
        <v>519</v>
      </c>
      <c r="H74" s="423">
        <v>2346</v>
      </c>
      <c r="I74" s="423">
        <v>2482</v>
      </c>
      <c r="J74" s="423">
        <v>6215</v>
      </c>
      <c r="K74" s="423">
        <v>5847</v>
      </c>
      <c r="L74" s="423">
        <v>6018</v>
      </c>
      <c r="M74" s="424">
        <v>3504</v>
      </c>
      <c r="N74" s="424">
        <v>2494</v>
      </c>
      <c r="O74" s="423">
        <v>1890</v>
      </c>
      <c r="P74" s="425">
        <v>2616</v>
      </c>
    </row>
    <row r="75" spans="2:16" x14ac:dyDescent="0.4">
      <c r="B75" s="453"/>
      <c r="C75" s="454"/>
      <c r="D75" s="420"/>
      <c r="E75" s="428" t="s">
        <v>340</v>
      </c>
      <c r="F75" s="429">
        <f t="shared" si="7"/>
        <v>29029</v>
      </c>
      <c r="G75" s="430">
        <v>495</v>
      </c>
      <c r="H75" s="431">
        <v>2243</v>
      </c>
      <c r="I75" s="431">
        <v>2360</v>
      </c>
      <c r="J75" s="431">
        <v>6108</v>
      </c>
      <c r="K75" s="431">
        <v>6036</v>
      </c>
      <c r="L75" s="431">
        <v>5728</v>
      </c>
      <c r="M75" s="432">
        <v>2932</v>
      </c>
      <c r="N75" s="432">
        <v>1672</v>
      </c>
      <c r="O75" s="431">
        <v>870</v>
      </c>
      <c r="P75" s="433">
        <v>585</v>
      </c>
    </row>
    <row r="76" spans="2:16" x14ac:dyDescent="0.4">
      <c r="B76" s="418" t="s">
        <v>29</v>
      </c>
      <c r="C76" s="419"/>
      <c r="D76" s="420">
        <f>+F76+F77</f>
        <v>63298</v>
      </c>
      <c r="E76" s="421" t="s">
        <v>339</v>
      </c>
      <c r="F76" s="422">
        <f t="shared" si="7"/>
        <v>34021</v>
      </c>
      <c r="G76" s="423">
        <v>560</v>
      </c>
      <c r="H76" s="423">
        <v>2271</v>
      </c>
      <c r="I76" s="423">
        <v>2493</v>
      </c>
      <c r="J76" s="423">
        <v>6058</v>
      </c>
      <c r="K76" s="423">
        <v>5987</v>
      </c>
      <c r="L76" s="423">
        <v>5863</v>
      </c>
      <c r="M76" s="424">
        <v>3705</v>
      </c>
      <c r="N76" s="424">
        <v>2414</v>
      </c>
      <c r="O76" s="423">
        <v>1975</v>
      </c>
      <c r="P76" s="425">
        <v>2695</v>
      </c>
    </row>
    <row r="77" spans="2:16" x14ac:dyDescent="0.4">
      <c r="B77" s="453"/>
      <c r="C77" s="454"/>
      <c r="D77" s="420"/>
      <c r="E77" s="428" t="s">
        <v>340</v>
      </c>
      <c r="F77" s="429">
        <f t="shared" si="7"/>
        <v>29277</v>
      </c>
      <c r="G77" s="430">
        <v>445</v>
      </c>
      <c r="H77" s="431">
        <v>2231</v>
      </c>
      <c r="I77" s="431">
        <v>2363</v>
      </c>
      <c r="J77" s="431">
        <v>5899</v>
      </c>
      <c r="K77" s="431">
        <v>6112</v>
      </c>
      <c r="L77" s="431">
        <v>5660</v>
      </c>
      <c r="M77" s="432">
        <v>3180</v>
      </c>
      <c r="N77" s="432">
        <v>1725</v>
      </c>
      <c r="O77" s="431">
        <v>975</v>
      </c>
      <c r="P77" s="433">
        <v>687</v>
      </c>
    </row>
    <row r="78" spans="2:16" x14ac:dyDescent="0.4">
      <c r="B78" s="418" t="s">
        <v>30</v>
      </c>
      <c r="C78" s="419"/>
      <c r="D78" s="420">
        <f>+F78+F79</f>
        <v>63695</v>
      </c>
      <c r="E78" s="421" t="s">
        <v>339</v>
      </c>
      <c r="F78" s="422">
        <f t="shared" si="7"/>
        <v>34111</v>
      </c>
      <c r="G78" s="423">
        <v>542</v>
      </c>
      <c r="H78" s="423">
        <v>2271</v>
      </c>
      <c r="I78" s="423">
        <v>2482</v>
      </c>
      <c r="J78" s="423">
        <v>5849</v>
      </c>
      <c r="K78" s="423">
        <v>6120</v>
      </c>
      <c r="L78" s="423">
        <v>5753</v>
      </c>
      <c r="M78" s="424">
        <v>3558</v>
      </c>
      <c r="N78" s="424">
        <v>2615</v>
      </c>
      <c r="O78" s="423">
        <v>2068</v>
      </c>
      <c r="P78" s="425">
        <v>2853</v>
      </c>
    </row>
    <row r="79" spans="2:16" x14ac:dyDescent="0.4">
      <c r="B79" s="453"/>
      <c r="C79" s="454"/>
      <c r="D79" s="420"/>
      <c r="E79" s="428" t="s">
        <v>340</v>
      </c>
      <c r="F79" s="429">
        <f t="shared" si="7"/>
        <v>29584</v>
      </c>
      <c r="G79" s="430">
        <v>475</v>
      </c>
      <c r="H79" s="431">
        <v>2166</v>
      </c>
      <c r="I79" s="431">
        <v>2321</v>
      </c>
      <c r="J79" s="431">
        <v>5702</v>
      </c>
      <c r="K79" s="431">
        <v>6243</v>
      </c>
      <c r="L79" s="431">
        <v>5582</v>
      </c>
      <c r="M79" s="432">
        <v>3207</v>
      </c>
      <c r="N79" s="432">
        <v>1979</v>
      </c>
      <c r="O79" s="431">
        <v>1134</v>
      </c>
      <c r="P79" s="433">
        <v>775</v>
      </c>
    </row>
    <row r="80" spans="2:16" x14ac:dyDescent="0.4">
      <c r="B80" s="418" t="s">
        <v>31</v>
      </c>
      <c r="C80" s="419"/>
      <c r="D80" s="420">
        <f>+F80+F81</f>
        <v>64010</v>
      </c>
      <c r="E80" s="421" t="s">
        <v>339</v>
      </c>
      <c r="F80" s="422">
        <f t="shared" si="7"/>
        <v>34059</v>
      </c>
      <c r="G80" s="423">
        <v>563</v>
      </c>
      <c r="H80" s="423">
        <v>2192</v>
      </c>
      <c r="I80" s="423">
        <v>2409</v>
      </c>
      <c r="J80" s="423">
        <v>5665</v>
      </c>
      <c r="K80" s="423">
        <v>6224</v>
      </c>
      <c r="L80" s="423">
        <v>5690</v>
      </c>
      <c r="M80" s="424">
        <v>3335</v>
      </c>
      <c r="N80" s="424">
        <v>2809</v>
      </c>
      <c r="O80" s="423">
        <v>2247</v>
      </c>
      <c r="P80" s="425">
        <v>2925</v>
      </c>
    </row>
    <row r="81" spans="2:16" x14ac:dyDescent="0.4">
      <c r="B81" s="453"/>
      <c r="C81" s="454"/>
      <c r="D81" s="420"/>
      <c r="E81" s="428" t="s">
        <v>340</v>
      </c>
      <c r="F81" s="429">
        <f t="shared" si="7"/>
        <v>29951</v>
      </c>
      <c r="G81" s="430">
        <v>547</v>
      </c>
      <c r="H81" s="431">
        <v>2154</v>
      </c>
      <c r="I81" s="431">
        <v>2252</v>
      </c>
      <c r="J81" s="431">
        <v>5478</v>
      </c>
      <c r="K81" s="431">
        <v>6340</v>
      </c>
      <c r="L81" s="431">
        <v>5640</v>
      </c>
      <c r="M81" s="432">
        <v>3116</v>
      </c>
      <c r="N81" s="432">
        <v>2236</v>
      </c>
      <c r="O81" s="431">
        <v>1339</v>
      </c>
      <c r="P81" s="433">
        <v>849</v>
      </c>
    </row>
    <row r="82" spans="2:16" x14ac:dyDescent="0.4">
      <c r="B82" s="418" t="s">
        <v>32</v>
      </c>
      <c r="C82" s="455"/>
      <c r="D82" s="456">
        <f>+F82+F83</f>
        <v>64197</v>
      </c>
      <c r="E82" s="421" t="s">
        <v>339</v>
      </c>
      <c r="F82" s="422">
        <f t="shared" si="7"/>
        <v>34082</v>
      </c>
      <c r="G82" s="423">
        <v>541</v>
      </c>
      <c r="H82" s="423">
        <v>2212</v>
      </c>
      <c r="I82" s="423">
        <v>2310</v>
      </c>
      <c r="J82" s="423">
        <v>5476</v>
      </c>
      <c r="K82" s="423">
        <v>6337</v>
      </c>
      <c r="L82" s="423">
        <v>5679</v>
      </c>
      <c r="M82" s="424">
        <v>3122</v>
      </c>
      <c r="N82" s="424">
        <v>3084</v>
      </c>
      <c r="O82" s="423">
        <v>2350</v>
      </c>
      <c r="P82" s="425">
        <v>2971</v>
      </c>
    </row>
    <row r="83" spans="2:16" x14ac:dyDescent="0.4">
      <c r="B83" s="457"/>
      <c r="C83" s="458"/>
      <c r="D83" s="459"/>
      <c r="E83" s="428" t="s">
        <v>340</v>
      </c>
      <c r="F83" s="429">
        <f t="shared" si="7"/>
        <v>30115</v>
      </c>
      <c r="G83" s="430">
        <v>480</v>
      </c>
      <c r="H83" s="431">
        <v>2149</v>
      </c>
      <c r="I83" s="431">
        <v>2190</v>
      </c>
      <c r="J83" s="431">
        <v>5266</v>
      </c>
      <c r="K83" s="431">
        <v>6348</v>
      </c>
      <c r="L83" s="431">
        <v>5707</v>
      </c>
      <c r="M83" s="432">
        <v>2956</v>
      </c>
      <c r="N83" s="432">
        <v>2545</v>
      </c>
      <c r="O83" s="431">
        <v>1545</v>
      </c>
      <c r="P83" s="433">
        <v>929</v>
      </c>
    </row>
    <row r="84" spans="2:16" ht="11.25" customHeight="1" x14ac:dyDescent="0.4">
      <c r="B84" s="418" t="s">
        <v>33</v>
      </c>
      <c r="C84" s="455"/>
      <c r="D84" s="456">
        <f>+F84+F85</f>
        <v>64366</v>
      </c>
      <c r="E84" s="421" t="s">
        <v>339</v>
      </c>
      <c r="F84" s="422">
        <f t="shared" si="7"/>
        <v>34040</v>
      </c>
      <c r="G84" s="423">
        <v>619</v>
      </c>
      <c r="H84" s="423">
        <v>2165</v>
      </c>
      <c r="I84" s="423">
        <v>2277</v>
      </c>
      <c r="J84" s="423">
        <v>5270</v>
      </c>
      <c r="K84" s="423">
        <v>6369</v>
      </c>
      <c r="L84" s="423">
        <v>5670</v>
      </c>
      <c r="M84" s="424">
        <v>3007</v>
      </c>
      <c r="N84" s="424">
        <v>3343</v>
      </c>
      <c r="O84" s="423">
        <v>2279</v>
      </c>
      <c r="P84" s="425">
        <v>3041</v>
      </c>
    </row>
    <row r="85" spans="2:16" ht="11.25" customHeight="1" x14ac:dyDescent="0.4">
      <c r="B85" s="457"/>
      <c r="C85" s="458"/>
      <c r="D85" s="459"/>
      <c r="E85" s="428" t="s">
        <v>340</v>
      </c>
      <c r="F85" s="429">
        <f t="shared" si="7"/>
        <v>30326</v>
      </c>
      <c r="G85" s="430">
        <v>498</v>
      </c>
      <c r="H85" s="431">
        <v>2136</v>
      </c>
      <c r="I85" s="431">
        <v>2086</v>
      </c>
      <c r="J85" s="431">
        <v>5129</v>
      </c>
      <c r="K85" s="431">
        <v>6367</v>
      </c>
      <c r="L85" s="431">
        <v>5775</v>
      </c>
      <c r="M85" s="432">
        <v>2860</v>
      </c>
      <c r="N85" s="432">
        <v>2854</v>
      </c>
      <c r="O85" s="431">
        <v>1550</v>
      </c>
      <c r="P85" s="433">
        <v>1071</v>
      </c>
    </row>
    <row r="86" spans="2:16" ht="11.25" customHeight="1" x14ac:dyDescent="0.4">
      <c r="B86" s="418" t="s">
        <v>34</v>
      </c>
      <c r="C86" s="455"/>
      <c r="D86" s="456">
        <f>+F86+F87</f>
        <v>64610</v>
      </c>
      <c r="E86" s="421" t="s">
        <v>339</v>
      </c>
      <c r="F86" s="422">
        <f t="shared" si="7"/>
        <v>34032</v>
      </c>
      <c r="G86" s="423">
        <v>569</v>
      </c>
      <c r="H86" s="423">
        <v>2264</v>
      </c>
      <c r="I86" s="423">
        <v>2176</v>
      </c>
      <c r="J86" s="423">
        <v>5113</v>
      </c>
      <c r="K86" s="423">
        <v>6595</v>
      </c>
      <c r="L86" s="423">
        <v>5500</v>
      </c>
      <c r="M86" s="424">
        <v>2906</v>
      </c>
      <c r="N86" s="424">
        <v>3525</v>
      </c>
      <c r="O86" s="423">
        <v>2204</v>
      </c>
      <c r="P86" s="425">
        <v>3180</v>
      </c>
    </row>
    <row r="87" spans="2:16" ht="11.25" customHeight="1" x14ac:dyDescent="0.4">
      <c r="B87" s="457"/>
      <c r="C87" s="458"/>
      <c r="D87" s="459"/>
      <c r="E87" s="428" t="s">
        <v>340</v>
      </c>
      <c r="F87" s="429">
        <f t="shared" si="7"/>
        <v>30578</v>
      </c>
      <c r="G87" s="430">
        <v>517</v>
      </c>
      <c r="H87" s="431">
        <v>2115</v>
      </c>
      <c r="I87" s="431">
        <v>2060</v>
      </c>
      <c r="J87" s="431">
        <v>4973</v>
      </c>
      <c r="K87" s="431">
        <v>6548</v>
      </c>
      <c r="L87" s="431">
        <v>5647</v>
      </c>
      <c r="M87" s="432">
        <v>2767</v>
      </c>
      <c r="N87" s="432">
        <v>3120</v>
      </c>
      <c r="O87" s="431">
        <v>1592</v>
      </c>
      <c r="P87" s="433">
        <v>1239</v>
      </c>
    </row>
    <row r="88" spans="2:16" ht="11.25" customHeight="1" x14ac:dyDescent="0.4">
      <c r="B88" s="418" t="s">
        <v>35</v>
      </c>
      <c r="C88" s="455"/>
      <c r="D88" s="456">
        <f>+F88+F89</f>
        <v>64736</v>
      </c>
      <c r="E88" s="421" t="s">
        <v>339</v>
      </c>
      <c r="F88" s="422">
        <f t="shared" si="7"/>
        <v>33911</v>
      </c>
      <c r="G88" s="423">
        <v>552</v>
      </c>
      <c r="H88" s="423">
        <v>2257</v>
      </c>
      <c r="I88" s="423">
        <v>2111</v>
      </c>
      <c r="J88" s="423">
        <v>5016</v>
      </c>
      <c r="K88" s="423">
        <v>6564</v>
      </c>
      <c r="L88" s="423">
        <v>5549</v>
      </c>
      <c r="M88" s="424">
        <v>2785</v>
      </c>
      <c r="N88" s="424">
        <v>3393</v>
      </c>
      <c r="O88" s="423">
        <v>2385</v>
      </c>
      <c r="P88" s="425">
        <v>3299</v>
      </c>
    </row>
    <row r="89" spans="2:16" ht="11.25" customHeight="1" x14ac:dyDescent="0.4">
      <c r="B89" s="457"/>
      <c r="C89" s="458"/>
      <c r="D89" s="459"/>
      <c r="E89" s="428" t="s">
        <v>340</v>
      </c>
      <c r="F89" s="429">
        <f t="shared" si="7"/>
        <v>30825</v>
      </c>
      <c r="G89" s="430">
        <v>544</v>
      </c>
      <c r="H89" s="431">
        <v>2141</v>
      </c>
      <c r="I89" s="431">
        <v>1980</v>
      </c>
      <c r="J89" s="431">
        <v>4900</v>
      </c>
      <c r="K89" s="431">
        <v>6429</v>
      </c>
      <c r="L89" s="431">
        <v>5782</v>
      </c>
      <c r="M89" s="432">
        <v>2673</v>
      </c>
      <c r="N89" s="432">
        <v>3130</v>
      </c>
      <c r="O89" s="431">
        <v>1837</v>
      </c>
      <c r="P89" s="433">
        <v>1409</v>
      </c>
    </row>
    <row r="90" spans="2:16" ht="11.25" customHeight="1" x14ac:dyDescent="0.4">
      <c r="B90" s="418" t="s">
        <v>36</v>
      </c>
      <c r="C90" s="455"/>
      <c r="D90" s="456">
        <f>+F90+F91</f>
        <v>64638</v>
      </c>
      <c r="E90" s="421" t="s">
        <v>339</v>
      </c>
      <c r="F90" s="422">
        <f>SUM(G90:P90)</f>
        <v>33696</v>
      </c>
      <c r="G90" s="423">
        <v>502</v>
      </c>
      <c r="H90" s="423">
        <v>2262</v>
      </c>
      <c r="I90" s="423">
        <v>2014</v>
      </c>
      <c r="J90" s="423">
        <v>4882</v>
      </c>
      <c r="K90" s="423">
        <v>6525</v>
      </c>
      <c r="L90" s="423">
        <v>5550</v>
      </c>
      <c r="M90" s="424">
        <v>2804</v>
      </c>
      <c r="N90" s="424">
        <v>3167</v>
      </c>
      <c r="O90" s="423">
        <v>2600</v>
      </c>
      <c r="P90" s="425">
        <v>3390</v>
      </c>
    </row>
    <row r="91" spans="2:16" ht="11.25" customHeight="1" x14ac:dyDescent="0.4">
      <c r="B91" s="457"/>
      <c r="C91" s="458"/>
      <c r="D91" s="459"/>
      <c r="E91" s="428" t="s">
        <v>340</v>
      </c>
      <c r="F91" s="429">
        <f>SUM(G91:P91)</f>
        <v>30942</v>
      </c>
      <c r="G91" s="430">
        <v>486</v>
      </c>
      <c r="H91" s="431">
        <v>2172</v>
      </c>
      <c r="I91" s="431">
        <v>1900</v>
      </c>
      <c r="J91" s="431">
        <v>4724</v>
      </c>
      <c r="K91" s="431">
        <v>6397</v>
      </c>
      <c r="L91" s="431">
        <v>5801</v>
      </c>
      <c r="M91" s="432">
        <v>2724</v>
      </c>
      <c r="N91" s="432">
        <v>3038</v>
      </c>
      <c r="O91" s="431">
        <v>2096</v>
      </c>
      <c r="P91" s="433">
        <v>1604</v>
      </c>
    </row>
    <row r="92" spans="2:16" ht="11.25" customHeight="1" x14ac:dyDescent="0.4">
      <c r="B92" s="418" t="s">
        <v>341</v>
      </c>
      <c r="C92" s="455"/>
      <c r="D92" s="456">
        <f>+F92+F93</f>
        <v>64401</v>
      </c>
      <c r="E92" s="421" t="s">
        <v>339</v>
      </c>
      <c r="F92" s="422">
        <f>SUM(G92:P92)</f>
        <v>33427</v>
      </c>
      <c r="G92" s="423">
        <v>500</v>
      </c>
      <c r="H92" s="423">
        <v>2160</v>
      </c>
      <c r="I92" s="423">
        <v>2036</v>
      </c>
      <c r="J92" s="423">
        <v>4715</v>
      </c>
      <c r="K92" s="423">
        <v>6389</v>
      </c>
      <c r="L92" s="423">
        <v>5648</v>
      </c>
      <c r="M92" s="424">
        <v>2719</v>
      </c>
      <c r="N92" s="424">
        <v>2956</v>
      </c>
      <c r="O92" s="423">
        <v>2830</v>
      </c>
      <c r="P92" s="425">
        <v>3474</v>
      </c>
    </row>
    <row r="93" spans="2:16" ht="11.25" customHeight="1" x14ac:dyDescent="0.4">
      <c r="B93" s="457"/>
      <c r="C93" s="458"/>
      <c r="D93" s="459"/>
      <c r="E93" s="428" t="s">
        <v>340</v>
      </c>
      <c r="F93" s="429">
        <f>SUM(G93:P93)</f>
        <v>30974</v>
      </c>
      <c r="G93" s="430">
        <v>478</v>
      </c>
      <c r="H93" s="431">
        <v>2089</v>
      </c>
      <c r="I93" s="431">
        <v>1872</v>
      </c>
      <c r="J93" s="431">
        <v>4596</v>
      </c>
      <c r="K93" s="431">
        <v>6287</v>
      </c>
      <c r="L93" s="431">
        <v>5871</v>
      </c>
      <c r="M93" s="432">
        <v>2718</v>
      </c>
      <c r="N93" s="432">
        <v>2875</v>
      </c>
      <c r="O93" s="431">
        <v>2393</v>
      </c>
      <c r="P93" s="433">
        <v>1795</v>
      </c>
    </row>
    <row r="94" spans="2:16" ht="11.25" customHeight="1" x14ac:dyDescent="0.4">
      <c r="B94" s="418" t="s">
        <v>342</v>
      </c>
      <c r="C94" s="455"/>
      <c r="D94" s="456">
        <v>64377</v>
      </c>
      <c r="E94" s="421" t="s">
        <v>339</v>
      </c>
      <c r="F94" s="422">
        <v>33324</v>
      </c>
      <c r="G94" s="423">
        <v>537</v>
      </c>
      <c r="H94" s="423">
        <v>2125</v>
      </c>
      <c r="I94" s="423">
        <v>1985</v>
      </c>
      <c r="J94" s="423">
        <v>4562</v>
      </c>
      <c r="K94" s="423">
        <v>6258</v>
      </c>
      <c r="L94" s="423">
        <v>5706</v>
      </c>
      <c r="M94" s="424">
        <v>2705</v>
      </c>
      <c r="N94" s="424">
        <v>2858</v>
      </c>
      <c r="O94" s="423">
        <v>3077</v>
      </c>
      <c r="P94" s="425">
        <v>3511</v>
      </c>
    </row>
    <row r="95" spans="2:16" ht="11.25" customHeight="1" x14ac:dyDescent="0.4">
      <c r="B95" s="457"/>
      <c r="C95" s="458"/>
      <c r="D95" s="459"/>
      <c r="E95" s="428" t="s">
        <v>340</v>
      </c>
      <c r="F95" s="429">
        <v>31053</v>
      </c>
      <c r="G95" s="430">
        <v>512</v>
      </c>
      <c r="H95" s="431">
        <v>2057</v>
      </c>
      <c r="I95" s="431">
        <v>1868</v>
      </c>
      <c r="J95" s="431">
        <v>4402</v>
      </c>
      <c r="K95" s="431">
        <v>6173</v>
      </c>
      <c r="L95" s="431">
        <v>5916</v>
      </c>
      <c r="M95" s="432">
        <v>2739</v>
      </c>
      <c r="N95" s="432">
        <v>2792</v>
      </c>
      <c r="O95" s="431">
        <v>2687</v>
      </c>
      <c r="P95" s="433">
        <v>1907</v>
      </c>
    </row>
    <row r="96" spans="2:16" ht="11.25" customHeight="1" x14ac:dyDescent="0.4">
      <c r="B96" s="460"/>
      <c r="C96" s="460"/>
      <c r="D96" s="461"/>
      <c r="E96" s="249"/>
      <c r="F96" s="462"/>
      <c r="G96" s="462"/>
      <c r="H96" s="462"/>
      <c r="I96" s="462"/>
      <c r="J96" s="462"/>
      <c r="K96" s="462"/>
      <c r="L96" s="462"/>
      <c r="M96" s="462"/>
      <c r="N96" s="462"/>
      <c r="O96" s="462"/>
      <c r="P96" s="462"/>
    </row>
    <row r="97" spans="2:16" ht="15" customHeight="1" x14ac:dyDescent="0.4">
      <c r="B97" s="2" t="s">
        <v>343</v>
      </c>
      <c r="P97" s="53"/>
    </row>
    <row r="98" spans="2:16" ht="15" customHeight="1" x14ac:dyDescent="0.4"/>
  </sheetData>
  <mergeCells count="95">
    <mergeCell ref="B92:C93"/>
    <mergeCell ref="D92:D93"/>
    <mergeCell ref="B94:C95"/>
    <mergeCell ref="D94:D95"/>
    <mergeCell ref="B86:C87"/>
    <mergeCell ref="D86:D87"/>
    <mergeCell ref="B88:C89"/>
    <mergeCell ref="D88:D89"/>
    <mergeCell ref="B90:C91"/>
    <mergeCell ref="D90:D91"/>
    <mergeCell ref="B80:C81"/>
    <mergeCell ref="D80:D81"/>
    <mergeCell ref="B82:C83"/>
    <mergeCell ref="D82:D83"/>
    <mergeCell ref="B84:C85"/>
    <mergeCell ref="D84:D85"/>
    <mergeCell ref="B74:C75"/>
    <mergeCell ref="D74:D75"/>
    <mergeCell ref="B76:C77"/>
    <mergeCell ref="D76:D77"/>
    <mergeCell ref="B78:C79"/>
    <mergeCell ref="D78:D79"/>
    <mergeCell ref="B68:C69"/>
    <mergeCell ref="D68:D69"/>
    <mergeCell ref="B70:C71"/>
    <mergeCell ref="D70:D71"/>
    <mergeCell ref="B72:C73"/>
    <mergeCell ref="D72:D73"/>
    <mergeCell ref="C62:C63"/>
    <mergeCell ref="D62:D63"/>
    <mergeCell ref="C64:C65"/>
    <mergeCell ref="D64:D65"/>
    <mergeCell ref="B66:C67"/>
    <mergeCell ref="D66:D67"/>
    <mergeCell ref="B56:C57"/>
    <mergeCell ref="D56:D57"/>
    <mergeCell ref="C58:C59"/>
    <mergeCell ref="D58:D59"/>
    <mergeCell ref="C60:C61"/>
    <mergeCell ref="D60:D61"/>
    <mergeCell ref="C50:C51"/>
    <mergeCell ref="D50:D51"/>
    <mergeCell ref="C52:C53"/>
    <mergeCell ref="D52:D53"/>
    <mergeCell ref="C54:C55"/>
    <mergeCell ref="D54:D55"/>
    <mergeCell ref="C44:C45"/>
    <mergeCell ref="D44:D45"/>
    <mergeCell ref="B46:C47"/>
    <mergeCell ref="D46:D47"/>
    <mergeCell ref="C48:C49"/>
    <mergeCell ref="D48:D49"/>
    <mergeCell ref="C38:C39"/>
    <mergeCell ref="D38:D39"/>
    <mergeCell ref="C40:C41"/>
    <mergeCell ref="D40:D41"/>
    <mergeCell ref="C42:C43"/>
    <mergeCell ref="D42:D43"/>
    <mergeCell ref="C32:C33"/>
    <mergeCell ref="D32:D33"/>
    <mergeCell ref="C34:C35"/>
    <mergeCell ref="D34:D35"/>
    <mergeCell ref="B36:C37"/>
    <mergeCell ref="D36:D37"/>
    <mergeCell ref="B26:C27"/>
    <mergeCell ref="D26:D27"/>
    <mergeCell ref="C28:C29"/>
    <mergeCell ref="D28:D29"/>
    <mergeCell ref="C30:C31"/>
    <mergeCell ref="D30:D31"/>
    <mergeCell ref="C20:C21"/>
    <mergeCell ref="D20:D21"/>
    <mergeCell ref="C22:C23"/>
    <mergeCell ref="D22:D23"/>
    <mergeCell ref="C24:C25"/>
    <mergeCell ref="D24:D25"/>
    <mergeCell ref="C14:C15"/>
    <mergeCell ref="D14:D15"/>
    <mergeCell ref="B16:C17"/>
    <mergeCell ref="D16:D17"/>
    <mergeCell ref="C18:C19"/>
    <mergeCell ref="D18:D19"/>
    <mergeCell ref="C8:C9"/>
    <mergeCell ref="D8:D9"/>
    <mergeCell ref="C10:C11"/>
    <mergeCell ref="D10:D11"/>
    <mergeCell ref="C12:C13"/>
    <mergeCell ref="D12:D13"/>
    <mergeCell ref="B4:C5"/>
    <mergeCell ref="D4:D5"/>
    <mergeCell ref="E4:E5"/>
    <mergeCell ref="F4:F5"/>
    <mergeCell ref="G4:P4"/>
    <mergeCell ref="B6:C7"/>
    <mergeCell ref="D6:D7"/>
  </mergeCells>
  <phoneticPr fontId="4"/>
  <pageMargins left="0.59055118110236227" right="0.59055118110236227" top="0.78740157480314965" bottom="0.78740157480314965" header="0.39370078740157483" footer="0.39370078740157483"/>
  <pageSetup paperSize="9" scale="93" orientation="portrait" r:id="rId1"/>
  <headerFooter alignWithMargins="0">
    <oddHeader>&amp;R15.交通・通信</oddHeader>
    <oddFooter>&amp;C-108-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6"/>
  <sheetViews>
    <sheetView topLeftCell="A63" zoomScaleNormal="100" workbookViewId="0">
      <selection activeCell="I110" sqref="I110"/>
    </sheetView>
  </sheetViews>
  <sheetFormatPr defaultRowHeight="13.5" x14ac:dyDescent="0.4"/>
  <cols>
    <col min="1" max="1" width="1.625" style="5" customWidth="1"/>
    <col min="2" max="2" width="3.625" style="5" customWidth="1"/>
    <col min="3" max="3" width="4.25" style="5" customWidth="1"/>
    <col min="4" max="4" width="5.625" style="5" customWidth="1"/>
    <col min="5" max="5" width="8.625" style="5" customWidth="1"/>
    <col min="6" max="6" width="5.625" style="5" customWidth="1"/>
    <col min="7" max="7" width="8.125" style="5" customWidth="1"/>
    <col min="8" max="8" width="5.125" style="5" customWidth="1"/>
    <col min="9" max="9" width="7.625" style="5" customWidth="1"/>
    <col min="10" max="10" width="5.125" style="5" customWidth="1"/>
    <col min="11" max="11" width="7.625" style="5" customWidth="1"/>
    <col min="12" max="12" width="5.125" style="5" customWidth="1"/>
    <col min="13" max="13" width="7.625" style="5" customWidth="1"/>
    <col min="14" max="14" width="5.125" style="5" customWidth="1"/>
    <col min="15" max="15" width="7.625" style="5" customWidth="1"/>
    <col min="16" max="256" width="9" style="5"/>
    <col min="257" max="257" width="1.625" style="5" customWidth="1"/>
    <col min="258" max="258" width="3.625" style="5" customWidth="1"/>
    <col min="259" max="259" width="4.25" style="5" customWidth="1"/>
    <col min="260" max="260" width="5.625" style="5" customWidth="1"/>
    <col min="261" max="261" width="8.625" style="5" customWidth="1"/>
    <col min="262" max="262" width="5.625" style="5" customWidth="1"/>
    <col min="263" max="263" width="8.125" style="5" customWidth="1"/>
    <col min="264" max="264" width="5.125" style="5" customWidth="1"/>
    <col min="265" max="265" width="7.625" style="5" customWidth="1"/>
    <col min="266" max="266" width="5.125" style="5" customWidth="1"/>
    <col min="267" max="267" width="7.625" style="5" customWidth="1"/>
    <col min="268" max="268" width="5.125" style="5" customWidth="1"/>
    <col min="269" max="269" width="7.625" style="5" customWidth="1"/>
    <col min="270" max="270" width="5.125" style="5" customWidth="1"/>
    <col min="271" max="271" width="7.625" style="5" customWidth="1"/>
    <col min="272" max="512" width="9" style="5"/>
    <col min="513" max="513" width="1.625" style="5" customWidth="1"/>
    <col min="514" max="514" width="3.625" style="5" customWidth="1"/>
    <col min="515" max="515" width="4.25" style="5" customWidth="1"/>
    <col min="516" max="516" width="5.625" style="5" customWidth="1"/>
    <col min="517" max="517" width="8.625" style="5" customWidth="1"/>
    <col min="518" max="518" width="5.625" style="5" customWidth="1"/>
    <col min="519" max="519" width="8.125" style="5" customWidth="1"/>
    <col min="520" max="520" width="5.125" style="5" customWidth="1"/>
    <col min="521" max="521" width="7.625" style="5" customWidth="1"/>
    <col min="522" max="522" width="5.125" style="5" customWidth="1"/>
    <col min="523" max="523" width="7.625" style="5" customWidth="1"/>
    <col min="524" max="524" width="5.125" style="5" customWidth="1"/>
    <col min="525" max="525" width="7.625" style="5" customWidth="1"/>
    <col min="526" max="526" width="5.125" style="5" customWidth="1"/>
    <col min="527" max="527" width="7.625" style="5" customWidth="1"/>
    <col min="528" max="768" width="9" style="5"/>
    <col min="769" max="769" width="1.625" style="5" customWidth="1"/>
    <col min="770" max="770" width="3.625" style="5" customWidth="1"/>
    <col min="771" max="771" width="4.25" style="5" customWidth="1"/>
    <col min="772" max="772" width="5.625" style="5" customWidth="1"/>
    <col min="773" max="773" width="8.625" style="5" customWidth="1"/>
    <col min="774" max="774" width="5.625" style="5" customWidth="1"/>
    <col min="775" max="775" width="8.125" style="5" customWidth="1"/>
    <col min="776" max="776" width="5.125" style="5" customWidth="1"/>
    <col min="777" max="777" width="7.625" style="5" customWidth="1"/>
    <col min="778" max="778" width="5.125" style="5" customWidth="1"/>
    <col min="779" max="779" width="7.625" style="5" customWidth="1"/>
    <col min="780" max="780" width="5.125" style="5" customWidth="1"/>
    <col min="781" max="781" width="7.625" style="5" customWidth="1"/>
    <col min="782" max="782" width="5.125" style="5" customWidth="1"/>
    <col min="783" max="783" width="7.625" style="5" customWidth="1"/>
    <col min="784" max="1024" width="9" style="5"/>
    <col min="1025" max="1025" width="1.625" style="5" customWidth="1"/>
    <col min="1026" max="1026" width="3.625" style="5" customWidth="1"/>
    <col min="1027" max="1027" width="4.25" style="5" customWidth="1"/>
    <col min="1028" max="1028" width="5.625" style="5" customWidth="1"/>
    <col min="1029" max="1029" width="8.625" style="5" customWidth="1"/>
    <col min="1030" max="1030" width="5.625" style="5" customWidth="1"/>
    <col min="1031" max="1031" width="8.125" style="5" customWidth="1"/>
    <col min="1032" max="1032" width="5.125" style="5" customWidth="1"/>
    <col min="1033" max="1033" width="7.625" style="5" customWidth="1"/>
    <col min="1034" max="1034" width="5.125" style="5" customWidth="1"/>
    <col min="1035" max="1035" width="7.625" style="5" customWidth="1"/>
    <col min="1036" max="1036" width="5.125" style="5" customWidth="1"/>
    <col min="1037" max="1037" width="7.625" style="5" customWidth="1"/>
    <col min="1038" max="1038" width="5.125" style="5" customWidth="1"/>
    <col min="1039" max="1039" width="7.625" style="5" customWidth="1"/>
    <col min="1040" max="1280" width="9" style="5"/>
    <col min="1281" max="1281" width="1.625" style="5" customWidth="1"/>
    <col min="1282" max="1282" width="3.625" style="5" customWidth="1"/>
    <col min="1283" max="1283" width="4.25" style="5" customWidth="1"/>
    <col min="1284" max="1284" width="5.625" style="5" customWidth="1"/>
    <col min="1285" max="1285" width="8.625" style="5" customWidth="1"/>
    <col min="1286" max="1286" width="5.625" style="5" customWidth="1"/>
    <col min="1287" max="1287" width="8.125" style="5" customWidth="1"/>
    <col min="1288" max="1288" width="5.125" style="5" customWidth="1"/>
    <col min="1289" max="1289" width="7.625" style="5" customWidth="1"/>
    <col min="1290" max="1290" width="5.125" style="5" customWidth="1"/>
    <col min="1291" max="1291" width="7.625" style="5" customWidth="1"/>
    <col min="1292" max="1292" width="5.125" style="5" customWidth="1"/>
    <col min="1293" max="1293" width="7.625" style="5" customWidth="1"/>
    <col min="1294" max="1294" width="5.125" style="5" customWidth="1"/>
    <col min="1295" max="1295" width="7.625" style="5" customWidth="1"/>
    <col min="1296" max="1536" width="9" style="5"/>
    <col min="1537" max="1537" width="1.625" style="5" customWidth="1"/>
    <col min="1538" max="1538" width="3.625" style="5" customWidth="1"/>
    <col min="1539" max="1539" width="4.25" style="5" customWidth="1"/>
    <col min="1540" max="1540" width="5.625" style="5" customWidth="1"/>
    <col min="1541" max="1541" width="8.625" style="5" customWidth="1"/>
    <col min="1542" max="1542" width="5.625" style="5" customWidth="1"/>
    <col min="1543" max="1543" width="8.125" style="5" customWidth="1"/>
    <col min="1544" max="1544" width="5.125" style="5" customWidth="1"/>
    <col min="1545" max="1545" width="7.625" style="5" customWidth="1"/>
    <col min="1546" max="1546" width="5.125" style="5" customWidth="1"/>
    <col min="1547" max="1547" width="7.625" style="5" customWidth="1"/>
    <col min="1548" max="1548" width="5.125" style="5" customWidth="1"/>
    <col min="1549" max="1549" width="7.625" style="5" customWidth="1"/>
    <col min="1550" max="1550" width="5.125" style="5" customWidth="1"/>
    <col min="1551" max="1551" width="7.625" style="5" customWidth="1"/>
    <col min="1552" max="1792" width="9" style="5"/>
    <col min="1793" max="1793" width="1.625" style="5" customWidth="1"/>
    <col min="1794" max="1794" width="3.625" style="5" customWidth="1"/>
    <col min="1795" max="1795" width="4.25" style="5" customWidth="1"/>
    <col min="1796" max="1796" width="5.625" style="5" customWidth="1"/>
    <col min="1797" max="1797" width="8.625" style="5" customWidth="1"/>
    <col min="1798" max="1798" width="5.625" style="5" customWidth="1"/>
    <col min="1799" max="1799" width="8.125" style="5" customWidth="1"/>
    <col min="1800" max="1800" width="5.125" style="5" customWidth="1"/>
    <col min="1801" max="1801" width="7.625" style="5" customWidth="1"/>
    <col min="1802" max="1802" width="5.125" style="5" customWidth="1"/>
    <col min="1803" max="1803" width="7.625" style="5" customWidth="1"/>
    <col min="1804" max="1804" width="5.125" style="5" customWidth="1"/>
    <col min="1805" max="1805" width="7.625" style="5" customWidth="1"/>
    <col min="1806" max="1806" width="5.125" style="5" customWidth="1"/>
    <col min="1807" max="1807" width="7.625" style="5" customWidth="1"/>
    <col min="1808" max="2048" width="9" style="5"/>
    <col min="2049" max="2049" width="1.625" style="5" customWidth="1"/>
    <col min="2050" max="2050" width="3.625" style="5" customWidth="1"/>
    <col min="2051" max="2051" width="4.25" style="5" customWidth="1"/>
    <col min="2052" max="2052" width="5.625" style="5" customWidth="1"/>
    <col min="2053" max="2053" width="8.625" style="5" customWidth="1"/>
    <col min="2054" max="2054" width="5.625" style="5" customWidth="1"/>
    <col min="2055" max="2055" width="8.125" style="5" customWidth="1"/>
    <col min="2056" max="2056" width="5.125" style="5" customWidth="1"/>
    <col min="2057" max="2057" width="7.625" style="5" customWidth="1"/>
    <col min="2058" max="2058" width="5.125" style="5" customWidth="1"/>
    <col min="2059" max="2059" width="7.625" style="5" customWidth="1"/>
    <col min="2060" max="2060" width="5.125" style="5" customWidth="1"/>
    <col min="2061" max="2061" width="7.625" style="5" customWidth="1"/>
    <col min="2062" max="2062" width="5.125" style="5" customWidth="1"/>
    <col min="2063" max="2063" width="7.625" style="5" customWidth="1"/>
    <col min="2064" max="2304" width="9" style="5"/>
    <col min="2305" max="2305" width="1.625" style="5" customWidth="1"/>
    <col min="2306" max="2306" width="3.625" style="5" customWidth="1"/>
    <col min="2307" max="2307" width="4.25" style="5" customWidth="1"/>
    <col min="2308" max="2308" width="5.625" style="5" customWidth="1"/>
    <col min="2309" max="2309" width="8.625" style="5" customWidth="1"/>
    <col min="2310" max="2310" width="5.625" style="5" customWidth="1"/>
    <col min="2311" max="2311" width="8.125" style="5" customWidth="1"/>
    <col min="2312" max="2312" width="5.125" style="5" customWidth="1"/>
    <col min="2313" max="2313" width="7.625" style="5" customWidth="1"/>
    <col min="2314" max="2314" width="5.125" style="5" customWidth="1"/>
    <col min="2315" max="2315" width="7.625" style="5" customWidth="1"/>
    <col min="2316" max="2316" width="5.125" style="5" customWidth="1"/>
    <col min="2317" max="2317" width="7.625" style="5" customWidth="1"/>
    <col min="2318" max="2318" width="5.125" style="5" customWidth="1"/>
    <col min="2319" max="2319" width="7.625" style="5" customWidth="1"/>
    <col min="2320" max="2560" width="9" style="5"/>
    <col min="2561" max="2561" width="1.625" style="5" customWidth="1"/>
    <col min="2562" max="2562" width="3.625" style="5" customWidth="1"/>
    <col min="2563" max="2563" width="4.25" style="5" customWidth="1"/>
    <col min="2564" max="2564" width="5.625" style="5" customWidth="1"/>
    <col min="2565" max="2565" width="8.625" style="5" customWidth="1"/>
    <col min="2566" max="2566" width="5.625" style="5" customWidth="1"/>
    <col min="2567" max="2567" width="8.125" style="5" customWidth="1"/>
    <col min="2568" max="2568" width="5.125" style="5" customWidth="1"/>
    <col min="2569" max="2569" width="7.625" style="5" customWidth="1"/>
    <col min="2570" max="2570" width="5.125" style="5" customWidth="1"/>
    <col min="2571" max="2571" width="7.625" style="5" customWidth="1"/>
    <col min="2572" max="2572" width="5.125" style="5" customWidth="1"/>
    <col min="2573" max="2573" width="7.625" style="5" customWidth="1"/>
    <col min="2574" max="2574" width="5.125" style="5" customWidth="1"/>
    <col min="2575" max="2575" width="7.625" style="5" customWidth="1"/>
    <col min="2576" max="2816" width="9" style="5"/>
    <col min="2817" max="2817" width="1.625" style="5" customWidth="1"/>
    <col min="2818" max="2818" width="3.625" style="5" customWidth="1"/>
    <col min="2819" max="2819" width="4.25" style="5" customWidth="1"/>
    <col min="2820" max="2820" width="5.625" style="5" customWidth="1"/>
    <col min="2821" max="2821" width="8.625" style="5" customWidth="1"/>
    <col min="2822" max="2822" width="5.625" style="5" customWidth="1"/>
    <col min="2823" max="2823" width="8.125" style="5" customWidth="1"/>
    <col min="2824" max="2824" width="5.125" style="5" customWidth="1"/>
    <col min="2825" max="2825" width="7.625" style="5" customWidth="1"/>
    <col min="2826" max="2826" width="5.125" style="5" customWidth="1"/>
    <col min="2827" max="2827" width="7.625" style="5" customWidth="1"/>
    <col min="2828" max="2828" width="5.125" style="5" customWidth="1"/>
    <col min="2829" max="2829" width="7.625" style="5" customWidth="1"/>
    <col min="2830" max="2830" width="5.125" style="5" customWidth="1"/>
    <col min="2831" max="2831" width="7.625" style="5" customWidth="1"/>
    <col min="2832" max="3072" width="9" style="5"/>
    <col min="3073" max="3073" width="1.625" style="5" customWidth="1"/>
    <col min="3074" max="3074" width="3.625" style="5" customWidth="1"/>
    <col min="3075" max="3075" width="4.25" style="5" customWidth="1"/>
    <col min="3076" max="3076" width="5.625" style="5" customWidth="1"/>
    <col min="3077" max="3077" width="8.625" style="5" customWidth="1"/>
    <col min="3078" max="3078" width="5.625" style="5" customWidth="1"/>
    <col min="3079" max="3079" width="8.125" style="5" customWidth="1"/>
    <col min="3080" max="3080" width="5.125" style="5" customWidth="1"/>
    <col min="3081" max="3081" width="7.625" style="5" customWidth="1"/>
    <col min="3082" max="3082" width="5.125" style="5" customWidth="1"/>
    <col min="3083" max="3083" width="7.625" style="5" customWidth="1"/>
    <col min="3084" max="3084" width="5.125" style="5" customWidth="1"/>
    <col min="3085" max="3085" width="7.625" style="5" customWidth="1"/>
    <col min="3086" max="3086" width="5.125" style="5" customWidth="1"/>
    <col min="3087" max="3087" width="7.625" style="5" customWidth="1"/>
    <col min="3088" max="3328" width="9" style="5"/>
    <col min="3329" max="3329" width="1.625" style="5" customWidth="1"/>
    <col min="3330" max="3330" width="3.625" style="5" customWidth="1"/>
    <col min="3331" max="3331" width="4.25" style="5" customWidth="1"/>
    <col min="3332" max="3332" width="5.625" style="5" customWidth="1"/>
    <col min="3333" max="3333" width="8.625" style="5" customWidth="1"/>
    <col min="3334" max="3334" width="5.625" style="5" customWidth="1"/>
    <col min="3335" max="3335" width="8.125" style="5" customWidth="1"/>
    <col min="3336" max="3336" width="5.125" style="5" customWidth="1"/>
    <col min="3337" max="3337" width="7.625" style="5" customWidth="1"/>
    <col min="3338" max="3338" width="5.125" style="5" customWidth="1"/>
    <col min="3339" max="3339" width="7.625" style="5" customWidth="1"/>
    <col min="3340" max="3340" width="5.125" style="5" customWidth="1"/>
    <col min="3341" max="3341" width="7.625" style="5" customWidth="1"/>
    <col min="3342" max="3342" width="5.125" style="5" customWidth="1"/>
    <col min="3343" max="3343" width="7.625" style="5" customWidth="1"/>
    <col min="3344" max="3584" width="9" style="5"/>
    <col min="3585" max="3585" width="1.625" style="5" customWidth="1"/>
    <col min="3586" max="3586" width="3.625" style="5" customWidth="1"/>
    <col min="3587" max="3587" width="4.25" style="5" customWidth="1"/>
    <col min="3588" max="3588" width="5.625" style="5" customWidth="1"/>
    <col min="3589" max="3589" width="8.625" style="5" customWidth="1"/>
    <col min="3590" max="3590" width="5.625" style="5" customWidth="1"/>
    <col min="3591" max="3591" width="8.125" style="5" customWidth="1"/>
    <col min="3592" max="3592" width="5.125" style="5" customWidth="1"/>
    <col min="3593" max="3593" width="7.625" style="5" customWidth="1"/>
    <col min="3594" max="3594" width="5.125" style="5" customWidth="1"/>
    <col min="3595" max="3595" width="7.625" style="5" customWidth="1"/>
    <col min="3596" max="3596" width="5.125" style="5" customWidth="1"/>
    <col min="3597" max="3597" width="7.625" style="5" customWidth="1"/>
    <col min="3598" max="3598" width="5.125" style="5" customWidth="1"/>
    <col min="3599" max="3599" width="7.625" style="5" customWidth="1"/>
    <col min="3600" max="3840" width="9" style="5"/>
    <col min="3841" max="3841" width="1.625" style="5" customWidth="1"/>
    <col min="3842" max="3842" width="3.625" style="5" customWidth="1"/>
    <col min="3843" max="3843" width="4.25" style="5" customWidth="1"/>
    <col min="3844" max="3844" width="5.625" style="5" customWidth="1"/>
    <col min="3845" max="3845" width="8.625" style="5" customWidth="1"/>
    <col min="3846" max="3846" width="5.625" style="5" customWidth="1"/>
    <col min="3847" max="3847" width="8.125" style="5" customWidth="1"/>
    <col min="3848" max="3848" width="5.125" style="5" customWidth="1"/>
    <col min="3849" max="3849" width="7.625" style="5" customWidth="1"/>
    <col min="3850" max="3850" width="5.125" style="5" customWidth="1"/>
    <col min="3851" max="3851" width="7.625" style="5" customWidth="1"/>
    <col min="3852" max="3852" width="5.125" style="5" customWidth="1"/>
    <col min="3853" max="3853" width="7.625" style="5" customWidth="1"/>
    <col min="3854" max="3854" width="5.125" style="5" customWidth="1"/>
    <col min="3855" max="3855" width="7.625" style="5" customWidth="1"/>
    <col min="3856" max="4096" width="9" style="5"/>
    <col min="4097" max="4097" width="1.625" style="5" customWidth="1"/>
    <col min="4098" max="4098" width="3.625" style="5" customWidth="1"/>
    <col min="4099" max="4099" width="4.25" style="5" customWidth="1"/>
    <col min="4100" max="4100" width="5.625" style="5" customWidth="1"/>
    <col min="4101" max="4101" width="8.625" style="5" customWidth="1"/>
    <col min="4102" max="4102" width="5.625" style="5" customWidth="1"/>
    <col min="4103" max="4103" width="8.125" style="5" customWidth="1"/>
    <col min="4104" max="4104" width="5.125" style="5" customWidth="1"/>
    <col min="4105" max="4105" width="7.625" style="5" customWidth="1"/>
    <col min="4106" max="4106" width="5.125" style="5" customWidth="1"/>
    <col min="4107" max="4107" width="7.625" style="5" customWidth="1"/>
    <col min="4108" max="4108" width="5.125" style="5" customWidth="1"/>
    <col min="4109" max="4109" width="7.625" style="5" customWidth="1"/>
    <col min="4110" max="4110" width="5.125" style="5" customWidth="1"/>
    <col min="4111" max="4111" width="7.625" style="5" customWidth="1"/>
    <col min="4112" max="4352" width="9" style="5"/>
    <col min="4353" max="4353" width="1.625" style="5" customWidth="1"/>
    <col min="4354" max="4354" width="3.625" style="5" customWidth="1"/>
    <col min="4355" max="4355" width="4.25" style="5" customWidth="1"/>
    <col min="4356" max="4356" width="5.625" style="5" customWidth="1"/>
    <col min="4357" max="4357" width="8.625" style="5" customWidth="1"/>
    <col min="4358" max="4358" width="5.625" style="5" customWidth="1"/>
    <col min="4359" max="4359" width="8.125" style="5" customWidth="1"/>
    <col min="4360" max="4360" width="5.125" style="5" customWidth="1"/>
    <col min="4361" max="4361" width="7.625" style="5" customWidth="1"/>
    <col min="4362" max="4362" width="5.125" style="5" customWidth="1"/>
    <col min="4363" max="4363" width="7.625" style="5" customWidth="1"/>
    <col min="4364" max="4364" width="5.125" style="5" customWidth="1"/>
    <col min="4365" max="4365" width="7.625" style="5" customWidth="1"/>
    <col min="4366" max="4366" width="5.125" style="5" customWidth="1"/>
    <col min="4367" max="4367" width="7.625" style="5" customWidth="1"/>
    <col min="4368" max="4608" width="9" style="5"/>
    <col min="4609" max="4609" width="1.625" style="5" customWidth="1"/>
    <col min="4610" max="4610" width="3.625" style="5" customWidth="1"/>
    <col min="4611" max="4611" width="4.25" style="5" customWidth="1"/>
    <col min="4612" max="4612" width="5.625" style="5" customWidth="1"/>
    <col min="4613" max="4613" width="8.625" style="5" customWidth="1"/>
    <col min="4614" max="4614" width="5.625" style="5" customWidth="1"/>
    <col min="4615" max="4615" width="8.125" style="5" customWidth="1"/>
    <col min="4616" max="4616" width="5.125" style="5" customWidth="1"/>
    <col min="4617" max="4617" width="7.625" style="5" customWidth="1"/>
    <col min="4618" max="4618" width="5.125" style="5" customWidth="1"/>
    <col min="4619" max="4619" width="7.625" style="5" customWidth="1"/>
    <col min="4620" max="4620" width="5.125" style="5" customWidth="1"/>
    <col min="4621" max="4621" width="7.625" style="5" customWidth="1"/>
    <col min="4622" max="4622" width="5.125" style="5" customWidth="1"/>
    <col min="4623" max="4623" width="7.625" style="5" customWidth="1"/>
    <col min="4624" max="4864" width="9" style="5"/>
    <col min="4865" max="4865" width="1.625" style="5" customWidth="1"/>
    <col min="4866" max="4866" width="3.625" style="5" customWidth="1"/>
    <col min="4867" max="4867" width="4.25" style="5" customWidth="1"/>
    <col min="4868" max="4868" width="5.625" style="5" customWidth="1"/>
    <col min="4869" max="4869" width="8.625" style="5" customWidth="1"/>
    <col min="4870" max="4870" width="5.625" style="5" customWidth="1"/>
    <col min="4871" max="4871" width="8.125" style="5" customWidth="1"/>
    <col min="4872" max="4872" width="5.125" style="5" customWidth="1"/>
    <col min="4873" max="4873" width="7.625" style="5" customWidth="1"/>
    <col min="4874" max="4874" width="5.125" style="5" customWidth="1"/>
    <col min="4875" max="4875" width="7.625" style="5" customWidth="1"/>
    <col min="4876" max="4876" width="5.125" style="5" customWidth="1"/>
    <col min="4877" max="4877" width="7.625" style="5" customWidth="1"/>
    <col min="4878" max="4878" width="5.125" style="5" customWidth="1"/>
    <col min="4879" max="4879" width="7.625" style="5" customWidth="1"/>
    <col min="4880" max="5120" width="9" style="5"/>
    <col min="5121" max="5121" width="1.625" style="5" customWidth="1"/>
    <col min="5122" max="5122" width="3.625" style="5" customWidth="1"/>
    <col min="5123" max="5123" width="4.25" style="5" customWidth="1"/>
    <col min="5124" max="5124" width="5.625" style="5" customWidth="1"/>
    <col min="5125" max="5125" width="8.625" style="5" customWidth="1"/>
    <col min="5126" max="5126" width="5.625" style="5" customWidth="1"/>
    <col min="5127" max="5127" width="8.125" style="5" customWidth="1"/>
    <col min="5128" max="5128" width="5.125" style="5" customWidth="1"/>
    <col min="5129" max="5129" width="7.625" style="5" customWidth="1"/>
    <col min="5130" max="5130" width="5.125" style="5" customWidth="1"/>
    <col min="5131" max="5131" width="7.625" style="5" customWidth="1"/>
    <col min="5132" max="5132" width="5.125" style="5" customWidth="1"/>
    <col min="5133" max="5133" width="7.625" style="5" customWidth="1"/>
    <col min="5134" max="5134" width="5.125" style="5" customWidth="1"/>
    <col min="5135" max="5135" width="7.625" style="5" customWidth="1"/>
    <col min="5136" max="5376" width="9" style="5"/>
    <col min="5377" max="5377" width="1.625" style="5" customWidth="1"/>
    <col min="5378" max="5378" width="3.625" style="5" customWidth="1"/>
    <col min="5379" max="5379" width="4.25" style="5" customWidth="1"/>
    <col min="5380" max="5380" width="5.625" style="5" customWidth="1"/>
    <col min="5381" max="5381" width="8.625" style="5" customWidth="1"/>
    <col min="5382" max="5382" width="5.625" style="5" customWidth="1"/>
    <col min="5383" max="5383" width="8.125" style="5" customWidth="1"/>
    <col min="5384" max="5384" width="5.125" style="5" customWidth="1"/>
    <col min="5385" max="5385" width="7.625" style="5" customWidth="1"/>
    <col min="5386" max="5386" width="5.125" style="5" customWidth="1"/>
    <col min="5387" max="5387" width="7.625" style="5" customWidth="1"/>
    <col min="5388" max="5388" width="5.125" style="5" customWidth="1"/>
    <col min="5389" max="5389" width="7.625" style="5" customWidth="1"/>
    <col min="5390" max="5390" width="5.125" style="5" customWidth="1"/>
    <col min="5391" max="5391" width="7.625" style="5" customWidth="1"/>
    <col min="5392" max="5632" width="9" style="5"/>
    <col min="5633" max="5633" width="1.625" style="5" customWidth="1"/>
    <col min="5634" max="5634" width="3.625" style="5" customWidth="1"/>
    <col min="5635" max="5635" width="4.25" style="5" customWidth="1"/>
    <col min="5636" max="5636" width="5.625" style="5" customWidth="1"/>
    <col min="5637" max="5637" width="8.625" style="5" customWidth="1"/>
    <col min="5638" max="5638" width="5.625" style="5" customWidth="1"/>
    <col min="5639" max="5639" width="8.125" style="5" customWidth="1"/>
    <col min="5640" max="5640" width="5.125" style="5" customWidth="1"/>
    <col min="5641" max="5641" width="7.625" style="5" customWidth="1"/>
    <col min="5642" max="5642" width="5.125" style="5" customWidth="1"/>
    <col min="5643" max="5643" width="7.625" style="5" customWidth="1"/>
    <col min="5644" max="5644" width="5.125" style="5" customWidth="1"/>
    <col min="5645" max="5645" width="7.625" style="5" customWidth="1"/>
    <col min="5646" max="5646" width="5.125" style="5" customWidth="1"/>
    <col min="5647" max="5647" width="7.625" style="5" customWidth="1"/>
    <col min="5648" max="5888" width="9" style="5"/>
    <col min="5889" max="5889" width="1.625" style="5" customWidth="1"/>
    <col min="5890" max="5890" width="3.625" style="5" customWidth="1"/>
    <col min="5891" max="5891" width="4.25" style="5" customWidth="1"/>
    <col min="5892" max="5892" width="5.625" style="5" customWidth="1"/>
    <col min="5893" max="5893" width="8.625" style="5" customWidth="1"/>
    <col min="5894" max="5894" width="5.625" style="5" customWidth="1"/>
    <col min="5895" max="5895" width="8.125" style="5" customWidth="1"/>
    <col min="5896" max="5896" width="5.125" style="5" customWidth="1"/>
    <col min="5897" max="5897" width="7.625" style="5" customWidth="1"/>
    <col min="5898" max="5898" width="5.125" style="5" customWidth="1"/>
    <col min="5899" max="5899" width="7.625" style="5" customWidth="1"/>
    <col min="5900" max="5900" width="5.125" style="5" customWidth="1"/>
    <col min="5901" max="5901" width="7.625" style="5" customWidth="1"/>
    <col min="5902" max="5902" width="5.125" style="5" customWidth="1"/>
    <col min="5903" max="5903" width="7.625" style="5" customWidth="1"/>
    <col min="5904" max="6144" width="9" style="5"/>
    <col min="6145" max="6145" width="1.625" style="5" customWidth="1"/>
    <col min="6146" max="6146" width="3.625" style="5" customWidth="1"/>
    <col min="6147" max="6147" width="4.25" style="5" customWidth="1"/>
    <col min="6148" max="6148" width="5.625" style="5" customWidth="1"/>
    <col min="6149" max="6149" width="8.625" style="5" customWidth="1"/>
    <col min="6150" max="6150" width="5.625" style="5" customWidth="1"/>
    <col min="6151" max="6151" width="8.125" style="5" customWidth="1"/>
    <col min="6152" max="6152" width="5.125" style="5" customWidth="1"/>
    <col min="6153" max="6153" width="7.625" style="5" customWidth="1"/>
    <col min="6154" max="6154" width="5.125" style="5" customWidth="1"/>
    <col min="6155" max="6155" width="7.625" style="5" customWidth="1"/>
    <col min="6156" max="6156" width="5.125" style="5" customWidth="1"/>
    <col min="6157" max="6157" width="7.625" style="5" customWidth="1"/>
    <col min="6158" max="6158" width="5.125" style="5" customWidth="1"/>
    <col min="6159" max="6159" width="7.625" style="5" customWidth="1"/>
    <col min="6160" max="6400" width="9" style="5"/>
    <col min="6401" max="6401" width="1.625" style="5" customWidth="1"/>
    <col min="6402" max="6402" width="3.625" style="5" customWidth="1"/>
    <col min="6403" max="6403" width="4.25" style="5" customWidth="1"/>
    <col min="6404" max="6404" width="5.625" style="5" customWidth="1"/>
    <col min="6405" max="6405" width="8.625" style="5" customWidth="1"/>
    <col min="6406" max="6406" width="5.625" style="5" customWidth="1"/>
    <col min="6407" max="6407" width="8.125" style="5" customWidth="1"/>
    <col min="6408" max="6408" width="5.125" style="5" customWidth="1"/>
    <col min="6409" max="6409" width="7.625" style="5" customWidth="1"/>
    <col min="6410" max="6410" width="5.125" style="5" customWidth="1"/>
    <col min="6411" max="6411" width="7.625" style="5" customWidth="1"/>
    <col min="6412" max="6412" width="5.125" style="5" customWidth="1"/>
    <col min="6413" max="6413" width="7.625" style="5" customWidth="1"/>
    <col min="6414" max="6414" width="5.125" style="5" customWidth="1"/>
    <col min="6415" max="6415" width="7.625" style="5" customWidth="1"/>
    <col min="6416" max="6656" width="9" style="5"/>
    <col min="6657" max="6657" width="1.625" style="5" customWidth="1"/>
    <col min="6658" max="6658" width="3.625" style="5" customWidth="1"/>
    <col min="6659" max="6659" width="4.25" style="5" customWidth="1"/>
    <col min="6660" max="6660" width="5.625" style="5" customWidth="1"/>
    <col min="6661" max="6661" width="8.625" style="5" customWidth="1"/>
    <col min="6662" max="6662" width="5.625" style="5" customWidth="1"/>
    <col min="6663" max="6663" width="8.125" style="5" customWidth="1"/>
    <col min="6664" max="6664" width="5.125" style="5" customWidth="1"/>
    <col min="6665" max="6665" width="7.625" style="5" customWidth="1"/>
    <col min="6666" max="6666" width="5.125" style="5" customWidth="1"/>
    <col min="6667" max="6667" width="7.625" style="5" customWidth="1"/>
    <col min="6668" max="6668" width="5.125" style="5" customWidth="1"/>
    <col min="6669" max="6669" width="7.625" style="5" customWidth="1"/>
    <col min="6670" max="6670" width="5.125" style="5" customWidth="1"/>
    <col min="6671" max="6671" width="7.625" style="5" customWidth="1"/>
    <col min="6672" max="6912" width="9" style="5"/>
    <col min="6913" max="6913" width="1.625" style="5" customWidth="1"/>
    <col min="6914" max="6914" width="3.625" style="5" customWidth="1"/>
    <col min="6915" max="6915" width="4.25" style="5" customWidth="1"/>
    <col min="6916" max="6916" width="5.625" style="5" customWidth="1"/>
    <col min="6917" max="6917" width="8.625" style="5" customWidth="1"/>
    <col min="6918" max="6918" width="5.625" style="5" customWidth="1"/>
    <col min="6919" max="6919" width="8.125" style="5" customWidth="1"/>
    <col min="6920" max="6920" width="5.125" style="5" customWidth="1"/>
    <col min="6921" max="6921" width="7.625" style="5" customWidth="1"/>
    <col min="6922" max="6922" width="5.125" style="5" customWidth="1"/>
    <col min="6923" max="6923" width="7.625" style="5" customWidth="1"/>
    <col min="6924" max="6924" width="5.125" style="5" customWidth="1"/>
    <col min="6925" max="6925" width="7.625" style="5" customWidth="1"/>
    <col min="6926" max="6926" width="5.125" style="5" customWidth="1"/>
    <col min="6927" max="6927" width="7.625" style="5" customWidth="1"/>
    <col min="6928" max="7168" width="9" style="5"/>
    <col min="7169" max="7169" width="1.625" style="5" customWidth="1"/>
    <col min="7170" max="7170" width="3.625" style="5" customWidth="1"/>
    <col min="7171" max="7171" width="4.25" style="5" customWidth="1"/>
    <col min="7172" max="7172" width="5.625" style="5" customWidth="1"/>
    <col min="7173" max="7173" width="8.625" style="5" customWidth="1"/>
    <col min="7174" max="7174" width="5.625" style="5" customWidth="1"/>
    <col min="7175" max="7175" width="8.125" style="5" customWidth="1"/>
    <col min="7176" max="7176" width="5.125" style="5" customWidth="1"/>
    <col min="7177" max="7177" width="7.625" style="5" customWidth="1"/>
    <col min="7178" max="7178" width="5.125" style="5" customWidth="1"/>
    <col min="7179" max="7179" width="7.625" style="5" customWidth="1"/>
    <col min="7180" max="7180" width="5.125" style="5" customWidth="1"/>
    <col min="7181" max="7181" width="7.625" style="5" customWidth="1"/>
    <col min="7182" max="7182" width="5.125" style="5" customWidth="1"/>
    <col min="7183" max="7183" width="7.625" style="5" customWidth="1"/>
    <col min="7184" max="7424" width="9" style="5"/>
    <col min="7425" max="7425" width="1.625" style="5" customWidth="1"/>
    <col min="7426" max="7426" width="3.625" style="5" customWidth="1"/>
    <col min="7427" max="7427" width="4.25" style="5" customWidth="1"/>
    <col min="7428" max="7428" width="5.625" style="5" customWidth="1"/>
    <col min="7429" max="7429" width="8.625" style="5" customWidth="1"/>
    <col min="7430" max="7430" width="5.625" style="5" customWidth="1"/>
    <col min="7431" max="7431" width="8.125" style="5" customWidth="1"/>
    <col min="7432" max="7432" width="5.125" style="5" customWidth="1"/>
    <col min="7433" max="7433" width="7.625" style="5" customWidth="1"/>
    <col min="7434" max="7434" width="5.125" style="5" customWidth="1"/>
    <col min="7435" max="7435" width="7.625" style="5" customWidth="1"/>
    <col min="7436" max="7436" width="5.125" style="5" customWidth="1"/>
    <col min="7437" max="7437" width="7.625" style="5" customWidth="1"/>
    <col min="7438" max="7438" width="5.125" style="5" customWidth="1"/>
    <col min="7439" max="7439" width="7.625" style="5" customWidth="1"/>
    <col min="7440" max="7680" width="9" style="5"/>
    <col min="7681" max="7681" width="1.625" style="5" customWidth="1"/>
    <col min="7682" max="7682" width="3.625" style="5" customWidth="1"/>
    <col min="7683" max="7683" width="4.25" style="5" customWidth="1"/>
    <col min="7684" max="7684" width="5.625" style="5" customWidth="1"/>
    <col min="7685" max="7685" width="8.625" style="5" customWidth="1"/>
    <col min="7686" max="7686" width="5.625" style="5" customWidth="1"/>
    <col min="7687" max="7687" width="8.125" style="5" customWidth="1"/>
    <col min="7688" max="7688" width="5.125" style="5" customWidth="1"/>
    <col min="7689" max="7689" width="7.625" style="5" customWidth="1"/>
    <col min="7690" max="7690" width="5.125" style="5" customWidth="1"/>
    <col min="7691" max="7691" width="7.625" style="5" customWidth="1"/>
    <col min="7692" max="7692" width="5.125" style="5" customWidth="1"/>
    <col min="7693" max="7693" width="7.625" style="5" customWidth="1"/>
    <col min="7694" max="7694" width="5.125" style="5" customWidth="1"/>
    <col min="7695" max="7695" width="7.625" style="5" customWidth="1"/>
    <col min="7696" max="7936" width="9" style="5"/>
    <col min="7937" max="7937" width="1.625" style="5" customWidth="1"/>
    <col min="7938" max="7938" width="3.625" style="5" customWidth="1"/>
    <col min="7939" max="7939" width="4.25" style="5" customWidth="1"/>
    <col min="7940" max="7940" width="5.625" style="5" customWidth="1"/>
    <col min="7941" max="7941" width="8.625" style="5" customWidth="1"/>
    <col min="7942" max="7942" width="5.625" style="5" customWidth="1"/>
    <col min="7943" max="7943" width="8.125" style="5" customWidth="1"/>
    <col min="7944" max="7944" width="5.125" style="5" customWidth="1"/>
    <col min="7945" max="7945" width="7.625" style="5" customWidth="1"/>
    <col min="7946" max="7946" width="5.125" style="5" customWidth="1"/>
    <col min="7947" max="7947" width="7.625" style="5" customWidth="1"/>
    <col min="7948" max="7948" width="5.125" style="5" customWidth="1"/>
    <col min="7949" max="7949" width="7.625" style="5" customWidth="1"/>
    <col min="7950" max="7950" width="5.125" style="5" customWidth="1"/>
    <col min="7951" max="7951" width="7.625" style="5" customWidth="1"/>
    <col min="7952" max="8192" width="9" style="5"/>
    <col min="8193" max="8193" width="1.625" style="5" customWidth="1"/>
    <col min="8194" max="8194" width="3.625" style="5" customWidth="1"/>
    <col min="8195" max="8195" width="4.25" style="5" customWidth="1"/>
    <col min="8196" max="8196" width="5.625" style="5" customWidth="1"/>
    <col min="8197" max="8197" width="8.625" style="5" customWidth="1"/>
    <col min="8198" max="8198" width="5.625" style="5" customWidth="1"/>
    <col min="8199" max="8199" width="8.125" style="5" customWidth="1"/>
    <col min="8200" max="8200" width="5.125" style="5" customWidth="1"/>
    <col min="8201" max="8201" width="7.625" style="5" customWidth="1"/>
    <col min="8202" max="8202" width="5.125" style="5" customWidth="1"/>
    <col min="8203" max="8203" width="7.625" style="5" customWidth="1"/>
    <col min="8204" max="8204" width="5.125" style="5" customWidth="1"/>
    <col min="8205" max="8205" width="7.625" style="5" customWidth="1"/>
    <col min="8206" max="8206" width="5.125" style="5" customWidth="1"/>
    <col min="8207" max="8207" width="7.625" style="5" customWidth="1"/>
    <col min="8208" max="8448" width="9" style="5"/>
    <col min="8449" max="8449" width="1.625" style="5" customWidth="1"/>
    <col min="8450" max="8450" width="3.625" style="5" customWidth="1"/>
    <col min="8451" max="8451" width="4.25" style="5" customWidth="1"/>
    <col min="8452" max="8452" width="5.625" style="5" customWidth="1"/>
    <col min="8453" max="8453" width="8.625" style="5" customWidth="1"/>
    <col min="8454" max="8454" width="5.625" style="5" customWidth="1"/>
    <col min="8455" max="8455" width="8.125" style="5" customWidth="1"/>
    <col min="8456" max="8456" width="5.125" style="5" customWidth="1"/>
    <col min="8457" max="8457" width="7.625" style="5" customWidth="1"/>
    <col min="8458" max="8458" width="5.125" style="5" customWidth="1"/>
    <col min="8459" max="8459" width="7.625" style="5" customWidth="1"/>
    <col min="8460" max="8460" width="5.125" style="5" customWidth="1"/>
    <col min="8461" max="8461" width="7.625" style="5" customWidth="1"/>
    <col min="8462" max="8462" width="5.125" style="5" customWidth="1"/>
    <col min="8463" max="8463" width="7.625" style="5" customWidth="1"/>
    <col min="8464" max="8704" width="9" style="5"/>
    <col min="8705" max="8705" width="1.625" style="5" customWidth="1"/>
    <col min="8706" max="8706" width="3.625" style="5" customWidth="1"/>
    <col min="8707" max="8707" width="4.25" style="5" customWidth="1"/>
    <col min="8708" max="8708" width="5.625" style="5" customWidth="1"/>
    <col min="8709" max="8709" width="8.625" style="5" customWidth="1"/>
    <col min="8710" max="8710" width="5.625" style="5" customWidth="1"/>
    <col min="8711" max="8711" width="8.125" style="5" customWidth="1"/>
    <col min="8712" max="8712" width="5.125" style="5" customWidth="1"/>
    <col min="8713" max="8713" width="7.625" style="5" customWidth="1"/>
    <col min="8714" max="8714" width="5.125" style="5" customWidth="1"/>
    <col min="8715" max="8715" width="7.625" style="5" customWidth="1"/>
    <col min="8716" max="8716" width="5.125" style="5" customWidth="1"/>
    <col min="8717" max="8717" width="7.625" style="5" customWidth="1"/>
    <col min="8718" max="8718" width="5.125" style="5" customWidth="1"/>
    <col min="8719" max="8719" width="7.625" style="5" customWidth="1"/>
    <col min="8720" max="8960" width="9" style="5"/>
    <col min="8961" max="8961" width="1.625" style="5" customWidth="1"/>
    <col min="8962" max="8962" width="3.625" style="5" customWidth="1"/>
    <col min="8963" max="8963" width="4.25" style="5" customWidth="1"/>
    <col min="8964" max="8964" width="5.625" style="5" customWidth="1"/>
    <col min="8965" max="8965" width="8.625" style="5" customWidth="1"/>
    <col min="8966" max="8966" width="5.625" style="5" customWidth="1"/>
    <col min="8967" max="8967" width="8.125" style="5" customWidth="1"/>
    <col min="8968" max="8968" width="5.125" style="5" customWidth="1"/>
    <col min="8969" max="8969" width="7.625" style="5" customWidth="1"/>
    <col min="8970" max="8970" width="5.125" style="5" customWidth="1"/>
    <col min="8971" max="8971" width="7.625" style="5" customWidth="1"/>
    <col min="8972" max="8972" width="5.125" style="5" customWidth="1"/>
    <col min="8973" max="8973" width="7.625" style="5" customWidth="1"/>
    <col min="8974" max="8974" width="5.125" style="5" customWidth="1"/>
    <col min="8975" max="8975" width="7.625" style="5" customWidth="1"/>
    <col min="8976" max="9216" width="9" style="5"/>
    <col min="9217" max="9217" width="1.625" style="5" customWidth="1"/>
    <col min="9218" max="9218" width="3.625" style="5" customWidth="1"/>
    <col min="9219" max="9219" width="4.25" style="5" customWidth="1"/>
    <col min="9220" max="9220" width="5.625" style="5" customWidth="1"/>
    <col min="9221" max="9221" width="8.625" style="5" customWidth="1"/>
    <col min="9222" max="9222" width="5.625" style="5" customWidth="1"/>
    <col min="9223" max="9223" width="8.125" style="5" customWidth="1"/>
    <col min="9224" max="9224" width="5.125" style="5" customWidth="1"/>
    <col min="9225" max="9225" width="7.625" style="5" customWidth="1"/>
    <col min="9226" max="9226" width="5.125" style="5" customWidth="1"/>
    <col min="9227" max="9227" width="7.625" style="5" customWidth="1"/>
    <col min="9228" max="9228" width="5.125" style="5" customWidth="1"/>
    <col min="9229" max="9229" width="7.625" style="5" customWidth="1"/>
    <col min="9230" max="9230" width="5.125" style="5" customWidth="1"/>
    <col min="9231" max="9231" width="7.625" style="5" customWidth="1"/>
    <col min="9232" max="9472" width="9" style="5"/>
    <col min="9473" max="9473" width="1.625" style="5" customWidth="1"/>
    <col min="9474" max="9474" width="3.625" style="5" customWidth="1"/>
    <col min="9475" max="9475" width="4.25" style="5" customWidth="1"/>
    <col min="9476" max="9476" width="5.625" style="5" customWidth="1"/>
    <col min="9477" max="9477" width="8.625" style="5" customWidth="1"/>
    <col min="9478" max="9478" width="5.625" style="5" customWidth="1"/>
    <col min="9479" max="9479" width="8.125" style="5" customWidth="1"/>
    <col min="9480" max="9480" width="5.125" style="5" customWidth="1"/>
    <col min="9481" max="9481" width="7.625" style="5" customWidth="1"/>
    <col min="9482" max="9482" width="5.125" style="5" customWidth="1"/>
    <col min="9483" max="9483" width="7.625" style="5" customWidth="1"/>
    <col min="9484" max="9484" width="5.125" style="5" customWidth="1"/>
    <col min="9485" max="9485" width="7.625" style="5" customWidth="1"/>
    <col min="9486" max="9486" width="5.125" style="5" customWidth="1"/>
    <col min="9487" max="9487" width="7.625" style="5" customWidth="1"/>
    <col min="9488" max="9728" width="9" style="5"/>
    <col min="9729" max="9729" width="1.625" style="5" customWidth="1"/>
    <col min="9730" max="9730" width="3.625" style="5" customWidth="1"/>
    <col min="9731" max="9731" width="4.25" style="5" customWidth="1"/>
    <col min="9732" max="9732" width="5.625" style="5" customWidth="1"/>
    <col min="9733" max="9733" width="8.625" style="5" customWidth="1"/>
    <col min="9734" max="9734" width="5.625" style="5" customWidth="1"/>
    <col min="9735" max="9735" width="8.125" style="5" customWidth="1"/>
    <col min="9736" max="9736" width="5.125" style="5" customWidth="1"/>
    <col min="9737" max="9737" width="7.625" style="5" customWidth="1"/>
    <col min="9738" max="9738" width="5.125" style="5" customWidth="1"/>
    <col min="9739" max="9739" width="7.625" style="5" customWidth="1"/>
    <col min="9740" max="9740" width="5.125" style="5" customWidth="1"/>
    <col min="9741" max="9741" width="7.625" style="5" customWidth="1"/>
    <col min="9742" max="9742" width="5.125" style="5" customWidth="1"/>
    <col min="9743" max="9743" width="7.625" style="5" customWidth="1"/>
    <col min="9744" max="9984" width="9" style="5"/>
    <col min="9985" max="9985" width="1.625" style="5" customWidth="1"/>
    <col min="9986" max="9986" width="3.625" style="5" customWidth="1"/>
    <col min="9987" max="9987" width="4.25" style="5" customWidth="1"/>
    <col min="9988" max="9988" width="5.625" style="5" customWidth="1"/>
    <col min="9989" max="9989" width="8.625" style="5" customWidth="1"/>
    <col min="9990" max="9990" width="5.625" style="5" customWidth="1"/>
    <col min="9991" max="9991" width="8.125" style="5" customWidth="1"/>
    <col min="9992" max="9992" width="5.125" style="5" customWidth="1"/>
    <col min="9993" max="9993" width="7.625" style="5" customWidth="1"/>
    <col min="9994" max="9994" width="5.125" style="5" customWidth="1"/>
    <col min="9995" max="9995" width="7.625" style="5" customWidth="1"/>
    <col min="9996" max="9996" width="5.125" style="5" customWidth="1"/>
    <col min="9997" max="9997" width="7.625" style="5" customWidth="1"/>
    <col min="9998" max="9998" width="5.125" style="5" customWidth="1"/>
    <col min="9999" max="9999" width="7.625" style="5" customWidth="1"/>
    <col min="10000" max="10240" width="9" style="5"/>
    <col min="10241" max="10241" width="1.625" style="5" customWidth="1"/>
    <col min="10242" max="10242" width="3.625" style="5" customWidth="1"/>
    <col min="10243" max="10243" width="4.25" style="5" customWidth="1"/>
    <col min="10244" max="10244" width="5.625" style="5" customWidth="1"/>
    <col min="10245" max="10245" width="8.625" style="5" customWidth="1"/>
    <col min="10246" max="10246" width="5.625" style="5" customWidth="1"/>
    <col min="10247" max="10247" width="8.125" style="5" customWidth="1"/>
    <col min="10248" max="10248" width="5.125" style="5" customWidth="1"/>
    <col min="10249" max="10249" width="7.625" style="5" customWidth="1"/>
    <col min="10250" max="10250" width="5.125" style="5" customWidth="1"/>
    <col min="10251" max="10251" width="7.625" style="5" customWidth="1"/>
    <col min="10252" max="10252" width="5.125" style="5" customWidth="1"/>
    <col min="10253" max="10253" width="7.625" style="5" customWidth="1"/>
    <col min="10254" max="10254" width="5.125" style="5" customWidth="1"/>
    <col min="10255" max="10255" width="7.625" style="5" customWidth="1"/>
    <col min="10256" max="10496" width="9" style="5"/>
    <col min="10497" max="10497" width="1.625" style="5" customWidth="1"/>
    <col min="10498" max="10498" width="3.625" style="5" customWidth="1"/>
    <col min="10499" max="10499" width="4.25" style="5" customWidth="1"/>
    <col min="10500" max="10500" width="5.625" style="5" customWidth="1"/>
    <col min="10501" max="10501" width="8.625" style="5" customWidth="1"/>
    <col min="10502" max="10502" width="5.625" style="5" customWidth="1"/>
    <col min="10503" max="10503" width="8.125" style="5" customWidth="1"/>
    <col min="10504" max="10504" width="5.125" style="5" customWidth="1"/>
    <col min="10505" max="10505" width="7.625" style="5" customWidth="1"/>
    <col min="10506" max="10506" width="5.125" style="5" customWidth="1"/>
    <col min="10507" max="10507" width="7.625" style="5" customWidth="1"/>
    <col min="10508" max="10508" width="5.125" style="5" customWidth="1"/>
    <col min="10509" max="10509" width="7.625" style="5" customWidth="1"/>
    <col min="10510" max="10510" width="5.125" style="5" customWidth="1"/>
    <col min="10511" max="10511" width="7.625" style="5" customWidth="1"/>
    <col min="10512" max="10752" width="9" style="5"/>
    <col min="10753" max="10753" width="1.625" style="5" customWidth="1"/>
    <col min="10754" max="10754" width="3.625" style="5" customWidth="1"/>
    <col min="10755" max="10755" width="4.25" style="5" customWidth="1"/>
    <col min="10756" max="10756" width="5.625" style="5" customWidth="1"/>
    <col min="10757" max="10757" width="8.625" style="5" customWidth="1"/>
    <col min="10758" max="10758" width="5.625" style="5" customWidth="1"/>
    <col min="10759" max="10759" width="8.125" style="5" customWidth="1"/>
    <col min="10760" max="10760" width="5.125" style="5" customWidth="1"/>
    <col min="10761" max="10761" width="7.625" style="5" customWidth="1"/>
    <col min="10762" max="10762" width="5.125" style="5" customWidth="1"/>
    <col min="10763" max="10763" width="7.625" style="5" customWidth="1"/>
    <col min="10764" max="10764" width="5.125" style="5" customWidth="1"/>
    <col min="10765" max="10765" width="7.625" style="5" customWidth="1"/>
    <col min="10766" max="10766" width="5.125" style="5" customWidth="1"/>
    <col min="10767" max="10767" width="7.625" style="5" customWidth="1"/>
    <col min="10768" max="11008" width="9" style="5"/>
    <col min="11009" max="11009" width="1.625" style="5" customWidth="1"/>
    <col min="11010" max="11010" width="3.625" style="5" customWidth="1"/>
    <col min="11011" max="11011" width="4.25" style="5" customWidth="1"/>
    <col min="11012" max="11012" width="5.625" style="5" customWidth="1"/>
    <col min="11013" max="11013" width="8.625" style="5" customWidth="1"/>
    <col min="11014" max="11014" width="5.625" style="5" customWidth="1"/>
    <col min="11015" max="11015" width="8.125" style="5" customWidth="1"/>
    <col min="11016" max="11016" width="5.125" style="5" customWidth="1"/>
    <col min="11017" max="11017" width="7.625" style="5" customWidth="1"/>
    <col min="11018" max="11018" width="5.125" style="5" customWidth="1"/>
    <col min="11019" max="11019" width="7.625" style="5" customWidth="1"/>
    <col min="11020" max="11020" width="5.125" style="5" customWidth="1"/>
    <col min="11021" max="11021" width="7.625" style="5" customWidth="1"/>
    <col min="11022" max="11022" width="5.125" style="5" customWidth="1"/>
    <col min="11023" max="11023" width="7.625" style="5" customWidth="1"/>
    <col min="11024" max="11264" width="9" style="5"/>
    <col min="11265" max="11265" width="1.625" style="5" customWidth="1"/>
    <col min="11266" max="11266" width="3.625" style="5" customWidth="1"/>
    <col min="11267" max="11267" width="4.25" style="5" customWidth="1"/>
    <col min="11268" max="11268" width="5.625" style="5" customWidth="1"/>
    <col min="11269" max="11269" width="8.625" style="5" customWidth="1"/>
    <col min="11270" max="11270" width="5.625" style="5" customWidth="1"/>
    <col min="11271" max="11271" width="8.125" style="5" customWidth="1"/>
    <col min="11272" max="11272" width="5.125" style="5" customWidth="1"/>
    <col min="11273" max="11273" width="7.625" style="5" customWidth="1"/>
    <col min="11274" max="11274" width="5.125" style="5" customWidth="1"/>
    <col min="11275" max="11275" width="7.625" style="5" customWidth="1"/>
    <col min="11276" max="11276" width="5.125" style="5" customWidth="1"/>
    <col min="11277" max="11277" width="7.625" style="5" customWidth="1"/>
    <col min="11278" max="11278" width="5.125" style="5" customWidth="1"/>
    <col min="11279" max="11279" width="7.625" style="5" customWidth="1"/>
    <col min="11280" max="11520" width="9" style="5"/>
    <col min="11521" max="11521" width="1.625" style="5" customWidth="1"/>
    <col min="11522" max="11522" width="3.625" style="5" customWidth="1"/>
    <col min="11523" max="11523" width="4.25" style="5" customWidth="1"/>
    <col min="11524" max="11524" width="5.625" style="5" customWidth="1"/>
    <col min="11525" max="11525" width="8.625" style="5" customWidth="1"/>
    <col min="11526" max="11526" width="5.625" style="5" customWidth="1"/>
    <col min="11527" max="11527" width="8.125" style="5" customWidth="1"/>
    <col min="11528" max="11528" width="5.125" style="5" customWidth="1"/>
    <col min="11529" max="11529" width="7.625" style="5" customWidth="1"/>
    <col min="11530" max="11530" width="5.125" style="5" customWidth="1"/>
    <col min="11531" max="11531" width="7.625" style="5" customWidth="1"/>
    <col min="11532" max="11532" width="5.125" style="5" customWidth="1"/>
    <col min="11533" max="11533" width="7.625" style="5" customWidth="1"/>
    <col min="11534" max="11534" width="5.125" style="5" customWidth="1"/>
    <col min="11535" max="11535" width="7.625" style="5" customWidth="1"/>
    <col min="11536" max="11776" width="9" style="5"/>
    <col min="11777" max="11777" width="1.625" style="5" customWidth="1"/>
    <col min="11778" max="11778" width="3.625" style="5" customWidth="1"/>
    <col min="11779" max="11779" width="4.25" style="5" customWidth="1"/>
    <col min="11780" max="11780" width="5.625" style="5" customWidth="1"/>
    <col min="11781" max="11781" width="8.625" style="5" customWidth="1"/>
    <col min="11782" max="11782" width="5.625" style="5" customWidth="1"/>
    <col min="11783" max="11783" width="8.125" style="5" customWidth="1"/>
    <col min="11784" max="11784" width="5.125" style="5" customWidth="1"/>
    <col min="11785" max="11785" width="7.625" style="5" customWidth="1"/>
    <col min="11786" max="11786" width="5.125" style="5" customWidth="1"/>
    <col min="11787" max="11787" width="7.625" style="5" customWidth="1"/>
    <col min="11788" max="11788" width="5.125" style="5" customWidth="1"/>
    <col min="11789" max="11789" width="7.625" style="5" customWidth="1"/>
    <col min="11790" max="11790" width="5.125" style="5" customWidth="1"/>
    <col min="11791" max="11791" width="7.625" style="5" customWidth="1"/>
    <col min="11792" max="12032" width="9" style="5"/>
    <col min="12033" max="12033" width="1.625" style="5" customWidth="1"/>
    <col min="12034" max="12034" width="3.625" style="5" customWidth="1"/>
    <col min="12035" max="12035" width="4.25" style="5" customWidth="1"/>
    <col min="12036" max="12036" width="5.625" style="5" customWidth="1"/>
    <col min="12037" max="12037" width="8.625" style="5" customWidth="1"/>
    <col min="12038" max="12038" width="5.625" style="5" customWidth="1"/>
    <col min="12039" max="12039" width="8.125" style="5" customWidth="1"/>
    <col min="12040" max="12040" width="5.125" style="5" customWidth="1"/>
    <col min="12041" max="12041" width="7.625" style="5" customWidth="1"/>
    <col min="12042" max="12042" width="5.125" style="5" customWidth="1"/>
    <col min="12043" max="12043" width="7.625" style="5" customWidth="1"/>
    <col min="12044" max="12044" width="5.125" style="5" customWidth="1"/>
    <col min="12045" max="12045" width="7.625" style="5" customWidth="1"/>
    <col min="12046" max="12046" width="5.125" style="5" customWidth="1"/>
    <col min="12047" max="12047" width="7.625" style="5" customWidth="1"/>
    <col min="12048" max="12288" width="9" style="5"/>
    <col min="12289" max="12289" width="1.625" style="5" customWidth="1"/>
    <col min="12290" max="12290" width="3.625" style="5" customWidth="1"/>
    <col min="12291" max="12291" width="4.25" style="5" customWidth="1"/>
    <col min="12292" max="12292" width="5.625" style="5" customWidth="1"/>
    <col min="12293" max="12293" width="8.625" style="5" customWidth="1"/>
    <col min="12294" max="12294" width="5.625" style="5" customWidth="1"/>
    <col min="12295" max="12295" width="8.125" style="5" customWidth="1"/>
    <col min="12296" max="12296" width="5.125" style="5" customWidth="1"/>
    <col min="12297" max="12297" width="7.625" style="5" customWidth="1"/>
    <col min="12298" max="12298" width="5.125" style="5" customWidth="1"/>
    <col min="12299" max="12299" width="7.625" style="5" customWidth="1"/>
    <col min="12300" max="12300" width="5.125" style="5" customWidth="1"/>
    <col min="12301" max="12301" width="7.625" style="5" customWidth="1"/>
    <col min="12302" max="12302" width="5.125" style="5" customWidth="1"/>
    <col min="12303" max="12303" width="7.625" style="5" customWidth="1"/>
    <col min="12304" max="12544" width="9" style="5"/>
    <col min="12545" max="12545" width="1.625" style="5" customWidth="1"/>
    <col min="12546" max="12546" width="3.625" style="5" customWidth="1"/>
    <col min="12547" max="12547" width="4.25" style="5" customWidth="1"/>
    <col min="12548" max="12548" width="5.625" style="5" customWidth="1"/>
    <col min="12549" max="12549" width="8.625" style="5" customWidth="1"/>
    <col min="12550" max="12550" width="5.625" style="5" customWidth="1"/>
    <col min="12551" max="12551" width="8.125" style="5" customWidth="1"/>
    <col min="12552" max="12552" width="5.125" style="5" customWidth="1"/>
    <col min="12553" max="12553" width="7.625" style="5" customWidth="1"/>
    <col min="12554" max="12554" width="5.125" style="5" customWidth="1"/>
    <col min="12555" max="12555" width="7.625" style="5" customWidth="1"/>
    <col min="12556" max="12556" width="5.125" style="5" customWidth="1"/>
    <col min="12557" max="12557" width="7.625" style="5" customWidth="1"/>
    <col min="12558" max="12558" width="5.125" style="5" customWidth="1"/>
    <col min="12559" max="12559" width="7.625" style="5" customWidth="1"/>
    <col min="12560" max="12800" width="9" style="5"/>
    <col min="12801" max="12801" width="1.625" style="5" customWidth="1"/>
    <col min="12802" max="12802" width="3.625" style="5" customWidth="1"/>
    <col min="12803" max="12803" width="4.25" style="5" customWidth="1"/>
    <col min="12804" max="12804" width="5.625" style="5" customWidth="1"/>
    <col min="12805" max="12805" width="8.625" style="5" customWidth="1"/>
    <col min="12806" max="12806" width="5.625" style="5" customWidth="1"/>
    <col min="12807" max="12807" width="8.125" style="5" customWidth="1"/>
    <col min="12808" max="12808" width="5.125" style="5" customWidth="1"/>
    <col min="12809" max="12809" width="7.625" style="5" customWidth="1"/>
    <col min="12810" max="12810" width="5.125" style="5" customWidth="1"/>
    <col min="12811" max="12811" width="7.625" style="5" customWidth="1"/>
    <col min="12812" max="12812" width="5.125" style="5" customWidth="1"/>
    <col min="12813" max="12813" width="7.625" style="5" customWidth="1"/>
    <col min="12814" max="12814" width="5.125" style="5" customWidth="1"/>
    <col min="12815" max="12815" width="7.625" style="5" customWidth="1"/>
    <col min="12816" max="13056" width="9" style="5"/>
    <col min="13057" max="13057" width="1.625" style="5" customWidth="1"/>
    <col min="13058" max="13058" width="3.625" style="5" customWidth="1"/>
    <col min="13059" max="13059" width="4.25" style="5" customWidth="1"/>
    <col min="13060" max="13060" width="5.625" style="5" customWidth="1"/>
    <col min="13061" max="13061" width="8.625" style="5" customWidth="1"/>
    <col min="13062" max="13062" width="5.625" style="5" customWidth="1"/>
    <col min="13063" max="13063" width="8.125" style="5" customWidth="1"/>
    <col min="13064" max="13064" width="5.125" style="5" customWidth="1"/>
    <col min="13065" max="13065" width="7.625" style="5" customWidth="1"/>
    <col min="13066" max="13066" width="5.125" style="5" customWidth="1"/>
    <col min="13067" max="13067" width="7.625" style="5" customWidth="1"/>
    <col min="13068" max="13068" width="5.125" style="5" customWidth="1"/>
    <col min="13069" max="13069" width="7.625" style="5" customWidth="1"/>
    <col min="13070" max="13070" width="5.125" style="5" customWidth="1"/>
    <col min="13071" max="13071" width="7.625" style="5" customWidth="1"/>
    <col min="13072" max="13312" width="9" style="5"/>
    <col min="13313" max="13313" width="1.625" style="5" customWidth="1"/>
    <col min="13314" max="13314" width="3.625" style="5" customWidth="1"/>
    <col min="13315" max="13315" width="4.25" style="5" customWidth="1"/>
    <col min="13316" max="13316" width="5.625" style="5" customWidth="1"/>
    <col min="13317" max="13317" width="8.625" style="5" customWidth="1"/>
    <col min="13318" max="13318" width="5.625" style="5" customWidth="1"/>
    <col min="13319" max="13319" width="8.125" style="5" customWidth="1"/>
    <col min="13320" max="13320" width="5.125" style="5" customWidth="1"/>
    <col min="13321" max="13321" width="7.625" style="5" customWidth="1"/>
    <col min="13322" max="13322" width="5.125" style="5" customWidth="1"/>
    <col min="13323" max="13323" width="7.625" style="5" customWidth="1"/>
    <col min="13324" max="13324" width="5.125" style="5" customWidth="1"/>
    <col min="13325" max="13325" width="7.625" style="5" customWidth="1"/>
    <col min="13326" max="13326" width="5.125" style="5" customWidth="1"/>
    <col min="13327" max="13327" width="7.625" style="5" customWidth="1"/>
    <col min="13328" max="13568" width="9" style="5"/>
    <col min="13569" max="13569" width="1.625" style="5" customWidth="1"/>
    <col min="13570" max="13570" width="3.625" style="5" customWidth="1"/>
    <col min="13571" max="13571" width="4.25" style="5" customWidth="1"/>
    <col min="13572" max="13572" width="5.625" style="5" customWidth="1"/>
    <col min="13573" max="13573" width="8.625" style="5" customWidth="1"/>
    <col min="13574" max="13574" width="5.625" style="5" customWidth="1"/>
    <col min="13575" max="13575" width="8.125" style="5" customWidth="1"/>
    <col min="13576" max="13576" width="5.125" style="5" customWidth="1"/>
    <col min="13577" max="13577" width="7.625" style="5" customWidth="1"/>
    <col min="13578" max="13578" width="5.125" style="5" customWidth="1"/>
    <col min="13579" max="13579" width="7.625" style="5" customWidth="1"/>
    <col min="13580" max="13580" width="5.125" style="5" customWidth="1"/>
    <col min="13581" max="13581" width="7.625" style="5" customWidth="1"/>
    <col min="13582" max="13582" width="5.125" style="5" customWidth="1"/>
    <col min="13583" max="13583" width="7.625" style="5" customWidth="1"/>
    <col min="13584" max="13824" width="9" style="5"/>
    <col min="13825" max="13825" width="1.625" style="5" customWidth="1"/>
    <col min="13826" max="13826" width="3.625" style="5" customWidth="1"/>
    <col min="13827" max="13827" width="4.25" style="5" customWidth="1"/>
    <col min="13828" max="13828" width="5.625" style="5" customWidth="1"/>
    <col min="13829" max="13829" width="8.625" style="5" customWidth="1"/>
    <col min="13830" max="13830" width="5.625" style="5" customWidth="1"/>
    <col min="13831" max="13831" width="8.125" style="5" customWidth="1"/>
    <col min="13832" max="13832" width="5.125" style="5" customWidth="1"/>
    <col min="13833" max="13833" width="7.625" style="5" customWidth="1"/>
    <col min="13834" max="13834" width="5.125" style="5" customWidth="1"/>
    <col min="13835" max="13835" width="7.625" style="5" customWidth="1"/>
    <col min="13836" max="13836" width="5.125" style="5" customWidth="1"/>
    <col min="13837" max="13837" width="7.625" style="5" customWidth="1"/>
    <col min="13838" max="13838" width="5.125" style="5" customWidth="1"/>
    <col min="13839" max="13839" width="7.625" style="5" customWidth="1"/>
    <col min="13840" max="14080" width="9" style="5"/>
    <col min="14081" max="14081" width="1.625" style="5" customWidth="1"/>
    <col min="14082" max="14082" width="3.625" style="5" customWidth="1"/>
    <col min="14083" max="14083" width="4.25" style="5" customWidth="1"/>
    <col min="14084" max="14084" width="5.625" style="5" customWidth="1"/>
    <col min="14085" max="14085" width="8.625" style="5" customWidth="1"/>
    <col min="14086" max="14086" width="5.625" style="5" customWidth="1"/>
    <col min="14087" max="14087" width="8.125" style="5" customWidth="1"/>
    <col min="14088" max="14088" width="5.125" style="5" customWidth="1"/>
    <col min="14089" max="14089" width="7.625" style="5" customWidth="1"/>
    <col min="14090" max="14090" width="5.125" style="5" customWidth="1"/>
    <col min="14091" max="14091" width="7.625" style="5" customWidth="1"/>
    <col min="14092" max="14092" width="5.125" style="5" customWidth="1"/>
    <col min="14093" max="14093" width="7.625" style="5" customWidth="1"/>
    <col min="14094" max="14094" width="5.125" style="5" customWidth="1"/>
    <col min="14095" max="14095" width="7.625" style="5" customWidth="1"/>
    <col min="14096" max="14336" width="9" style="5"/>
    <col min="14337" max="14337" width="1.625" style="5" customWidth="1"/>
    <col min="14338" max="14338" width="3.625" style="5" customWidth="1"/>
    <col min="14339" max="14339" width="4.25" style="5" customWidth="1"/>
    <col min="14340" max="14340" width="5.625" style="5" customWidth="1"/>
    <col min="14341" max="14341" width="8.625" style="5" customWidth="1"/>
    <col min="14342" max="14342" width="5.625" style="5" customWidth="1"/>
    <col min="14343" max="14343" width="8.125" style="5" customWidth="1"/>
    <col min="14344" max="14344" width="5.125" style="5" customWidth="1"/>
    <col min="14345" max="14345" width="7.625" style="5" customWidth="1"/>
    <col min="14346" max="14346" width="5.125" style="5" customWidth="1"/>
    <col min="14347" max="14347" width="7.625" style="5" customWidth="1"/>
    <col min="14348" max="14348" width="5.125" style="5" customWidth="1"/>
    <col min="14349" max="14349" width="7.625" style="5" customWidth="1"/>
    <col min="14350" max="14350" width="5.125" style="5" customWidth="1"/>
    <col min="14351" max="14351" width="7.625" style="5" customWidth="1"/>
    <col min="14352" max="14592" width="9" style="5"/>
    <col min="14593" max="14593" width="1.625" style="5" customWidth="1"/>
    <col min="14594" max="14594" width="3.625" style="5" customWidth="1"/>
    <col min="14595" max="14595" width="4.25" style="5" customWidth="1"/>
    <col min="14596" max="14596" width="5.625" style="5" customWidth="1"/>
    <col min="14597" max="14597" width="8.625" style="5" customWidth="1"/>
    <col min="14598" max="14598" width="5.625" style="5" customWidth="1"/>
    <col min="14599" max="14599" width="8.125" style="5" customWidth="1"/>
    <col min="14600" max="14600" width="5.125" style="5" customWidth="1"/>
    <col min="14601" max="14601" width="7.625" style="5" customWidth="1"/>
    <col min="14602" max="14602" width="5.125" style="5" customWidth="1"/>
    <col min="14603" max="14603" width="7.625" style="5" customWidth="1"/>
    <col min="14604" max="14604" width="5.125" style="5" customWidth="1"/>
    <col min="14605" max="14605" width="7.625" style="5" customWidth="1"/>
    <col min="14606" max="14606" width="5.125" style="5" customWidth="1"/>
    <col min="14607" max="14607" width="7.625" style="5" customWidth="1"/>
    <col min="14608" max="14848" width="9" style="5"/>
    <col min="14849" max="14849" width="1.625" style="5" customWidth="1"/>
    <col min="14850" max="14850" width="3.625" style="5" customWidth="1"/>
    <col min="14851" max="14851" width="4.25" style="5" customWidth="1"/>
    <col min="14852" max="14852" width="5.625" style="5" customWidth="1"/>
    <col min="14853" max="14853" width="8.625" style="5" customWidth="1"/>
    <col min="14854" max="14854" width="5.625" style="5" customWidth="1"/>
    <col min="14855" max="14855" width="8.125" style="5" customWidth="1"/>
    <col min="14856" max="14856" width="5.125" style="5" customWidth="1"/>
    <col min="14857" max="14857" width="7.625" style="5" customWidth="1"/>
    <col min="14858" max="14858" width="5.125" style="5" customWidth="1"/>
    <col min="14859" max="14859" width="7.625" style="5" customWidth="1"/>
    <col min="14860" max="14860" width="5.125" style="5" customWidth="1"/>
    <col min="14861" max="14861" width="7.625" style="5" customWidth="1"/>
    <col min="14862" max="14862" width="5.125" style="5" customWidth="1"/>
    <col min="14863" max="14863" width="7.625" style="5" customWidth="1"/>
    <col min="14864" max="15104" width="9" style="5"/>
    <col min="15105" max="15105" width="1.625" style="5" customWidth="1"/>
    <col min="15106" max="15106" width="3.625" style="5" customWidth="1"/>
    <col min="15107" max="15107" width="4.25" style="5" customWidth="1"/>
    <col min="15108" max="15108" width="5.625" style="5" customWidth="1"/>
    <col min="15109" max="15109" width="8.625" style="5" customWidth="1"/>
    <col min="15110" max="15110" width="5.625" style="5" customWidth="1"/>
    <col min="15111" max="15111" width="8.125" style="5" customWidth="1"/>
    <col min="15112" max="15112" width="5.125" style="5" customWidth="1"/>
    <col min="15113" max="15113" width="7.625" style="5" customWidth="1"/>
    <col min="15114" max="15114" width="5.125" style="5" customWidth="1"/>
    <col min="15115" max="15115" width="7.625" style="5" customWidth="1"/>
    <col min="15116" max="15116" width="5.125" style="5" customWidth="1"/>
    <col min="15117" max="15117" width="7.625" style="5" customWidth="1"/>
    <col min="15118" max="15118" width="5.125" style="5" customWidth="1"/>
    <col min="15119" max="15119" width="7.625" style="5" customWidth="1"/>
    <col min="15120" max="15360" width="9" style="5"/>
    <col min="15361" max="15361" width="1.625" style="5" customWidth="1"/>
    <col min="15362" max="15362" width="3.625" style="5" customWidth="1"/>
    <col min="15363" max="15363" width="4.25" style="5" customWidth="1"/>
    <col min="15364" max="15364" width="5.625" style="5" customWidth="1"/>
    <col min="15365" max="15365" width="8.625" style="5" customWidth="1"/>
    <col min="15366" max="15366" width="5.625" style="5" customWidth="1"/>
    <col min="15367" max="15367" width="8.125" style="5" customWidth="1"/>
    <col min="15368" max="15368" width="5.125" style="5" customWidth="1"/>
    <col min="15369" max="15369" width="7.625" style="5" customWidth="1"/>
    <col min="15370" max="15370" width="5.125" style="5" customWidth="1"/>
    <col min="15371" max="15371" width="7.625" style="5" customWidth="1"/>
    <col min="15372" max="15372" width="5.125" style="5" customWidth="1"/>
    <col min="15373" max="15373" width="7.625" style="5" customWidth="1"/>
    <col min="15374" max="15374" width="5.125" style="5" customWidth="1"/>
    <col min="15375" max="15375" width="7.625" style="5" customWidth="1"/>
    <col min="15376" max="15616" width="9" style="5"/>
    <col min="15617" max="15617" width="1.625" style="5" customWidth="1"/>
    <col min="15618" max="15618" width="3.625" style="5" customWidth="1"/>
    <col min="15619" max="15619" width="4.25" style="5" customWidth="1"/>
    <col min="15620" max="15620" width="5.625" style="5" customWidth="1"/>
    <col min="15621" max="15621" width="8.625" style="5" customWidth="1"/>
    <col min="15622" max="15622" width="5.625" style="5" customWidth="1"/>
    <col min="15623" max="15623" width="8.125" style="5" customWidth="1"/>
    <col min="15624" max="15624" width="5.125" style="5" customWidth="1"/>
    <col min="15625" max="15625" width="7.625" style="5" customWidth="1"/>
    <col min="15626" max="15626" width="5.125" style="5" customWidth="1"/>
    <col min="15627" max="15627" width="7.625" style="5" customWidth="1"/>
    <col min="15628" max="15628" width="5.125" style="5" customWidth="1"/>
    <col min="15629" max="15629" width="7.625" style="5" customWidth="1"/>
    <col min="15630" max="15630" width="5.125" style="5" customWidth="1"/>
    <col min="15631" max="15631" width="7.625" style="5" customWidth="1"/>
    <col min="15632" max="15872" width="9" style="5"/>
    <col min="15873" max="15873" width="1.625" style="5" customWidth="1"/>
    <col min="15874" max="15874" width="3.625" style="5" customWidth="1"/>
    <col min="15875" max="15875" width="4.25" style="5" customWidth="1"/>
    <col min="15876" max="15876" width="5.625" style="5" customWidth="1"/>
    <col min="15877" max="15877" width="8.625" style="5" customWidth="1"/>
    <col min="15878" max="15878" width="5.625" style="5" customWidth="1"/>
    <col min="15879" max="15879" width="8.125" style="5" customWidth="1"/>
    <col min="15880" max="15880" width="5.125" style="5" customWidth="1"/>
    <col min="15881" max="15881" width="7.625" style="5" customWidth="1"/>
    <col min="15882" max="15882" width="5.125" style="5" customWidth="1"/>
    <col min="15883" max="15883" width="7.625" style="5" customWidth="1"/>
    <col min="15884" max="15884" width="5.125" style="5" customWidth="1"/>
    <col min="15885" max="15885" width="7.625" style="5" customWidth="1"/>
    <col min="15886" max="15886" width="5.125" style="5" customWidth="1"/>
    <col min="15887" max="15887" width="7.625" style="5" customWidth="1"/>
    <col min="15888" max="16128" width="9" style="5"/>
    <col min="16129" max="16129" width="1.625" style="5" customWidth="1"/>
    <col min="16130" max="16130" width="3.625" style="5" customWidth="1"/>
    <col min="16131" max="16131" width="4.25" style="5" customWidth="1"/>
    <col min="16132" max="16132" width="5.625" style="5" customWidth="1"/>
    <col min="16133" max="16133" width="8.625" style="5" customWidth="1"/>
    <col min="16134" max="16134" width="5.625" style="5" customWidth="1"/>
    <col min="16135" max="16135" width="8.125" style="5" customWidth="1"/>
    <col min="16136" max="16136" width="5.125" style="5" customWidth="1"/>
    <col min="16137" max="16137" width="7.625" style="5" customWidth="1"/>
    <col min="16138" max="16138" width="5.125" style="5" customWidth="1"/>
    <col min="16139" max="16139" width="7.625" style="5" customWidth="1"/>
    <col min="16140" max="16140" width="5.125" style="5" customWidth="1"/>
    <col min="16141" max="16141" width="7.625" style="5" customWidth="1"/>
    <col min="16142" max="16142" width="5.125" style="5" customWidth="1"/>
    <col min="16143" max="16143" width="7.625" style="5" customWidth="1"/>
    <col min="16144" max="16384" width="9" style="5"/>
  </cols>
  <sheetData>
    <row r="1" spans="1:15" ht="30" customHeight="1" x14ac:dyDescent="0.4">
      <c r="A1" s="1" t="s">
        <v>344</v>
      </c>
      <c r="B1" s="1"/>
    </row>
    <row r="2" spans="1:15" ht="7.5" customHeight="1" x14ac:dyDescent="0.4">
      <c r="A2" s="1"/>
      <c r="B2" s="1"/>
    </row>
    <row r="3" spans="1:15" ht="22.5" customHeight="1" x14ac:dyDescent="0.4">
      <c r="A3" s="5">
        <v>1</v>
      </c>
      <c r="B3" s="5" t="s">
        <v>345</v>
      </c>
    </row>
    <row r="4" spans="1:15" s="2" customFormat="1" ht="15" customHeight="1" x14ac:dyDescent="0.4">
      <c r="B4" s="409" t="s">
        <v>3</v>
      </c>
      <c r="C4" s="409"/>
      <c r="D4" s="463" t="s">
        <v>346</v>
      </c>
      <c r="E4" s="464"/>
      <c r="F4" s="465" t="s">
        <v>347</v>
      </c>
      <c r="G4" s="466"/>
      <c r="H4" s="465" t="s">
        <v>348</v>
      </c>
      <c r="I4" s="466"/>
      <c r="J4" s="465" t="s">
        <v>349</v>
      </c>
      <c r="K4" s="466"/>
      <c r="L4" s="465" t="s">
        <v>350</v>
      </c>
      <c r="M4" s="466"/>
      <c r="N4" s="465" t="s">
        <v>351</v>
      </c>
      <c r="O4" s="466"/>
    </row>
    <row r="5" spans="1:15" s="2" customFormat="1" ht="15" customHeight="1" x14ac:dyDescent="0.4">
      <c r="B5" s="409"/>
      <c r="C5" s="409"/>
      <c r="D5" s="467" t="s">
        <v>352</v>
      </c>
      <c r="E5" s="468" t="s">
        <v>353</v>
      </c>
      <c r="F5" s="467" t="s">
        <v>352</v>
      </c>
      <c r="G5" s="468" t="s">
        <v>353</v>
      </c>
      <c r="H5" s="469" t="s">
        <v>352</v>
      </c>
      <c r="I5" s="468" t="s">
        <v>353</v>
      </c>
      <c r="J5" s="469" t="s">
        <v>352</v>
      </c>
      <c r="K5" s="468" t="s">
        <v>353</v>
      </c>
      <c r="L5" s="469" t="s">
        <v>352</v>
      </c>
      <c r="M5" s="468" t="s">
        <v>353</v>
      </c>
      <c r="N5" s="469" t="s">
        <v>352</v>
      </c>
      <c r="O5" s="468" t="s">
        <v>353</v>
      </c>
    </row>
    <row r="6" spans="1:15" s="56" customFormat="1" ht="15" hidden="1" customHeight="1" x14ac:dyDescent="0.4">
      <c r="B6" s="470" t="s">
        <v>11</v>
      </c>
      <c r="C6" s="470"/>
      <c r="D6" s="471">
        <f t="shared" ref="D6:O6" si="0">SUM(D7:D8)</f>
        <v>4322</v>
      </c>
      <c r="E6" s="472">
        <f t="shared" si="0"/>
        <v>1296889</v>
      </c>
      <c r="F6" s="471">
        <f t="shared" si="0"/>
        <v>4002</v>
      </c>
      <c r="G6" s="472">
        <f t="shared" si="0"/>
        <v>391584</v>
      </c>
      <c r="H6" s="473">
        <f t="shared" si="0"/>
        <v>210</v>
      </c>
      <c r="I6" s="472">
        <f t="shared" si="0"/>
        <v>433646</v>
      </c>
      <c r="J6" s="473">
        <f t="shared" si="0"/>
        <v>97</v>
      </c>
      <c r="K6" s="472">
        <f t="shared" si="0"/>
        <v>339093</v>
      </c>
      <c r="L6" s="473">
        <f t="shared" si="0"/>
        <v>8</v>
      </c>
      <c r="M6" s="472">
        <f t="shared" si="0"/>
        <v>63918</v>
      </c>
      <c r="N6" s="473">
        <f t="shared" si="0"/>
        <v>5</v>
      </c>
      <c r="O6" s="472">
        <f t="shared" si="0"/>
        <v>68648</v>
      </c>
    </row>
    <row r="7" spans="1:15" s="56" customFormat="1" ht="15" hidden="1" customHeight="1" x14ac:dyDescent="0.4">
      <c r="B7" s="474"/>
      <c r="C7" s="475" t="s">
        <v>354</v>
      </c>
      <c r="D7" s="476">
        <f>+F7+H7+J7+L7+N7</f>
        <v>4279</v>
      </c>
      <c r="E7" s="477">
        <f>+G7+I7+K7+M7+O7</f>
        <v>1065611</v>
      </c>
      <c r="F7" s="478">
        <f>3423+379+199</f>
        <v>4001</v>
      </c>
      <c r="G7" s="479">
        <f>104093+135106+151991</f>
        <v>391190</v>
      </c>
      <c r="H7" s="480">
        <v>194</v>
      </c>
      <c r="I7" s="481">
        <v>399660</v>
      </c>
      <c r="J7" s="480">
        <v>84</v>
      </c>
      <c r="K7" s="481">
        <v>274761</v>
      </c>
      <c r="L7" s="480">
        <v>0</v>
      </c>
      <c r="M7" s="481">
        <v>0</v>
      </c>
      <c r="N7" s="480">
        <v>0</v>
      </c>
      <c r="O7" s="481">
        <v>0</v>
      </c>
    </row>
    <row r="8" spans="1:15" s="56" customFormat="1" ht="15" hidden="1" customHeight="1" x14ac:dyDescent="0.4">
      <c r="B8" s="482"/>
      <c r="C8" s="483" t="s">
        <v>355</v>
      </c>
      <c r="D8" s="484">
        <f>+F8+H8+J8+L8+N8</f>
        <v>43</v>
      </c>
      <c r="E8" s="485">
        <f>+G8+I8+K8+M8+O8</f>
        <v>231278</v>
      </c>
      <c r="F8" s="486">
        <v>1</v>
      </c>
      <c r="G8" s="487">
        <v>394</v>
      </c>
      <c r="H8" s="484">
        <v>16</v>
      </c>
      <c r="I8" s="485">
        <v>33986</v>
      </c>
      <c r="J8" s="484">
        <v>13</v>
      </c>
      <c r="K8" s="485">
        <v>64332</v>
      </c>
      <c r="L8" s="484">
        <v>8</v>
      </c>
      <c r="M8" s="485">
        <v>63918</v>
      </c>
      <c r="N8" s="484">
        <v>5</v>
      </c>
      <c r="O8" s="485">
        <v>68648</v>
      </c>
    </row>
    <row r="9" spans="1:15" s="56" customFormat="1" ht="15" hidden="1" customHeight="1" x14ac:dyDescent="0.4">
      <c r="B9" s="470" t="s">
        <v>16</v>
      </c>
      <c r="C9" s="470"/>
      <c r="D9" s="471">
        <f t="shared" ref="D9:O9" si="1">SUM(D10:D11)</f>
        <v>4146</v>
      </c>
      <c r="E9" s="472">
        <f t="shared" si="1"/>
        <v>1820609</v>
      </c>
      <c r="F9" s="471">
        <f t="shared" si="1"/>
        <v>3758</v>
      </c>
      <c r="G9" s="472">
        <f t="shared" si="1"/>
        <v>382132</v>
      </c>
      <c r="H9" s="473">
        <f t="shared" si="1"/>
        <v>285</v>
      </c>
      <c r="I9" s="472">
        <f t="shared" si="1"/>
        <v>568606</v>
      </c>
      <c r="J9" s="473">
        <f t="shared" si="1"/>
        <v>82</v>
      </c>
      <c r="K9" s="472">
        <f t="shared" si="1"/>
        <v>287540</v>
      </c>
      <c r="L9" s="473">
        <f t="shared" si="1"/>
        <v>12</v>
      </c>
      <c r="M9" s="472">
        <f t="shared" si="1"/>
        <v>98221</v>
      </c>
      <c r="N9" s="473">
        <f t="shared" si="1"/>
        <v>9</v>
      </c>
      <c r="O9" s="472">
        <f t="shared" si="1"/>
        <v>484110</v>
      </c>
    </row>
    <row r="10" spans="1:15" s="56" customFormat="1" ht="15" hidden="1" customHeight="1" x14ac:dyDescent="0.4">
      <c r="B10" s="474"/>
      <c r="C10" s="475" t="s">
        <v>354</v>
      </c>
      <c r="D10" s="476">
        <f>+F10+H10+J10+L10+N10</f>
        <v>4104</v>
      </c>
      <c r="E10" s="477">
        <f>+G10+I10+K10+M10+O10</f>
        <v>1288260</v>
      </c>
      <c r="F10" s="478">
        <f>3186+356+216</f>
        <v>3758</v>
      </c>
      <c r="G10" s="479">
        <f>98248+118027+165857</f>
        <v>382132</v>
      </c>
      <c r="H10" s="480">
        <v>274</v>
      </c>
      <c r="I10" s="481">
        <v>546086</v>
      </c>
      <c r="J10" s="480">
        <v>70</v>
      </c>
      <c r="K10" s="481">
        <v>224994</v>
      </c>
      <c r="L10" s="480">
        <v>0</v>
      </c>
      <c r="M10" s="481">
        <v>0</v>
      </c>
      <c r="N10" s="480">
        <v>2</v>
      </c>
      <c r="O10" s="481">
        <v>135048</v>
      </c>
    </row>
    <row r="11" spans="1:15" s="56" customFormat="1" ht="15" hidden="1" customHeight="1" x14ac:dyDescent="0.4">
      <c r="B11" s="482"/>
      <c r="C11" s="483" t="s">
        <v>355</v>
      </c>
      <c r="D11" s="484">
        <f>+F11+H11+J11+L11+N11</f>
        <v>42</v>
      </c>
      <c r="E11" s="485">
        <f>+G11+I11+K11+M11+O11</f>
        <v>532349</v>
      </c>
      <c r="F11" s="486">
        <v>0</v>
      </c>
      <c r="G11" s="487">
        <v>0</v>
      </c>
      <c r="H11" s="484">
        <v>11</v>
      </c>
      <c r="I11" s="485">
        <v>22520</v>
      </c>
      <c r="J11" s="484">
        <v>12</v>
      </c>
      <c r="K11" s="485">
        <v>62546</v>
      </c>
      <c r="L11" s="484">
        <v>12</v>
      </c>
      <c r="M11" s="485">
        <v>98221</v>
      </c>
      <c r="N11" s="484">
        <v>7</v>
      </c>
      <c r="O11" s="485">
        <v>349062</v>
      </c>
    </row>
    <row r="12" spans="1:15" s="56" customFormat="1" ht="15" hidden="1" customHeight="1" x14ac:dyDescent="0.4">
      <c r="B12" s="470" t="s">
        <v>17</v>
      </c>
      <c r="C12" s="470"/>
      <c r="D12" s="471">
        <f t="shared" ref="D12:O12" si="2">SUM(D13:D14)</f>
        <v>3538</v>
      </c>
      <c r="E12" s="472">
        <f t="shared" si="2"/>
        <v>1240116</v>
      </c>
      <c r="F12" s="471">
        <f t="shared" si="2"/>
        <v>3150</v>
      </c>
      <c r="G12" s="472">
        <f t="shared" si="2"/>
        <v>343946</v>
      </c>
      <c r="H12" s="473">
        <f t="shared" si="2"/>
        <v>326</v>
      </c>
      <c r="I12" s="472">
        <f t="shared" si="2"/>
        <v>623635</v>
      </c>
      <c r="J12" s="473">
        <f t="shared" si="2"/>
        <v>54</v>
      </c>
      <c r="K12" s="472">
        <f t="shared" si="2"/>
        <v>197522</v>
      </c>
      <c r="L12" s="473">
        <f t="shared" si="2"/>
        <v>3</v>
      </c>
      <c r="M12" s="472">
        <f t="shared" si="2"/>
        <v>22908</v>
      </c>
      <c r="N12" s="473">
        <f t="shared" si="2"/>
        <v>5</v>
      </c>
      <c r="O12" s="472">
        <f t="shared" si="2"/>
        <v>52105</v>
      </c>
    </row>
    <row r="13" spans="1:15" s="56" customFormat="1" ht="0.75" hidden="1" customHeight="1" x14ac:dyDescent="0.4">
      <c r="B13" s="474"/>
      <c r="C13" s="475" t="s">
        <v>354</v>
      </c>
      <c r="D13" s="476">
        <f>+F13+H13+J13+L13+N13</f>
        <v>3491</v>
      </c>
      <c r="E13" s="477">
        <f>+G13+I13+K13+M13+O13</f>
        <v>1036465</v>
      </c>
      <c r="F13" s="478">
        <f>2622+301+226</f>
        <v>3149</v>
      </c>
      <c r="G13" s="479">
        <f>81998+87775+173917</f>
        <v>343690</v>
      </c>
      <c r="H13" s="480">
        <v>305</v>
      </c>
      <c r="I13" s="481">
        <v>572601</v>
      </c>
      <c r="J13" s="480">
        <v>37</v>
      </c>
      <c r="K13" s="481">
        <v>120174</v>
      </c>
      <c r="L13" s="480">
        <v>0</v>
      </c>
      <c r="M13" s="481">
        <v>0</v>
      </c>
      <c r="N13" s="480">
        <v>0</v>
      </c>
      <c r="O13" s="481">
        <v>0</v>
      </c>
    </row>
    <row r="14" spans="1:15" s="56" customFormat="1" ht="15" hidden="1" customHeight="1" x14ac:dyDescent="0.4">
      <c r="B14" s="482"/>
      <c r="C14" s="483" t="s">
        <v>355</v>
      </c>
      <c r="D14" s="484">
        <f>+F14+H14+J14+L14+N14</f>
        <v>47</v>
      </c>
      <c r="E14" s="485">
        <f>+G14+I14+K14+M14+O14</f>
        <v>203651</v>
      </c>
      <c r="F14" s="486">
        <v>1</v>
      </c>
      <c r="G14" s="487">
        <v>256</v>
      </c>
      <c r="H14" s="484">
        <v>21</v>
      </c>
      <c r="I14" s="485">
        <v>51034</v>
      </c>
      <c r="J14" s="484">
        <v>17</v>
      </c>
      <c r="K14" s="485">
        <v>77348</v>
      </c>
      <c r="L14" s="484">
        <v>3</v>
      </c>
      <c r="M14" s="485">
        <v>22908</v>
      </c>
      <c r="N14" s="484">
        <v>5</v>
      </c>
      <c r="O14" s="485">
        <v>52105</v>
      </c>
    </row>
    <row r="15" spans="1:15" s="56" customFormat="1" ht="15" hidden="1" customHeight="1" x14ac:dyDescent="0.4">
      <c r="B15" s="470" t="s">
        <v>18</v>
      </c>
      <c r="C15" s="470"/>
      <c r="D15" s="471">
        <f t="shared" ref="D15:O15" si="3">SUM(D16:D17)</f>
        <v>3455</v>
      </c>
      <c r="E15" s="472">
        <f t="shared" si="3"/>
        <v>1285500</v>
      </c>
      <c r="F15" s="471">
        <f t="shared" si="3"/>
        <v>3052</v>
      </c>
      <c r="G15" s="472">
        <f t="shared" si="3"/>
        <v>301229</v>
      </c>
      <c r="H15" s="473">
        <f t="shared" si="3"/>
        <v>317</v>
      </c>
      <c r="I15" s="472">
        <f t="shared" si="3"/>
        <v>566602</v>
      </c>
      <c r="J15" s="473">
        <f t="shared" si="3"/>
        <v>71</v>
      </c>
      <c r="K15" s="472">
        <f t="shared" si="3"/>
        <v>254774</v>
      </c>
      <c r="L15" s="473">
        <f t="shared" si="3"/>
        <v>8</v>
      </c>
      <c r="M15" s="472">
        <f t="shared" si="3"/>
        <v>61856</v>
      </c>
      <c r="N15" s="473">
        <f t="shared" si="3"/>
        <v>7</v>
      </c>
      <c r="O15" s="472">
        <f t="shared" si="3"/>
        <v>101039</v>
      </c>
    </row>
    <row r="16" spans="1:15" s="56" customFormat="1" ht="15" hidden="1" customHeight="1" x14ac:dyDescent="0.4">
      <c r="B16" s="474"/>
      <c r="C16" s="475" t="s">
        <v>354</v>
      </c>
      <c r="D16" s="476">
        <f>+F16+H16+J16+L16+N16</f>
        <v>3412</v>
      </c>
      <c r="E16" s="477">
        <f>+G16+I16+K16+M16+O16</f>
        <v>1058535</v>
      </c>
      <c r="F16" s="478">
        <f>2641+205+206</f>
        <v>3052</v>
      </c>
      <c r="G16" s="479">
        <f>80629+60775+159825</f>
        <v>301229</v>
      </c>
      <c r="H16" s="480">
        <v>304</v>
      </c>
      <c r="I16" s="481">
        <v>533828</v>
      </c>
      <c r="J16" s="480">
        <v>53</v>
      </c>
      <c r="K16" s="481">
        <v>176048</v>
      </c>
      <c r="L16" s="480">
        <v>0</v>
      </c>
      <c r="M16" s="481">
        <v>0</v>
      </c>
      <c r="N16" s="480">
        <v>3</v>
      </c>
      <c r="O16" s="481">
        <v>47430</v>
      </c>
    </row>
    <row r="17" spans="2:15" s="56" customFormat="1" ht="15" hidden="1" customHeight="1" x14ac:dyDescent="0.4">
      <c r="B17" s="482"/>
      <c r="C17" s="483" t="s">
        <v>355</v>
      </c>
      <c r="D17" s="484">
        <f>+F17+H17+J17+L17+N17</f>
        <v>43</v>
      </c>
      <c r="E17" s="485">
        <f>+G17+I17+K17+M17+O17</f>
        <v>226965</v>
      </c>
      <c r="F17" s="486">
        <v>0</v>
      </c>
      <c r="G17" s="487">
        <v>0</v>
      </c>
      <c r="H17" s="484">
        <v>13</v>
      </c>
      <c r="I17" s="485">
        <v>32774</v>
      </c>
      <c r="J17" s="484">
        <v>18</v>
      </c>
      <c r="K17" s="485">
        <v>78726</v>
      </c>
      <c r="L17" s="484">
        <v>8</v>
      </c>
      <c r="M17" s="485">
        <v>61856</v>
      </c>
      <c r="N17" s="484">
        <v>4</v>
      </c>
      <c r="O17" s="485">
        <v>53609</v>
      </c>
    </row>
    <row r="18" spans="2:15" s="56" customFormat="1" ht="15" hidden="1" customHeight="1" x14ac:dyDescent="0.4">
      <c r="B18" s="470" t="s">
        <v>19</v>
      </c>
      <c r="C18" s="470"/>
      <c r="D18" s="471">
        <f t="shared" ref="D18:O18" si="4">SUM(D19:D20)</f>
        <v>3164</v>
      </c>
      <c r="E18" s="472">
        <f t="shared" si="4"/>
        <v>1356742</v>
      </c>
      <c r="F18" s="471">
        <f t="shared" si="4"/>
        <v>2782</v>
      </c>
      <c r="G18" s="472">
        <f t="shared" si="4"/>
        <v>289603</v>
      </c>
      <c r="H18" s="473">
        <f t="shared" si="4"/>
        <v>270</v>
      </c>
      <c r="I18" s="472">
        <f t="shared" si="4"/>
        <v>493537</v>
      </c>
      <c r="J18" s="473">
        <f t="shared" si="4"/>
        <v>94</v>
      </c>
      <c r="K18" s="472">
        <f t="shared" si="4"/>
        <v>349493</v>
      </c>
      <c r="L18" s="473">
        <f t="shared" si="4"/>
        <v>11</v>
      </c>
      <c r="M18" s="472">
        <f t="shared" si="4"/>
        <v>82604</v>
      </c>
      <c r="N18" s="473">
        <f t="shared" si="4"/>
        <v>7</v>
      </c>
      <c r="O18" s="472">
        <f t="shared" si="4"/>
        <v>141505</v>
      </c>
    </row>
    <row r="19" spans="2:15" s="56" customFormat="1" ht="15" hidden="1" customHeight="1" x14ac:dyDescent="0.4">
      <c r="B19" s="474"/>
      <c r="C19" s="475" t="s">
        <v>354</v>
      </c>
      <c r="D19" s="476">
        <f>+F19+H19+J19+L19+N19</f>
        <v>3121</v>
      </c>
      <c r="E19" s="477">
        <f>+G19+I19+K19+M19+O19</f>
        <v>1121226</v>
      </c>
      <c r="F19" s="478">
        <f>2364+250+167</f>
        <v>2781</v>
      </c>
      <c r="G19" s="479">
        <f>75599+79082+134202</f>
        <v>288883</v>
      </c>
      <c r="H19" s="480">
        <v>261</v>
      </c>
      <c r="I19" s="481">
        <v>476680</v>
      </c>
      <c r="J19" s="480">
        <v>77</v>
      </c>
      <c r="K19" s="481">
        <v>283093</v>
      </c>
      <c r="L19" s="480">
        <v>0</v>
      </c>
      <c r="M19" s="481">
        <v>0</v>
      </c>
      <c r="N19" s="480">
        <v>2</v>
      </c>
      <c r="O19" s="481">
        <v>72570</v>
      </c>
    </row>
    <row r="20" spans="2:15" s="56" customFormat="1" ht="15" hidden="1" customHeight="1" x14ac:dyDescent="0.4">
      <c r="B20" s="482"/>
      <c r="C20" s="483" t="s">
        <v>355</v>
      </c>
      <c r="D20" s="484">
        <f>+F20+H20+J20+L20+N20</f>
        <v>43</v>
      </c>
      <c r="E20" s="485">
        <f>+G20+I20+K20+M20+O20</f>
        <v>235516</v>
      </c>
      <c r="F20" s="486">
        <v>1</v>
      </c>
      <c r="G20" s="487">
        <v>720</v>
      </c>
      <c r="H20" s="484">
        <v>9</v>
      </c>
      <c r="I20" s="485">
        <v>16857</v>
      </c>
      <c r="J20" s="484">
        <v>17</v>
      </c>
      <c r="K20" s="485">
        <v>66400</v>
      </c>
      <c r="L20" s="484">
        <v>11</v>
      </c>
      <c r="M20" s="485">
        <v>82604</v>
      </c>
      <c r="N20" s="484">
        <v>5</v>
      </c>
      <c r="O20" s="485">
        <v>68935</v>
      </c>
    </row>
    <row r="21" spans="2:15" s="494" customFormat="1" ht="15" hidden="1" customHeight="1" x14ac:dyDescent="0.4">
      <c r="B21" s="470" t="s">
        <v>20</v>
      </c>
      <c r="C21" s="470"/>
      <c r="D21" s="488">
        <f>SUM(D22:D23)</f>
        <v>3414</v>
      </c>
      <c r="E21" s="489">
        <f>SUM(E22:E23)</f>
        <v>1510395</v>
      </c>
      <c r="F21" s="490">
        <v>3037</v>
      </c>
      <c r="G21" s="491">
        <v>299918</v>
      </c>
      <c r="H21" s="492">
        <f t="shared" ref="H21:O21" si="5">SUM(H22:H23)</f>
        <v>180</v>
      </c>
      <c r="I21" s="493">
        <f t="shared" si="5"/>
        <v>345329</v>
      </c>
      <c r="J21" s="492">
        <f t="shared" si="5"/>
        <v>184</v>
      </c>
      <c r="K21" s="493">
        <f t="shared" si="5"/>
        <v>730648</v>
      </c>
      <c r="L21" s="492">
        <f t="shared" si="5"/>
        <v>6</v>
      </c>
      <c r="M21" s="493">
        <f t="shared" si="5"/>
        <v>44579</v>
      </c>
      <c r="N21" s="492">
        <f t="shared" si="5"/>
        <v>7</v>
      </c>
      <c r="O21" s="493">
        <f t="shared" si="5"/>
        <v>89921</v>
      </c>
    </row>
    <row r="22" spans="2:15" s="56" customFormat="1" ht="15" hidden="1" customHeight="1" x14ac:dyDescent="0.4">
      <c r="B22" s="474"/>
      <c r="C22" s="475" t="s">
        <v>354</v>
      </c>
      <c r="D22" s="495">
        <v>3368</v>
      </c>
      <c r="E22" s="481">
        <v>1298712</v>
      </c>
      <c r="F22" s="478">
        <v>3033</v>
      </c>
      <c r="G22" s="479">
        <v>296802</v>
      </c>
      <c r="H22" s="476">
        <v>166</v>
      </c>
      <c r="I22" s="477">
        <v>322664</v>
      </c>
      <c r="J22" s="476">
        <v>168</v>
      </c>
      <c r="K22" s="477">
        <v>657343</v>
      </c>
      <c r="L22" s="476">
        <v>0</v>
      </c>
      <c r="M22" s="477">
        <v>0</v>
      </c>
      <c r="N22" s="476">
        <v>1</v>
      </c>
      <c r="O22" s="477">
        <v>21903</v>
      </c>
    </row>
    <row r="23" spans="2:15" s="56" customFormat="1" ht="15" hidden="1" customHeight="1" x14ac:dyDescent="0.4">
      <c r="B23" s="482"/>
      <c r="C23" s="483" t="s">
        <v>355</v>
      </c>
      <c r="D23" s="496">
        <v>46</v>
      </c>
      <c r="E23" s="485">
        <v>211683</v>
      </c>
      <c r="F23" s="486">
        <v>4</v>
      </c>
      <c r="G23" s="487">
        <v>3116</v>
      </c>
      <c r="H23" s="484">
        <v>14</v>
      </c>
      <c r="I23" s="485">
        <v>22665</v>
      </c>
      <c r="J23" s="484">
        <v>16</v>
      </c>
      <c r="K23" s="485">
        <v>73305</v>
      </c>
      <c r="L23" s="484">
        <v>6</v>
      </c>
      <c r="M23" s="485">
        <v>44579</v>
      </c>
      <c r="N23" s="484">
        <v>6</v>
      </c>
      <c r="O23" s="485">
        <v>68018</v>
      </c>
    </row>
    <row r="24" spans="2:15" s="494" customFormat="1" ht="15" hidden="1" customHeight="1" x14ac:dyDescent="0.4">
      <c r="B24" s="497" t="s">
        <v>21</v>
      </c>
      <c r="C24" s="497"/>
      <c r="D24" s="488">
        <v>3055</v>
      </c>
      <c r="E24" s="489">
        <v>1508310</v>
      </c>
      <c r="F24" s="488">
        <v>2659</v>
      </c>
      <c r="G24" s="489">
        <v>291182</v>
      </c>
      <c r="H24" s="492">
        <v>220</v>
      </c>
      <c r="I24" s="493">
        <v>449394</v>
      </c>
      <c r="J24" s="492">
        <v>165</v>
      </c>
      <c r="K24" s="493">
        <v>654624</v>
      </c>
      <c r="L24" s="492">
        <v>5</v>
      </c>
      <c r="M24" s="493">
        <v>39959</v>
      </c>
      <c r="N24" s="492">
        <v>6</v>
      </c>
      <c r="O24" s="493">
        <v>73151</v>
      </c>
    </row>
    <row r="25" spans="2:15" s="56" customFormat="1" ht="15" hidden="1" customHeight="1" x14ac:dyDescent="0.4">
      <c r="B25" s="474"/>
      <c r="C25" s="498" t="s">
        <v>354</v>
      </c>
      <c r="D25" s="495">
        <v>2977</v>
      </c>
      <c r="E25" s="481">
        <v>1216165</v>
      </c>
      <c r="F25" s="478">
        <v>2655</v>
      </c>
      <c r="G25" s="479">
        <v>287665</v>
      </c>
      <c r="H25" s="476">
        <v>181</v>
      </c>
      <c r="I25" s="477">
        <v>369358</v>
      </c>
      <c r="J25" s="476">
        <v>139</v>
      </c>
      <c r="K25" s="477">
        <v>543814</v>
      </c>
      <c r="L25" s="476">
        <v>2</v>
      </c>
      <c r="M25" s="477">
        <v>15328</v>
      </c>
      <c r="N25" s="476">
        <v>0</v>
      </c>
      <c r="O25" s="477">
        <v>0</v>
      </c>
    </row>
    <row r="26" spans="2:15" s="56" customFormat="1" ht="0.75" hidden="1" customHeight="1" x14ac:dyDescent="0.4">
      <c r="B26" s="482"/>
      <c r="C26" s="483" t="s">
        <v>355</v>
      </c>
      <c r="D26" s="496">
        <v>78</v>
      </c>
      <c r="E26" s="485">
        <v>292145</v>
      </c>
      <c r="F26" s="486">
        <v>4</v>
      </c>
      <c r="G26" s="487">
        <v>3517</v>
      </c>
      <c r="H26" s="484">
        <v>39</v>
      </c>
      <c r="I26" s="485">
        <v>80036</v>
      </c>
      <c r="J26" s="484">
        <v>26</v>
      </c>
      <c r="K26" s="485">
        <v>110810</v>
      </c>
      <c r="L26" s="484">
        <v>3</v>
      </c>
      <c r="M26" s="485">
        <v>24631</v>
      </c>
      <c r="N26" s="484">
        <v>6</v>
      </c>
      <c r="O26" s="485">
        <v>73151</v>
      </c>
    </row>
    <row r="27" spans="2:15" s="494" customFormat="1" ht="15" hidden="1" customHeight="1" x14ac:dyDescent="0.4">
      <c r="B27" s="497" t="s">
        <v>23</v>
      </c>
      <c r="C27" s="497"/>
      <c r="D27" s="488">
        <f t="shared" ref="D27:O27" si="6">SUM(D28:D29)</f>
        <v>3105</v>
      </c>
      <c r="E27" s="489">
        <f t="shared" si="6"/>
        <v>1611129</v>
      </c>
      <c r="F27" s="488">
        <f t="shared" si="6"/>
        <v>2737</v>
      </c>
      <c r="G27" s="489">
        <f t="shared" si="6"/>
        <v>336373</v>
      </c>
      <c r="H27" s="492">
        <f t="shared" si="6"/>
        <v>156</v>
      </c>
      <c r="I27" s="493">
        <f t="shared" si="6"/>
        <v>341376</v>
      </c>
      <c r="J27" s="492">
        <f t="shared" si="6"/>
        <v>198</v>
      </c>
      <c r="K27" s="493">
        <f t="shared" si="6"/>
        <v>784079</v>
      </c>
      <c r="L27" s="492">
        <f t="shared" si="6"/>
        <v>11</v>
      </c>
      <c r="M27" s="493">
        <f t="shared" si="6"/>
        <v>85648</v>
      </c>
      <c r="N27" s="492">
        <f t="shared" si="6"/>
        <v>3</v>
      </c>
      <c r="O27" s="493">
        <f t="shared" si="6"/>
        <v>63653</v>
      </c>
    </row>
    <row r="28" spans="2:15" s="56" customFormat="1" ht="15" hidden="1" customHeight="1" x14ac:dyDescent="0.4">
      <c r="B28" s="474"/>
      <c r="C28" s="498" t="s">
        <v>354</v>
      </c>
      <c r="D28" s="495">
        <v>3004</v>
      </c>
      <c r="E28" s="481">
        <v>1298627</v>
      </c>
      <c r="F28" s="478">
        <v>2728</v>
      </c>
      <c r="G28" s="479">
        <v>328694</v>
      </c>
      <c r="H28" s="476">
        <v>105</v>
      </c>
      <c r="I28" s="477">
        <v>248796</v>
      </c>
      <c r="J28" s="476">
        <v>161</v>
      </c>
      <c r="K28" s="477">
        <v>631227</v>
      </c>
      <c r="L28" s="476">
        <v>9</v>
      </c>
      <c r="M28" s="477">
        <v>66675</v>
      </c>
      <c r="N28" s="476">
        <v>1</v>
      </c>
      <c r="O28" s="477">
        <v>23235</v>
      </c>
    </row>
    <row r="29" spans="2:15" s="56" customFormat="1" ht="15" hidden="1" customHeight="1" x14ac:dyDescent="0.4">
      <c r="B29" s="482"/>
      <c r="C29" s="483" t="s">
        <v>355</v>
      </c>
      <c r="D29" s="496">
        <v>101</v>
      </c>
      <c r="E29" s="485">
        <v>312502</v>
      </c>
      <c r="F29" s="486">
        <v>9</v>
      </c>
      <c r="G29" s="487">
        <v>7679</v>
      </c>
      <c r="H29" s="484">
        <v>51</v>
      </c>
      <c r="I29" s="485">
        <v>92580</v>
      </c>
      <c r="J29" s="484">
        <v>37</v>
      </c>
      <c r="K29" s="485">
        <v>152852</v>
      </c>
      <c r="L29" s="484">
        <v>2</v>
      </c>
      <c r="M29" s="485">
        <v>18973</v>
      </c>
      <c r="N29" s="484">
        <v>2</v>
      </c>
      <c r="O29" s="485">
        <v>40418</v>
      </c>
    </row>
    <row r="30" spans="2:15" s="494" customFormat="1" ht="15" hidden="1" customHeight="1" x14ac:dyDescent="0.4">
      <c r="B30" s="497" t="s">
        <v>24</v>
      </c>
      <c r="C30" s="497"/>
      <c r="D30" s="488">
        <f t="shared" ref="D30:O30" si="7">SUM(D31:D32)</f>
        <v>3308</v>
      </c>
      <c r="E30" s="489">
        <f t="shared" si="7"/>
        <v>2022004</v>
      </c>
      <c r="F30" s="488">
        <f t="shared" si="7"/>
        <v>2810</v>
      </c>
      <c r="G30" s="489">
        <f t="shared" si="7"/>
        <v>326157</v>
      </c>
      <c r="H30" s="492">
        <f t="shared" si="7"/>
        <v>261</v>
      </c>
      <c r="I30" s="493">
        <f t="shared" si="7"/>
        <v>585655</v>
      </c>
      <c r="J30" s="492">
        <f t="shared" si="7"/>
        <v>223</v>
      </c>
      <c r="K30" s="493">
        <f t="shared" si="7"/>
        <v>881507</v>
      </c>
      <c r="L30" s="492">
        <f t="shared" si="7"/>
        <v>3</v>
      </c>
      <c r="M30" s="493">
        <f t="shared" si="7"/>
        <v>28073</v>
      </c>
      <c r="N30" s="492">
        <f t="shared" si="7"/>
        <v>11</v>
      </c>
      <c r="O30" s="493">
        <f t="shared" si="7"/>
        <v>200612</v>
      </c>
    </row>
    <row r="31" spans="2:15" s="56" customFormat="1" ht="15" hidden="1" customHeight="1" x14ac:dyDescent="0.4">
      <c r="B31" s="474"/>
      <c r="C31" s="498" t="s">
        <v>354</v>
      </c>
      <c r="D31" s="495">
        <f>+F31+H31+J31+L31+N31</f>
        <v>3116</v>
      </c>
      <c r="E31" s="481">
        <f>+G31+I31+K31+M31+O31</f>
        <v>1409327</v>
      </c>
      <c r="F31" s="478">
        <v>2800</v>
      </c>
      <c r="G31" s="479">
        <v>317130</v>
      </c>
      <c r="H31" s="476">
        <v>149</v>
      </c>
      <c r="I31" s="477">
        <v>362255</v>
      </c>
      <c r="J31" s="476">
        <v>165</v>
      </c>
      <c r="K31" s="477">
        <v>652757</v>
      </c>
      <c r="L31" s="476">
        <v>0</v>
      </c>
      <c r="M31" s="477">
        <v>0</v>
      </c>
      <c r="N31" s="476">
        <v>2</v>
      </c>
      <c r="O31" s="477">
        <v>77185</v>
      </c>
    </row>
    <row r="32" spans="2:15" s="56" customFormat="1" ht="15" hidden="1" customHeight="1" x14ac:dyDescent="0.4">
      <c r="B32" s="482"/>
      <c r="C32" s="483" t="s">
        <v>355</v>
      </c>
      <c r="D32" s="496">
        <f>+F32+H32+J32+L32+N32</f>
        <v>192</v>
      </c>
      <c r="E32" s="485">
        <f>+G32+I32+K32+M32+O32</f>
        <v>612677</v>
      </c>
      <c r="F32" s="486">
        <v>10</v>
      </c>
      <c r="G32" s="487">
        <v>9027</v>
      </c>
      <c r="H32" s="484">
        <v>112</v>
      </c>
      <c r="I32" s="485">
        <v>223400</v>
      </c>
      <c r="J32" s="484">
        <v>58</v>
      </c>
      <c r="K32" s="485">
        <v>228750</v>
      </c>
      <c r="L32" s="484">
        <v>3</v>
      </c>
      <c r="M32" s="485">
        <v>28073</v>
      </c>
      <c r="N32" s="484">
        <v>9</v>
      </c>
      <c r="O32" s="485">
        <v>123427</v>
      </c>
    </row>
    <row r="33" spans="2:15" s="494" customFormat="1" ht="15" hidden="1" customHeight="1" x14ac:dyDescent="0.4">
      <c r="B33" s="470" t="s">
        <v>25</v>
      </c>
      <c r="C33" s="470"/>
      <c r="D33" s="488">
        <f t="shared" ref="D33:O33" si="8">SUM(D34:D35)</f>
        <v>3307</v>
      </c>
      <c r="E33" s="489">
        <f t="shared" si="8"/>
        <v>2069321</v>
      </c>
      <c r="F33" s="488">
        <f t="shared" si="8"/>
        <v>2785</v>
      </c>
      <c r="G33" s="489">
        <f t="shared" si="8"/>
        <v>282833</v>
      </c>
      <c r="H33" s="499">
        <f t="shared" si="8"/>
        <v>275</v>
      </c>
      <c r="I33" s="489">
        <f t="shared" si="8"/>
        <v>612154</v>
      </c>
      <c r="J33" s="499">
        <f t="shared" si="8"/>
        <v>230</v>
      </c>
      <c r="K33" s="489">
        <f t="shared" si="8"/>
        <v>896365</v>
      </c>
      <c r="L33" s="499">
        <f t="shared" si="8"/>
        <v>2</v>
      </c>
      <c r="M33" s="489">
        <f t="shared" si="8"/>
        <v>14582</v>
      </c>
      <c r="N33" s="499">
        <f t="shared" si="8"/>
        <v>15</v>
      </c>
      <c r="O33" s="489">
        <f t="shared" si="8"/>
        <v>263387</v>
      </c>
    </row>
    <row r="34" spans="2:15" s="56" customFormat="1" ht="15" hidden="1" customHeight="1" x14ac:dyDescent="0.4">
      <c r="B34" s="474"/>
      <c r="C34" s="475" t="s">
        <v>354</v>
      </c>
      <c r="D34" s="495">
        <f>+F34+H34+J34+L34+N34</f>
        <v>3099</v>
      </c>
      <c r="E34" s="481">
        <f>+G34+I34+K34+M34+O34</f>
        <v>1391700</v>
      </c>
      <c r="F34" s="478">
        <v>2776</v>
      </c>
      <c r="G34" s="479">
        <v>278027</v>
      </c>
      <c r="H34" s="480">
        <v>148</v>
      </c>
      <c r="I34" s="481">
        <v>357024</v>
      </c>
      <c r="J34" s="480">
        <v>173</v>
      </c>
      <c r="K34" s="481">
        <v>679989</v>
      </c>
      <c r="L34" s="480">
        <v>0</v>
      </c>
      <c r="M34" s="481">
        <v>0</v>
      </c>
      <c r="N34" s="480">
        <v>2</v>
      </c>
      <c r="O34" s="481">
        <v>76660</v>
      </c>
    </row>
    <row r="35" spans="2:15" s="56" customFormat="1" ht="15" hidden="1" customHeight="1" x14ac:dyDescent="0.4">
      <c r="B35" s="482"/>
      <c r="C35" s="483" t="s">
        <v>355</v>
      </c>
      <c r="D35" s="496">
        <f>+F35+H35+J35+L35+N35</f>
        <v>208</v>
      </c>
      <c r="E35" s="485">
        <f>+G35+I35+K35+M35+O35</f>
        <v>677621</v>
      </c>
      <c r="F35" s="486">
        <v>9</v>
      </c>
      <c r="G35" s="487">
        <v>4806</v>
      </c>
      <c r="H35" s="484">
        <v>127</v>
      </c>
      <c r="I35" s="485">
        <v>255130</v>
      </c>
      <c r="J35" s="484">
        <v>57</v>
      </c>
      <c r="K35" s="485">
        <v>216376</v>
      </c>
      <c r="L35" s="484">
        <v>2</v>
      </c>
      <c r="M35" s="485">
        <v>14582</v>
      </c>
      <c r="N35" s="484">
        <v>13</v>
      </c>
      <c r="O35" s="485">
        <v>186727</v>
      </c>
    </row>
    <row r="36" spans="2:15" s="494" customFormat="1" ht="15" hidden="1" customHeight="1" x14ac:dyDescent="0.4">
      <c r="B36" s="470" t="s">
        <v>26</v>
      </c>
      <c r="C36" s="470"/>
      <c r="D36" s="488">
        <f t="shared" ref="D36:O36" si="9">SUM(D37:D38)</f>
        <v>3109</v>
      </c>
      <c r="E36" s="489">
        <f t="shared" si="9"/>
        <v>1990309</v>
      </c>
      <c r="F36" s="488">
        <f t="shared" si="9"/>
        <v>2586</v>
      </c>
      <c r="G36" s="489">
        <f t="shared" si="9"/>
        <v>298232</v>
      </c>
      <c r="H36" s="499">
        <f t="shared" si="9"/>
        <v>268</v>
      </c>
      <c r="I36" s="489">
        <f t="shared" si="9"/>
        <v>593705</v>
      </c>
      <c r="J36" s="499">
        <f t="shared" si="9"/>
        <v>243</v>
      </c>
      <c r="K36" s="489">
        <f t="shared" si="9"/>
        <v>950552</v>
      </c>
      <c r="L36" s="499">
        <f t="shared" si="9"/>
        <v>3</v>
      </c>
      <c r="M36" s="489">
        <f t="shared" si="9"/>
        <v>25205</v>
      </c>
      <c r="N36" s="499">
        <f t="shared" si="9"/>
        <v>9</v>
      </c>
      <c r="O36" s="489">
        <f t="shared" si="9"/>
        <v>122615</v>
      </c>
    </row>
    <row r="37" spans="2:15" s="56" customFormat="1" ht="15" hidden="1" customHeight="1" x14ac:dyDescent="0.4">
      <c r="B37" s="474"/>
      <c r="C37" s="475" t="s">
        <v>354</v>
      </c>
      <c r="D37" s="495">
        <f>+F37+H37+J37+L37+N37</f>
        <v>2905</v>
      </c>
      <c r="E37" s="481">
        <f>+G37+I37+K37+M37+O37</f>
        <v>1311836</v>
      </c>
      <c r="F37" s="478">
        <f>2141+240+202</f>
        <v>2583</v>
      </c>
      <c r="G37" s="479">
        <f>63584+85096+146899</f>
        <v>295579</v>
      </c>
      <c r="H37" s="480">
        <v>154</v>
      </c>
      <c r="I37" s="481">
        <v>369743</v>
      </c>
      <c r="J37" s="480">
        <v>168</v>
      </c>
      <c r="K37" s="481">
        <v>646514</v>
      </c>
      <c r="L37" s="480">
        <v>0</v>
      </c>
      <c r="M37" s="481">
        <v>0</v>
      </c>
      <c r="N37" s="480">
        <v>0</v>
      </c>
      <c r="O37" s="481">
        <v>0</v>
      </c>
    </row>
    <row r="38" spans="2:15" s="56" customFormat="1" ht="15" hidden="1" customHeight="1" x14ac:dyDescent="0.4">
      <c r="B38" s="482"/>
      <c r="C38" s="483" t="s">
        <v>355</v>
      </c>
      <c r="D38" s="496">
        <f>+F38+H38+J38+L38+N38</f>
        <v>204</v>
      </c>
      <c r="E38" s="485">
        <f>+G38+I38+K38+M38+O38</f>
        <v>678473</v>
      </c>
      <c r="F38" s="486">
        <v>3</v>
      </c>
      <c r="G38" s="487">
        <v>2653</v>
      </c>
      <c r="H38" s="484">
        <v>114</v>
      </c>
      <c r="I38" s="485">
        <v>223962</v>
      </c>
      <c r="J38" s="484">
        <v>75</v>
      </c>
      <c r="K38" s="485">
        <v>304038</v>
      </c>
      <c r="L38" s="484">
        <v>3</v>
      </c>
      <c r="M38" s="485">
        <v>25205</v>
      </c>
      <c r="N38" s="484">
        <v>9</v>
      </c>
      <c r="O38" s="485">
        <v>122615</v>
      </c>
    </row>
    <row r="39" spans="2:15" s="494" customFormat="1" ht="15" hidden="1" customHeight="1" x14ac:dyDescent="0.4">
      <c r="B39" s="470" t="s">
        <v>27</v>
      </c>
      <c r="C39" s="470"/>
      <c r="D39" s="488">
        <f t="shared" ref="D39:O39" si="10">SUM(D40:D41)</f>
        <v>2749</v>
      </c>
      <c r="E39" s="489">
        <f t="shared" si="10"/>
        <v>1511314</v>
      </c>
      <c r="F39" s="488">
        <f t="shared" si="10"/>
        <v>2340</v>
      </c>
      <c r="G39" s="489">
        <f t="shared" si="10"/>
        <v>236016</v>
      </c>
      <c r="H39" s="499">
        <f t="shared" si="10"/>
        <v>227</v>
      </c>
      <c r="I39" s="489">
        <f t="shared" si="10"/>
        <v>505386</v>
      </c>
      <c r="J39" s="499">
        <f t="shared" si="10"/>
        <v>176</v>
      </c>
      <c r="K39" s="489">
        <f t="shared" si="10"/>
        <v>693675</v>
      </c>
      <c r="L39" s="499">
        <f t="shared" si="10"/>
        <v>3</v>
      </c>
      <c r="M39" s="489">
        <f t="shared" si="10"/>
        <v>26010</v>
      </c>
      <c r="N39" s="499">
        <f t="shared" si="10"/>
        <v>3</v>
      </c>
      <c r="O39" s="489">
        <f t="shared" si="10"/>
        <v>50227</v>
      </c>
    </row>
    <row r="40" spans="2:15" s="56" customFormat="1" ht="15" hidden="1" customHeight="1" x14ac:dyDescent="0.4">
      <c r="B40" s="474"/>
      <c r="C40" s="475" t="s">
        <v>354</v>
      </c>
      <c r="D40" s="495">
        <f>+F40+H40+J40+L40+N40</f>
        <v>2637</v>
      </c>
      <c r="E40" s="481">
        <f>+G40+I40+K40+M40+O40</f>
        <v>1199367</v>
      </c>
      <c r="F40" s="478">
        <v>2337</v>
      </c>
      <c r="G40" s="479">
        <v>233950</v>
      </c>
      <c r="H40" s="480">
        <v>151</v>
      </c>
      <c r="I40" s="481">
        <v>366671</v>
      </c>
      <c r="J40" s="480">
        <v>147</v>
      </c>
      <c r="K40" s="481">
        <v>569179</v>
      </c>
      <c r="L40" s="480">
        <v>1</v>
      </c>
      <c r="M40" s="481">
        <v>7664</v>
      </c>
      <c r="N40" s="480">
        <v>1</v>
      </c>
      <c r="O40" s="481">
        <v>21903</v>
      </c>
    </row>
    <row r="41" spans="2:15" s="56" customFormat="1" ht="15" hidden="1" customHeight="1" x14ac:dyDescent="0.4">
      <c r="B41" s="482"/>
      <c r="C41" s="483" t="s">
        <v>355</v>
      </c>
      <c r="D41" s="496">
        <f>+F41+H41+J41+L41+N41</f>
        <v>112</v>
      </c>
      <c r="E41" s="485">
        <f>+G41+I41+K41+M41+O41</f>
        <v>311947</v>
      </c>
      <c r="F41" s="486">
        <v>3</v>
      </c>
      <c r="G41" s="487">
        <v>2066</v>
      </c>
      <c r="H41" s="484">
        <v>76</v>
      </c>
      <c r="I41" s="485">
        <v>138715</v>
      </c>
      <c r="J41" s="484">
        <v>29</v>
      </c>
      <c r="K41" s="485">
        <v>124496</v>
      </c>
      <c r="L41" s="484">
        <v>2</v>
      </c>
      <c r="M41" s="485">
        <v>18346</v>
      </c>
      <c r="N41" s="484">
        <v>2</v>
      </c>
      <c r="O41" s="485">
        <v>28324</v>
      </c>
    </row>
    <row r="42" spans="2:15" s="494" customFormat="1" ht="15" hidden="1" customHeight="1" x14ac:dyDescent="0.4">
      <c r="B42" s="470" t="s">
        <v>28</v>
      </c>
      <c r="C42" s="470"/>
      <c r="D42" s="500">
        <f t="shared" ref="D42:O42" si="11">SUM(D43:D44)</f>
        <v>2710</v>
      </c>
      <c r="E42" s="501">
        <f t="shared" si="11"/>
        <v>1637943</v>
      </c>
      <c r="F42" s="500">
        <f t="shared" si="11"/>
        <v>2269</v>
      </c>
      <c r="G42" s="501">
        <f t="shared" si="11"/>
        <v>231875</v>
      </c>
      <c r="H42" s="492">
        <f t="shared" si="11"/>
        <v>229</v>
      </c>
      <c r="I42" s="493">
        <f t="shared" si="11"/>
        <v>499550</v>
      </c>
      <c r="J42" s="492">
        <f t="shared" si="11"/>
        <v>203</v>
      </c>
      <c r="K42" s="493">
        <f t="shared" si="11"/>
        <v>786627</v>
      </c>
      <c r="L42" s="492">
        <f t="shared" si="11"/>
        <v>3</v>
      </c>
      <c r="M42" s="493">
        <f t="shared" si="11"/>
        <v>28785</v>
      </c>
      <c r="N42" s="492">
        <f t="shared" si="11"/>
        <v>6</v>
      </c>
      <c r="O42" s="493">
        <f t="shared" si="11"/>
        <v>91106</v>
      </c>
    </row>
    <row r="43" spans="2:15" s="56" customFormat="1" ht="15" hidden="1" customHeight="1" x14ac:dyDescent="0.4">
      <c r="B43" s="474"/>
      <c r="C43" s="475" t="s">
        <v>354</v>
      </c>
      <c r="D43" s="502">
        <f>+F43+H43+J43+L43+N43</f>
        <v>2601</v>
      </c>
      <c r="E43" s="477">
        <f>+G43+I43+K43+M43+O43</f>
        <v>1238604</v>
      </c>
      <c r="F43" s="503">
        <v>2269</v>
      </c>
      <c r="G43" s="504">
        <v>231875</v>
      </c>
      <c r="H43" s="476">
        <v>161</v>
      </c>
      <c r="I43" s="477">
        <v>351309</v>
      </c>
      <c r="J43" s="476">
        <v>171</v>
      </c>
      <c r="K43" s="477">
        <v>655420</v>
      </c>
      <c r="L43" s="476">
        <v>0</v>
      </c>
      <c r="M43" s="477">
        <v>0</v>
      </c>
      <c r="N43" s="476">
        <v>0</v>
      </c>
      <c r="O43" s="477">
        <v>0</v>
      </c>
    </row>
    <row r="44" spans="2:15" s="56" customFormat="1" ht="15" hidden="1" customHeight="1" x14ac:dyDescent="0.4">
      <c r="B44" s="482"/>
      <c r="C44" s="483" t="s">
        <v>355</v>
      </c>
      <c r="D44" s="496">
        <f>+F44+H44+J44+L44+N44</f>
        <v>109</v>
      </c>
      <c r="E44" s="485">
        <f>+G44+I44+K44+M44+O44</f>
        <v>399339</v>
      </c>
      <c r="F44" s="486">
        <v>0</v>
      </c>
      <c r="G44" s="487">
        <v>0</v>
      </c>
      <c r="H44" s="484">
        <v>68</v>
      </c>
      <c r="I44" s="485">
        <v>148241</v>
      </c>
      <c r="J44" s="484">
        <v>32</v>
      </c>
      <c r="K44" s="485">
        <v>131207</v>
      </c>
      <c r="L44" s="484">
        <v>3</v>
      </c>
      <c r="M44" s="485">
        <v>28785</v>
      </c>
      <c r="N44" s="484">
        <v>6</v>
      </c>
      <c r="O44" s="485">
        <v>91106</v>
      </c>
    </row>
    <row r="45" spans="2:15" s="494" customFormat="1" ht="15" customHeight="1" x14ac:dyDescent="0.4">
      <c r="B45" s="470" t="s">
        <v>29</v>
      </c>
      <c r="C45" s="470"/>
      <c r="D45" s="500">
        <f t="shared" ref="D45:O45" si="12">SUM(D46:D47)</f>
        <v>2678</v>
      </c>
      <c r="E45" s="501">
        <f t="shared" si="12"/>
        <v>1578325</v>
      </c>
      <c r="F45" s="500">
        <f t="shared" si="12"/>
        <v>2269</v>
      </c>
      <c r="G45" s="501">
        <f t="shared" si="12"/>
        <v>216528</v>
      </c>
      <c r="H45" s="492">
        <f t="shared" si="12"/>
        <v>181</v>
      </c>
      <c r="I45" s="493">
        <f t="shared" si="12"/>
        <v>414785</v>
      </c>
      <c r="J45" s="492">
        <f t="shared" si="12"/>
        <v>219</v>
      </c>
      <c r="K45" s="493">
        <f t="shared" si="12"/>
        <v>842080</v>
      </c>
      <c r="L45" s="492">
        <f t="shared" si="12"/>
        <v>4</v>
      </c>
      <c r="M45" s="493">
        <f t="shared" si="12"/>
        <v>36370</v>
      </c>
      <c r="N45" s="492">
        <f t="shared" si="12"/>
        <v>5</v>
      </c>
      <c r="O45" s="493">
        <f t="shared" si="12"/>
        <v>68562</v>
      </c>
    </row>
    <row r="46" spans="2:15" s="56" customFormat="1" ht="15" customHeight="1" x14ac:dyDescent="0.4">
      <c r="B46" s="474"/>
      <c r="C46" s="475" t="s">
        <v>354</v>
      </c>
      <c r="D46" s="502">
        <f>+F46+H46+J46+L46+N46</f>
        <v>2584</v>
      </c>
      <c r="E46" s="477">
        <f>+G46+I46+K46+M46+O46</f>
        <v>1213529</v>
      </c>
      <c r="F46" s="503">
        <v>2267</v>
      </c>
      <c r="G46" s="504">
        <v>214783</v>
      </c>
      <c r="H46" s="476">
        <v>136</v>
      </c>
      <c r="I46" s="477">
        <v>317202</v>
      </c>
      <c r="J46" s="476">
        <v>181</v>
      </c>
      <c r="K46" s="477">
        <v>681544</v>
      </c>
      <c r="L46" s="476">
        <v>0</v>
      </c>
      <c r="M46" s="477">
        <v>0</v>
      </c>
      <c r="N46" s="476">
        <v>0</v>
      </c>
      <c r="O46" s="477">
        <v>0</v>
      </c>
    </row>
    <row r="47" spans="2:15" s="56" customFormat="1" ht="15" customHeight="1" x14ac:dyDescent="0.4">
      <c r="B47" s="482"/>
      <c r="C47" s="483" t="s">
        <v>355</v>
      </c>
      <c r="D47" s="496">
        <f>+F47+H47+J47+L47+N47</f>
        <v>94</v>
      </c>
      <c r="E47" s="485">
        <f>+G47+I47+K47+M47+O47</f>
        <v>364796</v>
      </c>
      <c r="F47" s="486">
        <v>2</v>
      </c>
      <c r="G47" s="487">
        <v>1745</v>
      </c>
      <c r="H47" s="484">
        <v>45</v>
      </c>
      <c r="I47" s="485">
        <v>97583</v>
      </c>
      <c r="J47" s="484">
        <v>38</v>
      </c>
      <c r="K47" s="485">
        <v>160536</v>
      </c>
      <c r="L47" s="484">
        <v>4</v>
      </c>
      <c r="M47" s="485">
        <v>36370</v>
      </c>
      <c r="N47" s="484">
        <v>5</v>
      </c>
      <c r="O47" s="485">
        <v>68562</v>
      </c>
    </row>
    <row r="48" spans="2:15" s="494" customFormat="1" ht="15" customHeight="1" x14ac:dyDescent="0.4">
      <c r="B48" s="470" t="s">
        <v>30</v>
      </c>
      <c r="C48" s="470"/>
      <c r="D48" s="500">
        <f t="shared" ref="D48:O48" si="13">SUM(D49:D50)</f>
        <v>2528</v>
      </c>
      <c r="E48" s="501">
        <f t="shared" si="13"/>
        <v>1569395</v>
      </c>
      <c r="F48" s="500">
        <f t="shared" si="13"/>
        <v>2141</v>
      </c>
      <c r="G48" s="501">
        <f t="shared" si="13"/>
        <v>209483</v>
      </c>
      <c r="H48" s="492">
        <f t="shared" si="13"/>
        <v>135</v>
      </c>
      <c r="I48" s="493">
        <f t="shared" si="13"/>
        <v>320662</v>
      </c>
      <c r="J48" s="492">
        <f t="shared" si="13"/>
        <v>245</v>
      </c>
      <c r="K48" s="493">
        <f t="shared" si="13"/>
        <v>977838</v>
      </c>
      <c r="L48" s="492">
        <f t="shared" si="13"/>
        <v>4</v>
      </c>
      <c r="M48" s="493">
        <f t="shared" si="13"/>
        <v>26396</v>
      </c>
      <c r="N48" s="492">
        <f t="shared" si="13"/>
        <v>3</v>
      </c>
      <c r="O48" s="493">
        <f t="shared" si="13"/>
        <v>35016</v>
      </c>
    </row>
    <row r="49" spans="2:15" s="56" customFormat="1" ht="15" customHeight="1" x14ac:dyDescent="0.4">
      <c r="B49" s="474"/>
      <c r="C49" s="475" t="s">
        <v>354</v>
      </c>
      <c r="D49" s="502">
        <f>+F49+H49+J49+L49+N49</f>
        <v>2420</v>
      </c>
      <c r="E49" s="477">
        <f>+G49+I49+K49+M49+O49</f>
        <v>1207020</v>
      </c>
      <c r="F49" s="503">
        <v>2138</v>
      </c>
      <c r="G49" s="504">
        <v>207396</v>
      </c>
      <c r="H49" s="476">
        <v>78</v>
      </c>
      <c r="I49" s="477">
        <v>217488</v>
      </c>
      <c r="J49" s="476">
        <v>204</v>
      </c>
      <c r="K49" s="477">
        <v>782136</v>
      </c>
      <c r="L49" s="476">
        <v>0</v>
      </c>
      <c r="M49" s="477">
        <v>0</v>
      </c>
      <c r="N49" s="476">
        <v>0</v>
      </c>
      <c r="O49" s="477">
        <v>0</v>
      </c>
    </row>
    <row r="50" spans="2:15" s="56" customFormat="1" ht="15" customHeight="1" x14ac:dyDescent="0.4">
      <c r="B50" s="482"/>
      <c r="C50" s="483" t="s">
        <v>355</v>
      </c>
      <c r="D50" s="496">
        <f>+F50+H50+J50+L50+N50</f>
        <v>108</v>
      </c>
      <c r="E50" s="485">
        <f>+G50+I50+K50+M50+O50</f>
        <v>362375</v>
      </c>
      <c r="F50" s="486">
        <v>3</v>
      </c>
      <c r="G50" s="487">
        <v>2087</v>
      </c>
      <c r="H50" s="484">
        <v>57</v>
      </c>
      <c r="I50" s="485">
        <v>103174</v>
      </c>
      <c r="J50" s="484">
        <v>41</v>
      </c>
      <c r="K50" s="485">
        <v>195702</v>
      </c>
      <c r="L50" s="484">
        <v>4</v>
      </c>
      <c r="M50" s="485">
        <v>26396</v>
      </c>
      <c r="N50" s="484">
        <v>3</v>
      </c>
      <c r="O50" s="485">
        <v>35016</v>
      </c>
    </row>
    <row r="51" spans="2:15" s="494" customFormat="1" ht="15" customHeight="1" x14ac:dyDescent="0.4">
      <c r="B51" s="470" t="s">
        <v>31</v>
      </c>
      <c r="C51" s="470"/>
      <c r="D51" s="500">
        <f t="shared" ref="D51:O51" si="14">SUM(D52:D53)</f>
        <v>2557</v>
      </c>
      <c r="E51" s="501">
        <f t="shared" si="14"/>
        <v>1603616</v>
      </c>
      <c r="F51" s="500">
        <f t="shared" si="14"/>
        <v>2171</v>
      </c>
      <c r="G51" s="501">
        <f t="shared" si="14"/>
        <v>197210</v>
      </c>
      <c r="H51" s="492">
        <f t="shared" si="14"/>
        <v>138</v>
      </c>
      <c r="I51" s="493">
        <f t="shared" si="14"/>
        <v>302429</v>
      </c>
      <c r="J51" s="492">
        <f t="shared" si="14"/>
        <v>234</v>
      </c>
      <c r="K51" s="493">
        <f t="shared" si="14"/>
        <v>965172</v>
      </c>
      <c r="L51" s="492">
        <f t="shared" si="14"/>
        <v>8</v>
      </c>
      <c r="M51" s="493">
        <f t="shared" si="14"/>
        <v>52792</v>
      </c>
      <c r="N51" s="492">
        <f t="shared" si="14"/>
        <v>6</v>
      </c>
      <c r="O51" s="493">
        <f t="shared" si="14"/>
        <v>86013</v>
      </c>
    </row>
    <row r="52" spans="2:15" s="56" customFormat="1" ht="15" customHeight="1" x14ac:dyDescent="0.4">
      <c r="B52" s="474"/>
      <c r="C52" s="475" t="s">
        <v>354</v>
      </c>
      <c r="D52" s="502">
        <f>+F52+H52+J52+L52+N52</f>
        <v>2449</v>
      </c>
      <c r="E52" s="477">
        <f>+G52+I52+K52+M52+O52</f>
        <v>1208317</v>
      </c>
      <c r="F52" s="503">
        <v>2171</v>
      </c>
      <c r="G52" s="504">
        <v>197210</v>
      </c>
      <c r="H52" s="476">
        <v>83</v>
      </c>
      <c r="I52" s="477">
        <v>208099</v>
      </c>
      <c r="J52" s="476">
        <v>194</v>
      </c>
      <c r="K52" s="477">
        <v>776414</v>
      </c>
      <c r="L52" s="476">
        <v>0</v>
      </c>
      <c r="M52" s="477">
        <v>0</v>
      </c>
      <c r="N52" s="476">
        <v>1</v>
      </c>
      <c r="O52" s="477">
        <v>26594</v>
      </c>
    </row>
    <row r="53" spans="2:15" s="56" customFormat="1" ht="15" customHeight="1" x14ac:dyDescent="0.4">
      <c r="B53" s="482"/>
      <c r="C53" s="483" t="s">
        <v>355</v>
      </c>
      <c r="D53" s="496">
        <f>+F53+H53+J53+L53+N53</f>
        <v>108</v>
      </c>
      <c r="E53" s="485">
        <f>+G53+I53+K53+M53+O53</f>
        <v>395299</v>
      </c>
      <c r="F53" s="486">
        <v>0</v>
      </c>
      <c r="G53" s="487">
        <v>0</v>
      </c>
      <c r="H53" s="484">
        <v>55</v>
      </c>
      <c r="I53" s="485">
        <v>94330</v>
      </c>
      <c r="J53" s="484">
        <v>40</v>
      </c>
      <c r="K53" s="485">
        <v>188758</v>
      </c>
      <c r="L53" s="484">
        <v>8</v>
      </c>
      <c r="M53" s="485">
        <v>52792</v>
      </c>
      <c r="N53" s="484">
        <v>5</v>
      </c>
      <c r="O53" s="485">
        <v>59419</v>
      </c>
    </row>
    <row r="54" spans="2:15" s="494" customFormat="1" ht="15" customHeight="1" x14ac:dyDescent="0.4">
      <c r="B54" s="470" t="s">
        <v>32</v>
      </c>
      <c r="C54" s="470"/>
      <c r="D54" s="500">
        <f t="shared" ref="D54:O54" si="15">SUM(D55:D56)</f>
        <v>2379</v>
      </c>
      <c r="E54" s="501">
        <f t="shared" si="15"/>
        <v>1565987</v>
      </c>
      <c r="F54" s="500">
        <f t="shared" si="15"/>
        <v>1984</v>
      </c>
      <c r="G54" s="501">
        <f t="shared" si="15"/>
        <v>185218</v>
      </c>
      <c r="H54" s="492">
        <f t="shared" si="15"/>
        <v>172</v>
      </c>
      <c r="I54" s="493">
        <f t="shared" si="15"/>
        <v>374546</v>
      </c>
      <c r="J54" s="492">
        <f t="shared" si="15"/>
        <v>207</v>
      </c>
      <c r="K54" s="493">
        <f t="shared" si="15"/>
        <v>854391</v>
      </c>
      <c r="L54" s="492">
        <f t="shared" si="15"/>
        <v>11</v>
      </c>
      <c r="M54" s="493">
        <f t="shared" si="15"/>
        <v>80333</v>
      </c>
      <c r="N54" s="492">
        <f t="shared" si="15"/>
        <v>5</v>
      </c>
      <c r="O54" s="493">
        <f t="shared" si="15"/>
        <v>71499</v>
      </c>
    </row>
    <row r="55" spans="2:15" s="56" customFormat="1" ht="15" customHeight="1" x14ac:dyDescent="0.4">
      <c r="B55" s="474"/>
      <c r="C55" s="475" t="s">
        <v>354</v>
      </c>
      <c r="D55" s="502">
        <f>+F55+H55+J55+L55+N55</f>
        <v>2283</v>
      </c>
      <c r="E55" s="477">
        <f>+G55+I55+K55+M55+O55</f>
        <v>1209611</v>
      </c>
      <c r="F55" s="503">
        <v>1983</v>
      </c>
      <c r="G55" s="504">
        <v>184344</v>
      </c>
      <c r="H55" s="476">
        <v>121</v>
      </c>
      <c r="I55" s="477">
        <v>274557</v>
      </c>
      <c r="J55" s="476">
        <v>178</v>
      </c>
      <c r="K55" s="477">
        <v>728238</v>
      </c>
      <c r="L55" s="476">
        <v>0</v>
      </c>
      <c r="M55" s="477">
        <v>0</v>
      </c>
      <c r="N55" s="476">
        <v>1</v>
      </c>
      <c r="O55" s="477">
        <v>22472</v>
      </c>
    </row>
    <row r="56" spans="2:15" s="56" customFormat="1" ht="15" customHeight="1" x14ac:dyDescent="0.4">
      <c r="B56" s="482"/>
      <c r="C56" s="483" t="s">
        <v>355</v>
      </c>
      <c r="D56" s="496">
        <f>+F56+H56+J56+L56+N56</f>
        <v>96</v>
      </c>
      <c r="E56" s="485">
        <f>+G56+I56+K56+M56+O56</f>
        <v>356376</v>
      </c>
      <c r="F56" s="486">
        <v>1</v>
      </c>
      <c r="G56" s="487">
        <v>874</v>
      </c>
      <c r="H56" s="484">
        <v>51</v>
      </c>
      <c r="I56" s="485">
        <v>99989</v>
      </c>
      <c r="J56" s="484">
        <v>29</v>
      </c>
      <c r="K56" s="485">
        <v>126153</v>
      </c>
      <c r="L56" s="484">
        <v>11</v>
      </c>
      <c r="M56" s="485">
        <v>80333</v>
      </c>
      <c r="N56" s="484">
        <v>4</v>
      </c>
      <c r="O56" s="485">
        <v>49027</v>
      </c>
    </row>
    <row r="57" spans="2:15" s="56" customFormat="1" ht="15" customHeight="1" x14ac:dyDescent="0.4">
      <c r="B57" s="470" t="s">
        <v>33</v>
      </c>
      <c r="C57" s="470"/>
      <c r="D57" s="500">
        <f t="shared" ref="D57:O57" si="16">SUM(D58:D59)</f>
        <v>2366</v>
      </c>
      <c r="E57" s="501">
        <f t="shared" si="16"/>
        <v>1572192</v>
      </c>
      <c r="F57" s="500">
        <f t="shared" si="16"/>
        <v>1988</v>
      </c>
      <c r="G57" s="501">
        <f t="shared" si="16"/>
        <v>211231</v>
      </c>
      <c r="H57" s="492">
        <f t="shared" si="16"/>
        <v>118</v>
      </c>
      <c r="I57" s="493">
        <f t="shared" si="16"/>
        <v>243332</v>
      </c>
      <c r="J57" s="492">
        <f t="shared" si="16"/>
        <v>252</v>
      </c>
      <c r="K57" s="493">
        <f t="shared" si="16"/>
        <v>1031562</v>
      </c>
      <c r="L57" s="492">
        <f t="shared" si="16"/>
        <v>4</v>
      </c>
      <c r="M57" s="493">
        <f t="shared" si="16"/>
        <v>25356</v>
      </c>
      <c r="N57" s="492">
        <f t="shared" si="16"/>
        <v>4</v>
      </c>
      <c r="O57" s="493">
        <f t="shared" si="16"/>
        <v>60711</v>
      </c>
    </row>
    <row r="58" spans="2:15" s="56" customFormat="1" ht="15" customHeight="1" x14ac:dyDescent="0.4">
      <c r="B58" s="474"/>
      <c r="C58" s="475" t="s">
        <v>354</v>
      </c>
      <c r="D58" s="502">
        <f>+F58+H58+J58+L58+N58</f>
        <v>2295</v>
      </c>
      <c r="E58" s="477">
        <f>+G58+I58+K58+M58+O58</f>
        <v>1293500</v>
      </c>
      <c r="F58" s="503">
        <v>1987</v>
      </c>
      <c r="G58" s="504">
        <v>211015</v>
      </c>
      <c r="H58" s="476">
        <v>82</v>
      </c>
      <c r="I58" s="477">
        <v>176823</v>
      </c>
      <c r="J58" s="476">
        <v>226</v>
      </c>
      <c r="K58" s="477">
        <v>905662</v>
      </c>
      <c r="L58" s="476">
        <v>0</v>
      </c>
      <c r="M58" s="477">
        <v>0</v>
      </c>
      <c r="N58" s="476">
        <v>0</v>
      </c>
      <c r="O58" s="477">
        <v>0</v>
      </c>
    </row>
    <row r="59" spans="2:15" s="56" customFormat="1" ht="15" customHeight="1" x14ac:dyDescent="0.4">
      <c r="B59" s="482"/>
      <c r="C59" s="483" t="s">
        <v>355</v>
      </c>
      <c r="D59" s="496">
        <f>+F59+H59+J59+L59+N59</f>
        <v>71</v>
      </c>
      <c r="E59" s="485">
        <f>+G59+I59+K59+M59+O59</f>
        <v>278692</v>
      </c>
      <c r="F59" s="486">
        <v>1</v>
      </c>
      <c r="G59" s="487">
        <v>216</v>
      </c>
      <c r="H59" s="484">
        <v>36</v>
      </c>
      <c r="I59" s="485">
        <v>66509</v>
      </c>
      <c r="J59" s="484">
        <v>26</v>
      </c>
      <c r="K59" s="485">
        <v>125900</v>
      </c>
      <c r="L59" s="484">
        <v>4</v>
      </c>
      <c r="M59" s="485">
        <v>25356</v>
      </c>
      <c r="N59" s="484">
        <v>4</v>
      </c>
      <c r="O59" s="485">
        <v>60711</v>
      </c>
    </row>
    <row r="60" spans="2:15" s="56" customFormat="1" ht="15" customHeight="1" x14ac:dyDescent="0.4">
      <c r="B60" s="470" t="s">
        <v>34</v>
      </c>
      <c r="C60" s="470"/>
      <c r="D60" s="500">
        <f t="shared" ref="D60:O60" si="17">SUM(D61:D62)</f>
        <v>2228</v>
      </c>
      <c r="E60" s="501">
        <f t="shared" si="17"/>
        <v>1545104</v>
      </c>
      <c r="F60" s="500">
        <f t="shared" si="17"/>
        <v>1875</v>
      </c>
      <c r="G60" s="501">
        <f t="shared" si="17"/>
        <v>194442</v>
      </c>
      <c r="H60" s="492">
        <f t="shared" si="17"/>
        <v>89</v>
      </c>
      <c r="I60" s="493">
        <f t="shared" si="17"/>
        <v>174989</v>
      </c>
      <c r="J60" s="492">
        <f t="shared" si="17"/>
        <v>254</v>
      </c>
      <c r="K60" s="493">
        <f t="shared" si="17"/>
        <v>1047704</v>
      </c>
      <c r="L60" s="492">
        <f t="shared" si="17"/>
        <v>3</v>
      </c>
      <c r="M60" s="493">
        <f t="shared" si="17"/>
        <v>25834</v>
      </c>
      <c r="N60" s="492">
        <f t="shared" si="17"/>
        <v>7</v>
      </c>
      <c r="O60" s="493">
        <f t="shared" si="17"/>
        <v>102135</v>
      </c>
    </row>
    <row r="61" spans="2:15" s="56" customFormat="1" ht="15" customHeight="1" x14ac:dyDescent="0.4">
      <c r="B61" s="474"/>
      <c r="C61" s="475" t="s">
        <v>354</v>
      </c>
      <c r="D61" s="502">
        <f>+F61+H61+J61+L61+N61</f>
        <v>2163</v>
      </c>
      <c r="E61" s="477">
        <f>+G61+I61+K61+M61+O61</f>
        <v>1259363</v>
      </c>
      <c r="F61" s="503">
        <v>1874</v>
      </c>
      <c r="G61" s="504">
        <v>193587</v>
      </c>
      <c r="H61" s="476">
        <v>55</v>
      </c>
      <c r="I61" s="477">
        <v>111928</v>
      </c>
      <c r="J61" s="476">
        <v>234</v>
      </c>
      <c r="K61" s="477">
        <v>953848</v>
      </c>
      <c r="L61" s="476">
        <v>0</v>
      </c>
      <c r="M61" s="477">
        <v>0</v>
      </c>
      <c r="N61" s="476">
        <v>0</v>
      </c>
      <c r="O61" s="477">
        <v>0</v>
      </c>
    </row>
    <row r="62" spans="2:15" s="56" customFormat="1" ht="15" customHeight="1" x14ac:dyDescent="0.4">
      <c r="B62" s="482"/>
      <c r="C62" s="483" t="s">
        <v>355</v>
      </c>
      <c r="D62" s="496">
        <f>+F62+H62+J62+L62+N62</f>
        <v>65</v>
      </c>
      <c r="E62" s="485">
        <f>+G62+I62+K62+M62+O62</f>
        <v>285741</v>
      </c>
      <c r="F62" s="486">
        <v>1</v>
      </c>
      <c r="G62" s="487">
        <v>855</v>
      </c>
      <c r="H62" s="484">
        <v>34</v>
      </c>
      <c r="I62" s="485">
        <v>63061</v>
      </c>
      <c r="J62" s="484">
        <v>20</v>
      </c>
      <c r="K62" s="485">
        <v>93856</v>
      </c>
      <c r="L62" s="484">
        <v>3</v>
      </c>
      <c r="M62" s="485">
        <v>25834</v>
      </c>
      <c r="N62" s="484">
        <v>7</v>
      </c>
      <c r="O62" s="485">
        <v>102135</v>
      </c>
    </row>
    <row r="63" spans="2:15" s="56" customFormat="1" ht="15" customHeight="1" x14ac:dyDescent="0.4">
      <c r="B63" s="470" t="s">
        <v>35</v>
      </c>
      <c r="C63" s="470"/>
      <c r="D63" s="500">
        <f t="shared" ref="D63:O63" si="18">SUM(D64:D65)</f>
        <v>2084</v>
      </c>
      <c r="E63" s="501">
        <f t="shared" si="18"/>
        <v>1502307</v>
      </c>
      <c r="F63" s="500">
        <f t="shared" si="18"/>
        <v>1738</v>
      </c>
      <c r="G63" s="501">
        <f t="shared" si="18"/>
        <v>184760</v>
      </c>
      <c r="H63" s="492">
        <f t="shared" si="18"/>
        <v>81</v>
      </c>
      <c r="I63" s="493">
        <f t="shared" si="18"/>
        <v>160064</v>
      </c>
      <c r="J63" s="492">
        <f t="shared" si="18"/>
        <v>249</v>
      </c>
      <c r="K63" s="493">
        <f t="shared" si="18"/>
        <v>999454</v>
      </c>
      <c r="L63" s="492">
        <f t="shared" si="18"/>
        <v>10</v>
      </c>
      <c r="M63" s="493">
        <f t="shared" si="18"/>
        <v>80469</v>
      </c>
      <c r="N63" s="492">
        <f t="shared" si="18"/>
        <v>6</v>
      </c>
      <c r="O63" s="493">
        <f t="shared" si="18"/>
        <v>77560</v>
      </c>
    </row>
    <row r="64" spans="2:15" s="56" customFormat="1" ht="15" customHeight="1" x14ac:dyDescent="0.4">
      <c r="B64" s="474"/>
      <c r="C64" s="475" t="s">
        <v>354</v>
      </c>
      <c r="D64" s="502">
        <f>+F64+H64+J64+L64+N64</f>
        <v>2023</v>
      </c>
      <c r="E64" s="477">
        <f>+G64+I64+K64+M64+O64</f>
        <v>1225092</v>
      </c>
      <c r="F64" s="503">
        <v>1738</v>
      </c>
      <c r="G64" s="504">
        <v>184760</v>
      </c>
      <c r="H64" s="476">
        <v>55</v>
      </c>
      <c r="I64" s="477">
        <v>114348</v>
      </c>
      <c r="J64" s="476">
        <v>229</v>
      </c>
      <c r="K64" s="477">
        <v>919317</v>
      </c>
      <c r="L64" s="476">
        <v>1</v>
      </c>
      <c r="M64" s="477">
        <v>6667</v>
      </c>
      <c r="N64" s="476">
        <v>0</v>
      </c>
      <c r="O64" s="477">
        <v>0</v>
      </c>
    </row>
    <row r="65" spans="1:15" s="56" customFormat="1" ht="15" customHeight="1" x14ac:dyDescent="0.4">
      <c r="B65" s="482"/>
      <c r="C65" s="483" t="s">
        <v>355</v>
      </c>
      <c r="D65" s="496">
        <f>+F65+H65+J65+L65+N65</f>
        <v>61</v>
      </c>
      <c r="E65" s="485">
        <f>+G65+I65+K65+M65+O65</f>
        <v>277215</v>
      </c>
      <c r="F65" s="486">
        <v>0</v>
      </c>
      <c r="G65" s="487">
        <v>0</v>
      </c>
      <c r="H65" s="484">
        <v>26</v>
      </c>
      <c r="I65" s="485">
        <v>45716</v>
      </c>
      <c r="J65" s="484">
        <v>20</v>
      </c>
      <c r="K65" s="485">
        <v>80137</v>
      </c>
      <c r="L65" s="484">
        <v>9</v>
      </c>
      <c r="M65" s="485">
        <v>73802</v>
      </c>
      <c r="N65" s="484">
        <v>6</v>
      </c>
      <c r="O65" s="485">
        <v>77560</v>
      </c>
    </row>
    <row r="66" spans="1:15" s="56" customFormat="1" ht="15" customHeight="1" x14ac:dyDescent="0.4">
      <c r="B66" s="470" t="s">
        <v>36</v>
      </c>
      <c r="C66" s="470"/>
      <c r="D66" s="500">
        <f t="shared" ref="D66:O66" si="19">SUM(D67:D68)</f>
        <v>2155</v>
      </c>
      <c r="E66" s="501">
        <f t="shared" si="19"/>
        <v>1688054</v>
      </c>
      <c r="F66" s="500">
        <f t="shared" si="19"/>
        <v>1785</v>
      </c>
      <c r="G66" s="501">
        <f t="shared" si="19"/>
        <v>194001</v>
      </c>
      <c r="H66" s="492">
        <f t="shared" si="19"/>
        <v>76</v>
      </c>
      <c r="I66" s="493">
        <f t="shared" si="19"/>
        <v>148643</v>
      </c>
      <c r="J66" s="492">
        <f t="shared" si="19"/>
        <v>278</v>
      </c>
      <c r="K66" s="493">
        <f t="shared" si="19"/>
        <v>1170371</v>
      </c>
      <c r="L66" s="492">
        <f t="shared" si="19"/>
        <v>8</v>
      </c>
      <c r="M66" s="493">
        <f t="shared" si="19"/>
        <v>64290</v>
      </c>
      <c r="N66" s="492">
        <f t="shared" si="19"/>
        <v>8</v>
      </c>
      <c r="O66" s="493">
        <f t="shared" si="19"/>
        <v>110749</v>
      </c>
    </row>
    <row r="67" spans="1:15" s="56" customFormat="1" ht="15" customHeight="1" x14ac:dyDescent="0.4">
      <c r="B67" s="474"/>
      <c r="C67" s="475" t="s">
        <v>354</v>
      </c>
      <c r="D67" s="502">
        <f>+F67+H67+J67+L67+N67</f>
        <v>2082</v>
      </c>
      <c r="E67" s="477">
        <f>+G67+I67+K67+M67+O67</f>
        <v>1347339</v>
      </c>
      <c r="F67" s="503">
        <v>1785</v>
      </c>
      <c r="G67" s="504">
        <v>194001</v>
      </c>
      <c r="H67" s="476">
        <v>47</v>
      </c>
      <c r="I67" s="477">
        <v>94349</v>
      </c>
      <c r="J67" s="476">
        <v>250</v>
      </c>
      <c r="K67" s="477">
        <v>1058989</v>
      </c>
      <c r="L67" s="476">
        <v>0</v>
      </c>
      <c r="M67" s="477">
        <v>0</v>
      </c>
      <c r="N67" s="476">
        <v>0</v>
      </c>
      <c r="O67" s="477">
        <v>0</v>
      </c>
    </row>
    <row r="68" spans="1:15" s="56" customFormat="1" ht="15" customHeight="1" x14ac:dyDescent="0.4">
      <c r="B68" s="482"/>
      <c r="C68" s="483" t="s">
        <v>355</v>
      </c>
      <c r="D68" s="496">
        <f>+F68+H68+J68+L68+N68</f>
        <v>73</v>
      </c>
      <c r="E68" s="485">
        <f>+G68+I68+K68+M68+O68</f>
        <v>340715</v>
      </c>
      <c r="F68" s="486">
        <v>0</v>
      </c>
      <c r="G68" s="487">
        <v>0</v>
      </c>
      <c r="H68" s="484">
        <v>29</v>
      </c>
      <c r="I68" s="485">
        <v>54294</v>
      </c>
      <c r="J68" s="484">
        <v>28</v>
      </c>
      <c r="K68" s="485">
        <v>111382</v>
      </c>
      <c r="L68" s="484">
        <v>8</v>
      </c>
      <c r="M68" s="485">
        <v>64290</v>
      </c>
      <c r="N68" s="484">
        <v>8</v>
      </c>
      <c r="O68" s="485">
        <v>110749</v>
      </c>
    </row>
    <row r="69" spans="1:15" s="56" customFormat="1" ht="15" customHeight="1" x14ac:dyDescent="0.4">
      <c r="B69" s="470" t="s">
        <v>341</v>
      </c>
      <c r="C69" s="470"/>
      <c r="D69" s="500">
        <f t="shared" ref="D69:O69" si="20">SUM(D70:D71)</f>
        <v>2207</v>
      </c>
      <c r="E69" s="501">
        <f t="shared" si="20"/>
        <v>1636126</v>
      </c>
      <c r="F69" s="500">
        <f t="shared" si="20"/>
        <v>1874</v>
      </c>
      <c r="G69" s="501">
        <f t="shared" si="20"/>
        <v>183162</v>
      </c>
      <c r="H69" s="492">
        <f t="shared" si="20"/>
        <v>50</v>
      </c>
      <c r="I69" s="493">
        <f t="shared" si="20"/>
        <v>110286</v>
      </c>
      <c r="J69" s="492">
        <f t="shared" si="20"/>
        <v>265</v>
      </c>
      <c r="K69" s="493">
        <f t="shared" si="20"/>
        <v>1134111</v>
      </c>
      <c r="L69" s="492">
        <f t="shared" si="20"/>
        <v>10</v>
      </c>
      <c r="M69" s="493">
        <f t="shared" si="20"/>
        <v>80306</v>
      </c>
      <c r="N69" s="492">
        <f t="shared" si="20"/>
        <v>8</v>
      </c>
      <c r="O69" s="493">
        <f t="shared" si="20"/>
        <v>128261</v>
      </c>
    </row>
    <row r="70" spans="1:15" s="56" customFormat="1" ht="15" customHeight="1" x14ac:dyDescent="0.4">
      <c r="B70" s="474"/>
      <c r="C70" s="475" t="s">
        <v>354</v>
      </c>
      <c r="D70" s="502">
        <f>+F70+H70+J70+L70+N70</f>
        <v>2154</v>
      </c>
      <c r="E70" s="477">
        <f>+G70+I70+K70+M70+O70</f>
        <v>1339051</v>
      </c>
      <c r="F70" s="503">
        <v>1874</v>
      </c>
      <c r="G70" s="504">
        <v>183162</v>
      </c>
      <c r="H70" s="476">
        <v>34</v>
      </c>
      <c r="I70" s="477">
        <v>77006</v>
      </c>
      <c r="J70" s="476">
        <v>245</v>
      </c>
      <c r="K70" s="477">
        <v>1052289</v>
      </c>
      <c r="L70" s="476">
        <v>0</v>
      </c>
      <c r="M70" s="477">
        <v>0</v>
      </c>
      <c r="N70" s="476">
        <v>1</v>
      </c>
      <c r="O70" s="477">
        <v>26594</v>
      </c>
    </row>
    <row r="71" spans="1:15" s="56" customFormat="1" ht="15" customHeight="1" x14ac:dyDescent="0.4">
      <c r="B71" s="482"/>
      <c r="C71" s="483" t="s">
        <v>355</v>
      </c>
      <c r="D71" s="496">
        <f>+F71+H71+J71+L71+N71</f>
        <v>53</v>
      </c>
      <c r="E71" s="485">
        <f>+G71+I71+K71+M71+O71</f>
        <v>297075</v>
      </c>
      <c r="F71" s="486">
        <v>0</v>
      </c>
      <c r="G71" s="487">
        <v>0</v>
      </c>
      <c r="H71" s="484">
        <v>16</v>
      </c>
      <c r="I71" s="485">
        <v>33280</v>
      </c>
      <c r="J71" s="484">
        <v>20</v>
      </c>
      <c r="K71" s="485">
        <v>81822</v>
      </c>
      <c r="L71" s="484">
        <v>10</v>
      </c>
      <c r="M71" s="485">
        <v>80306</v>
      </c>
      <c r="N71" s="484">
        <v>7</v>
      </c>
      <c r="O71" s="485">
        <v>101667</v>
      </c>
    </row>
    <row r="72" spans="1:15" s="56" customFormat="1" ht="15" customHeight="1" x14ac:dyDescent="0.4">
      <c r="B72" s="470" t="s">
        <v>38</v>
      </c>
      <c r="C72" s="470"/>
      <c r="D72" s="500">
        <f t="shared" ref="D72:O72" si="21">SUM(D73:D74)</f>
        <v>1863</v>
      </c>
      <c r="E72" s="501">
        <f t="shared" si="21"/>
        <v>1532555</v>
      </c>
      <c r="F72" s="500">
        <f t="shared" si="21"/>
        <v>1543</v>
      </c>
      <c r="G72" s="501">
        <f t="shared" si="21"/>
        <v>163707</v>
      </c>
      <c r="H72" s="492">
        <f t="shared" si="21"/>
        <v>62</v>
      </c>
      <c r="I72" s="493">
        <f t="shared" si="21"/>
        <v>162612</v>
      </c>
      <c r="J72" s="492">
        <f t="shared" si="21"/>
        <v>244</v>
      </c>
      <c r="K72" s="493">
        <f t="shared" si="21"/>
        <v>1055614</v>
      </c>
      <c r="L72" s="492">
        <f t="shared" si="21"/>
        <v>8</v>
      </c>
      <c r="M72" s="493">
        <f t="shared" si="21"/>
        <v>71337</v>
      </c>
      <c r="N72" s="492">
        <f t="shared" si="21"/>
        <v>6</v>
      </c>
      <c r="O72" s="493">
        <f t="shared" si="21"/>
        <v>79285</v>
      </c>
    </row>
    <row r="73" spans="1:15" s="56" customFormat="1" ht="15" customHeight="1" x14ac:dyDescent="0.4">
      <c r="B73" s="474"/>
      <c r="C73" s="475" t="s">
        <v>354</v>
      </c>
      <c r="D73" s="502">
        <f>+F73+H73+J73+L73+N73</f>
        <v>1813</v>
      </c>
      <c r="E73" s="477">
        <f>+G73+I73+K73+M73+O73</f>
        <v>1376740</v>
      </c>
      <c r="F73" s="503">
        <v>1543</v>
      </c>
      <c r="G73" s="504">
        <v>163707</v>
      </c>
      <c r="H73" s="476">
        <v>32</v>
      </c>
      <c r="I73" s="477">
        <v>86896</v>
      </c>
      <c r="J73" s="476">
        <v>224</v>
      </c>
      <c r="K73" s="477">
        <v>975515</v>
      </c>
      <c r="L73" s="476">
        <v>8</v>
      </c>
      <c r="M73" s="477">
        <v>71337</v>
      </c>
      <c r="N73" s="476">
        <v>6</v>
      </c>
      <c r="O73" s="477">
        <v>79285</v>
      </c>
    </row>
    <row r="74" spans="1:15" s="56" customFormat="1" ht="15" customHeight="1" x14ac:dyDescent="0.4">
      <c r="B74" s="482"/>
      <c r="C74" s="483" t="s">
        <v>355</v>
      </c>
      <c r="D74" s="496">
        <f>+F74+H74+J74+L74+N74</f>
        <v>50</v>
      </c>
      <c r="E74" s="485">
        <f>+G74+I74+K74+M74+O74</f>
        <v>155815</v>
      </c>
      <c r="F74" s="486">
        <v>0</v>
      </c>
      <c r="G74" s="487">
        <v>0</v>
      </c>
      <c r="H74" s="484">
        <v>30</v>
      </c>
      <c r="I74" s="485">
        <v>75716</v>
      </c>
      <c r="J74" s="484">
        <v>20</v>
      </c>
      <c r="K74" s="485">
        <v>80099</v>
      </c>
      <c r="L74" s="484">
        <v>0</v>
      </c>
      <c r="M74" s="485">
        <v>0</v>
      </c>
      <c r="N74" s="484">
        <v>0</v>
      </c>
      <c r="O74" s="485">
        <v>0</v>
      </c>
    </row>
    <row r="75" spans="1:15" s="56" customFormat="1" ht="15" customHeight="1" x14ac:dyDescent="0.4">
      <c r="B75" s="56" t="s">
        <v>356</v>
      </c>
      <c r="O75" s="53"/>
    </row>
    <row r="76" spans="1:15" s="56" customFormat="1" ht="7.5" customHeight="1" x14ac:dyDescent="0.4">
      <c r="O76" s="53"/>
    </row>
    <row r="77" spans="1:15" s="505" customFormat="1" ht="22.5" customHeight="1" x14ac:dyDescent="0.4">
      <c r="A77" s="505">
        <v>2</v>
      </c>
      <c r="B77" s="505" t="s">
        <v>357</v>
      </c>
    </row>
    <row r="78" spans="1:15" s="56" customFormat="1" ht="15" customHeight="1" x14ac:dyDescent="0.4">
      <c r="B78" s="506" t="s">
        <v>3</v>
      </c>
      <c r="C78" s="507"/>
      <c r="D78" s="508" t="s">
        <v>346</v>
      </c>
      <c r="E78" s="508"/>
      <c r="F78" s="509" t="s">
        <v>358</v>
      </c>
      <c r="G78" s="509"/>
      <c r="H78" s="509"/>
      <c r="I78" s="509"/>
      <c r="J78" s="510" t="s">
        <v>359</v>
      </c>
      <c r="K78" s="511"/>
      <c r="L78" s="510" t="s">
        <v>360</v>
      </c>
      <c r="M78" s="511"/>
      <c r="N78" s="512" t="s">
        <v>361</v>
      </c>
      <c r="O78" s="508"/>
    </row>
    <row r="79" spans="1:15" s="56" customFormat="1" ht="15" customHeight="1" x14ac:dyDescent="0.4">
      <c r="B79" s="513"/>
      <c r="C79" s="514"/>
      <c r="D79" s="508"/>
      <c r="E79" s="508"/>
      <c r="F79" s="515"/>
      <c r="G79" s="516"/>
      <c r="H79" s="508" t="s">
        <v>362</v>
      </c>
      <c r="I79" s="508"/>
      <c r="J79" s="510"/>
      <c r="K79" s="511"/>
      <c r="L79" s="510"/>
      <c r="M79" s="511"/>
      <c r="N79" s="512"/>
      <c r="O79" s="508"/>
    </row>
    <row r="80" spans="1:15" s="56" customFormat="1" ht="15" customHeight="1" x14ac:dyDescent="0.4">
      <c r="B80" s="515"/>
      <c r="C80" s="517"/>
      <c r="D80" s="518" t="s">
        <v>352</v>
      </c>
      <c r="E80" s="519" t="s">
        <v>353</v>
      </c>
      <c r="F80" s="518" t="s">
        <v>352</v>
      </c>
      <c r="G80" s="519" t="s">
        <v>353</v>
      </c>
      <c r="H80" s="518" t="s">
        <v>352</v>
      </c>
      <c r="I80" s="519" t="s">
        <v>353</v>
      </c>
      <c r="J80" s="518" t="s">
        <v>352</v>
      </c>
      <c r="K80" s="519" t="s">
        <v>353</v>
      </c>
      <c r="L80" s="518" t="s">
        <v>352</v>
      </c>
      <c r="M80" s="519" t="s">
        <v>353</v>
      </c>
      <c r="N80" s="518" t="s">
        <v>352</v>
      </c>
      <c r="O80" s="519" t="s">
        <v>353</v>
      </c>
    </row>
    <row r="81" spans="2:15" s="56" customFormat="1" ht="18" hidden="1" customHeight="1" x14ac:dyDescent="0.4">
      <c r="B81" s="520" t="s">
        <v>11</v>
      </c>
      <c r="C81" s="520"/>
      <c r="D81" s="521">
        <f t="shared" ref="D81:E85" si="22">+F81+J81+L81+N81</f>
        <v>4322</v>
      </c>
      <c r="E81" s="522">
        <f t="shared" si="22"/>
        <v>1296889</v>
      </c>
      <c r="F81" s="523">
        <v>2216</v>
      </c>
      <c r="G81" s="522">
        <v>1141790</v>
      </c>
      <c r="H81" s="523">
        <v>43</v>
      </c>
      <c r="I81" s="522">
        <v>231278</v>
      </c>
      <c r="J81" s="523">
        <v>1789</v>
      </c>
      <c r="K81" s="522">
        <v>75158</v>
      </c>
      <c r="L81" s="523">
        <v>317</v>
      </c>
      <c r="M81" s="522">
        <v>79941</v>
      </c>
      <c r="N81" s="523">
        <v>0</v>
      </c>
      <c r="O81" s="522">
        <v>0</v>
      </c>
    </row>
    <row r="82" spans="2:15" s="56" customFormat="1" ht="18" hidden="1" customHeight="1" x14ac:dyDescent="0.4">
      <c r="B82" s="520" t="s">
        <v>16</v>
      </c>
      <c r="C82" s="520"/>
      <c r="D82" s="521">
        <f t="shared" si="22"/>
        <v>4146</v>
      </c>
      <c r="E82" s="522">
        <f t="shared" si="22"/>
        <v>1820609</v>
      </c>
      <c r="F82" s="523">
        <v>2126</v>
      </c>
      <c r="G82" s="522">
        <v>1605393</v>
      </c>
      <c r="H82" s="523">
        <v>42</v>
      </c>
      <c r="I82" s="522">
        <v>532349</v>
      </c>
      <c r="J82" s="523">
        <v>1595</v>
      </c>
      <c r="K82" s="522">
        <v>67001</v>
      </c>
      <c r="L82" s="523">
        <v>416</v>
      </c>
      <c r="M82" s="522">
        <v>141627</v>
      </c>
      <c r="N82" s="523">
        <v>9</v>
      </c>
      <c r="O82" s="522">
        <v>6588</v>
      </c>
    </row>
    <row r="83" spans="2:15" s="56" customFormat="1" ht="18" hidden="1" customHeight="1" x14ac:dyDescent="0.4">
      <c r="B83" s="520" t="s">
        <v>17</v>
      </c>
      <c r="C83" s="520"/>
      <c r="D83" s="521">
        <f t="shared" si="22"/>
        <v>3538</v>
      </c>
      <c r="E83" s="522">
        <f t="shared" si="22"/>
        <v>1240116</v>
      </c>
      <c r="F83" s="523">
        <v>1646</v>
      </c>
      <c r="G83" s="522">
        <v>1009585</v>
      </c>
      <c r="H83" s="523">
        <v>47</v>
      </c>
      <c r="I83" s="522">
        <v>203651</v>
      </c>
      <c r="J83" s="523">
        <v>1402</v>
      </c>
      <c r="K83" s="522">
        <v>60921</v>
      </c>
      <c r="L83" s="523">
        <v>363</v>
      </c>
      <c r="M83" s="522">
        <v>160015</v>
      </c>
      <c r="N83" s="523">
        <v>127</v>
      </c>
      <c r="O83" s="522">
        <v>9595</v>
      </c>
    </row>
    <row r="84" spans="2:15" s="56" customFormat="1" ht="18" hidden="1" customHeight="1" x14ac:dyDescent="0.4">
      <c r="B84" s="520" t="s">
        <v>18</v>
      </c>
      <c r="C84" s="520"/>
      <c r="D84" s="521">
        <f t="shared" si="22"/>
        <v>3455</v>
      </c>
      <c r="E84" s="522">
        <f t="shared" si="22"/>
        <v>1285500</v>
      </c>
      <c r="F84" s="523">
        <v>1695</v>
      </c>
      <c r="G84" s="522">
        <v>1064454</v>
      </c>
      <c r="H84" s="523">
        <v>43</v>
      </c>
      <c r="I84" s="522">
        <v>226965</v>
      </c>
      <c r="J84" s="523">
        <v>1419</v>
      </c>
      <c r="K84" s="522">
        <v>61829</v>
      </c>
      <c r="L84" s="523">
        <v>340</v>
      </c>
      <c r="M84" s="522">
        <v>159198</v>
      </c>
      <c r="N84" s="523">
        <v>1</v>
      </c>
      <c r="O84" s="522">
        <v>19</v>
      </c>
    </row>
    <row r="85" spans="2:15" s="56" customFormat="1" ht="18" hidden="1" customHeight="1" x14ac:dyDescent="0.4">
      <c r="B85" s="520" t="s">
        <v>19</v>
      </c>
      <c r="C85" s="520"/>
      <c r="D85" s="521">
        <f t="shared" si="22"/>
        <v>3164</v>
      </c>
      <c r="E85" s="524">
        <f t="shared" si="22"/>
        <v>1356742</v>
      </c>
      <c r="F85" s="525">
        <v>1568</v>
      </c>
      <c r="G85" s="524">
        <v>1198354</v>
      </c>
      <c r="H85" s="525">
        <v>43</v>
      </c>
      <c r="I85" s="524">
        <v>235516</v>
      </c>
      <c r="J85" s="525">
        <v>1315</v>
      </c>
      <c r="K85" s="524">
        <v>54495</v>
      </c>
      <c r="L85" s="525">
        <v>281</v>
      </c>
      <c r="M85" s="524">
        <v>103893</v>
      </c>
      <c r="N85" s="525">
        <v>0</v>
      </c>
      <c r="O85" s="522">
        <v>0</v>
      </c>
    </row>
    <row r="86" spans="2:15" s="56" customFormat="1" ht="18" hidden="1" customHeight="1" x14ac:dyDescent="0.4">
      <c r="B86" s="520" t="s">
        <v>20</v>
      </c>
      <c r="C86" s="520"/>
      <c r="D86" s="526">
        <v>3414</v>
      </c>
      <c r="E86" s="527">
        <v>1510395</v>
      </c>
      <c r="F86" s="526">
        <v>1692</v>
      </c>
      <c r="G86" s="527">
        <v>17125414</v>
      </c>
      <c r="H86" s="526">
        <v>341</v>
      </c>
      <c r="I86" s="527">
        <v>2988281</v>
      </c>
      <c r="J86" s="526">
        <v>201</v>
      </c>
      <c r="K86" s="527">
        <v>18587</v>
      </c>
      <c r="L86" s="526">
        <v>187</v>
      </c>
      <c r="M86" s="527">
        <v>54715</v>
      </c>
      <c r="N86" s="526">
        <v>0</v>
      </c>
      <c r="O86" s="527">
        <v>0</v>
      </c>
    </row>
    <row r="87" spans="2:15" s="56" customFormat="1" ht="18" hidden="1" customHeight="1" x14ac:dyDescent="0.4">
      <c r="B87" s="520" t="s">
        <v>21</v>
      </c>
      <c r="C87" s="520"/>
      <c r="D87" s="526">
        <v>3055</v>
      </c>
      <c r="E87" s="527">
        <v>1508310</v>
      </c>
      <c r="F87" s="526">
        <v>1723</v>
      </c>
      <c r="G87" s="527">
        <v>1401395</v>
      </c>
      <c r="H87" s="526">
        <v>78</v>
      </c>
      <c r="I87" s="527">
        <v>292145</v>
      </c>
      <c r="J87" s="526">
        <v>1218</v>
      </c>
      <c r="K87" s="527">
        <v>50507</v>
      </c>
      <c r="L87" s="526">
        <v>114</v>
      </c>
      <c r="M87" s="527">
        <v>56408</v>
      </c>
      <c r="N87" s="526">
        <v>0</v>
      </c>
      <c r="O87" s="527">
        <v>0</v>
      </c>
    </row>
    <row r="88" spans="2:15" s="56" customFormat="1" ht="18" hidden="1" customHeight="1" x14ac:dyDescent="0.4">
      <c r="B88" s="520" t="s">
        <v>23</v>
      </c>
      <c r="C88" s="520"/>
      <c r="D88" s="526">
        <v>3105</v>
      </c>
      <c r="E88" s="527">
        <v>1611129</v>
      </c>
      <c r="F88" s="526">
        <v>1662</v>
      </c>
      <c r="G88" s="527">
        <v>1501177</v>
      </c>
      <c r="H88" s="526">
        <v>101</v>
      </c>
      <c r="I88" s="527">
        <v>312502</v>
      </c>
      <c r="J88" s="526">
        <v>1198</v>
      </c>
      <c r="K88" s="527">
        <v>49063</v>
      </c>
      <c r="L88" s="526">
        <v>244</v>
      </c>
      <c r="M88" s="527">
        <v>60390</v>
      </c>
      <c r="N88" s="526">
        <v>1</v>
      </c>
      <c r="O88" s="527">
        <v>499</v>
      </c>
    </row>
    <row r="89" spans="2:15" s="56" customFormat="1" ht="18" hidden="1" customHeight="1" x14ac:dyDescent="0.4">
      <c r="B89" s="520" t="s">
        <v>24</v>
      </c>
      <c r="C89" s="520"/>
      <c r="D89" s="526">
        <f t="shared" ref="D89:E103" si="23">+F89+J89+L89+N89</f>
        <v>3308</v>
      </c>
      <c r="E89" s="527">
        <f t="shared" si="23"/>
        <v>2022004</v>
      </c>
      <c r="F89" s="526">
        <v>1803</v>
      </c>
      <c r="G89" s="527">
        <v>1925247</v>
      </c>
      <c r="H89" s="526">
        <v>192</v>
      </c>
      <c r="I89" s="527">
        <v>612677</v>
      </c>
      <c r="J89" s="526">
        <v>1307</v>
      </c>
      <c r="K89" s="527">
        <v>52451</v>
      </c>
      <c r="L89" s="526">
        <v>198</v>
      </c>
      <c r="M89" s="527">
        <v>44306</v>
      </c>
      <c r="N89" s="526">
        <v>0</v>
      </c>
      <c r="O89" s="527">
        <v>0</v>
      </c>
    </row>
    <row r="90" spans="2:15" s="56" customFormat="1" ht="18" hidden="1" customHeight="1" x14ac:dyDescent="0.4">
      <c r="B90" s="520" t="s">
        <v>25</v>
      </c>
      <c r="C90" s="520"/>
      <c r="D90" s="526">
        <f t="shared" si="23"/>
        <v>3307</v>
      </c>
      <c r="E90" s="527">
        <f t="shared" si="23"/>
        <v>2069321</v>
      </c>
      <c r="F90" s="526">
        <v>1918</v>
      </c>
      <c r="G90" s="527">
        <v>1991797</v>
      </c>
      <c r="H90" s="526">
        <v>208</v>
      </c>
      <c r="I90" s="527">
        <v>677621</v>
      </c>
      <c r="J90" s="526">
        <v>1249</v>
      </c>
      <c r="K90" s="527">
        <v>48988</v>
      </c>
      <c r="L90" s="526">
        <v>140</v>
      </c>
      <c r="M90" s="527">
        <v>28536</v>
      </c>
      <c r="N90" s="526">
        <v>0</v>
      </c>
      <c r="O90" s="527">
        <v>0</v>
      </c>
    </row>
    <row r="91" spans="2:15" s="56" customFormat="1" ht="18" hidden="1" customHeight="1" x14ac:dyDescent="0.4">
      <c r="B91" s="520" t="s">
        <v>26</v>
      </c>
      <c r="C91" s="520"/>
      <c r="D91" s="526">
        <f t="shared" si="23"/>
        <v>3109</v>
      </c>
      <c r="E91" s="527">
        <f t="shared" si="23"/>
        <v>1990309</v>
      </c>
      <c r="F91" s="526">
        <f>1705+H91</f>
        <v>1909</v>
      </c>
      <c r="G91" s="527">
        <f>1229204+I91</f>
        <v>1907677</v>
      </c>
      <c r="H91" s="526">
        <v>204</v>
      </c>
      <c r="I91" s="527">
        <v>678473</v>
      </c>
      <c r="J91" s="526">
        <v>1058</v>
      </c>
      <c r="K91" s="527">
        <v>42894</v>
      </c>
      <c r="L91" s="526">
        <v>142</v>
      </c>
      <c r="M91" s="527">
        <v>39738</v>
      </c>
      <c r="N91" s="526">
        <v>0</v>
      </c>
      <c r="O91" s="527">
        <v>0</v>
      </c>
    </row>
    <row r="92" spans="2:15" s="56" customFormat="1" ht="15" hidden="1" customHeight="1" x14ac:dyDescent="0.4">
      <c r="B92" s="520" t="s">
        <v>27</v>
      </c>
      <c r="C92" s="520"/>
      <c r="D92" s="526">
        <f t="shared" si="23"/>
        <v>2749</v>
      </c>
      <c r="E92" s="527">
        <f t="shared" si="23"/>
        <v>1511314</v>
      </c>
      <c r="F92" s="526">
        <v>1637</v>
      </c>
      <c r="G92" s="527">
        <v>1436145</v>
      </c>
      <c r="H92" s="526">
        <v>112</v>
      </c>
      <c r="I92" s="527">
        <v>311947</v>
      </c>
      <c r="J92" s="526">
        <v>988</v>
      </c>
      <c r="K92" s="527">
        <v>38532</v>
      </c>
      <c r="L92" s="526">
        <v>123</v>
      </c>
      <c r="M92" s="527">
        <v>36139</v>
      </c>
      <c r="N92" s="526">
        <v>1</v>
      </c>
      <c r="O92" s="527">
        <v>498</v>
      </c>
    </row>
    <row r="93" spans="2:15" s="56" customFormat="1" ht="15" hidden="1" customHeight="1" x14ac:dyDescent="0.4">
      <c r="B93" s="520" t="s">
        <v>28</v>
      </c>
      <c r="C93" s="520"/>
      <c r="D93" s="526">
        <f t="shared" si="23"/>
        <v>2710</v>
      </c>
      <c r="E93" s="527">
        <f t="shared" si="23"/>
        <v>1637943</v>
      </c>
      <c r="F93" s="526">
        <v>1602</v>
      </c>
      <c r="G93" s="527">
        <v>1567997</v>
      </c>
      <c r="H93" s="526">
        <v>109</v>
      </c>
      <c r="I93" s="527">
        <v>399399</v>
      </c>
      <c r="J93" s="526">
        <v>980</v>
      </c>
      <c r="K93" s="527">
        <v>38200</v>
      </c>
      <c r="L93" s="526">
        <v>127</v>
      </c>
      <c r="M93" s="527">
        <v>31645</v>
      </c>
      <c r="N93" s="526">
        <v>1</v>
      </c>
      <c r="O93" s="527">
        <v>101</v>
      </c>
    </row>
    <row r="94" spans="2:15" s="56" customFormat="1" ht="15" customHeight="1" x14ac:dyDescent="0.4">
      <c r="B94" s="520" t="s">
        <v>29</v>
      </c>
      <c r="C94" s="520"/>
      <c r="D94" s="526">
        <f t="shared" si="23"/>
        <v>2678</v>
      </c>
      <c r="E94" s="527">
        <f t="shared" si="23"/>
        <v>1578325</v>
      </c>
      <c r="F94" s="526">
        <v>1573</v>
      </c>
      <c r="G94" s="527">
        <v>1512812</v>
      </c>
      <c r="H94" s="526">
        <v>94</v>
      </c>
      <c r="I94" s="527">
        <v>364796</v>
      </c>
      <c r="J94" s="526">
        <v>1018</v>
      </c>
      <c r="K94" s="527">
        <v>39702</v>
      </c>
      <c r="L94" s="526">
        <v>82</v>
      </c>
      <c r="M94" s="527">
        <v>23865</v>
      </c>
      <c r="N94" s="526">
        <v>5</v>
      </c>
      <c r="O94" s="527">
        <v>1946</v>
      </c>
    </row>
    <row r="95" spans="2:15" s="56" customFormat="1" ht="15" customHeight="1" x14ac:dyDescent="0.4">
      <c r="B95" s="520" t="s">
        <v>30</v>
      </c>
      <c r="C95" s="520"/>
      <c r="D95" s="526">
        <f t="shared" si="23"/>
        <v>2528</v>
      </c>
      <c r="E95" s="527">
        <f t="shared" si="23"/>
        <v>1569395</v>
      </c>
      <c r="F95" s="526">
        <v>1460</v>
      </c>
      <c r="G95" s="527">
        <v>1511598</v>
      </c>
      <c r="H95" s="526">
        <v>108</v>
      </c>
      <c r="I95" s="527">
        <v>362375</v>
      </c>
      <c r="J95" s="526">
        <v>990</v>
      </c>
      <c r="K95" s="527">
        <v>38294</v>
      </c>
      <c r="L95" s="526">
        <v>77</v>
      </c>
      <c r="M95" s="527">
        <v>17904</v>
      </c>
      <c r="N95" s="526">
        <v>1</v>
      </c>
      <c r="O95" s="527">
        <v>1599</v>
      </c>
    </row>
    <row r="96" spans="2:15" s="56" customFormat="1" ht="15" customHeight="1" x14ac:dyDescent="0.4">
      <c r="B96" s="520" t="s">
        <v>31</v>
      </c>
      <c r="C96" s="520"/>
      <c r="D96" s="526">
        <f t="shared" si="23"/>
        <v>2557</v>
      </c>
      <c r="E96" s="527">
        <f t="shared" si="23"/>
        <v>1603616</v>
      </c>
      <c r="F96" s="526">
        <v>1411</v>
      </c>
      <c r="G96" s="527">
        <v>1543314</v>
      </c>
      <c r="H96" s="526">
        <v>108</v>
      </c>
      <c r="I96" s="527">
        <v>395299</v>
      </c>
      <c r="J96" s="526">
        <v>1019</v>
      </c>
      <c r="K96" s="527">
        <v>39741</v>
      </c>
      <c r="L96" s="526">
        <v>125</v>
      </c>
      <c r="M96" s="527">
        <v>20523</v>
      </c>
      <c r="N96" s="526">
        <v>2</v>
      </c>
      <c r="O96" s="527">
        <v>38</v>
      </c>
    </row>
    <row r="97" spans="2:15" s="56" customFormat="1" ht="15" customHeight="1" x14ac:dyDescent="0.4">
      <c r="B97" s="520" t="s">
        <v>32</v>
      </c>
      <c r="C97" s="520"/>
      <c r="D97" s="526">
        <f t="shared" si="23"/>
        <v>2379</v>
      </c>
      <c r="E97" s="527">
        <f t="shared" si="23"/>
        <v>1565987</v>
      </c>
      <c r="F97" s="526">
        <v>1409</v>
      </c>
      <c r="G97" s="527">
        <v>1511284</v>
      </c>
      <c r="H97" s="526">
        <v>96</v>
      </c>
      <c r="I97" s="527">
        <v>356376</v>
      </c>
      <c r="J97" s="526">
        <v>874</v>
      </c>
      <c r="K97" s="527">
        <v>34086</v>
      </c>
      <c r="L97" s="526">
        <v>92</v>
      </c>
      <c r="M97" s="527">
        <v>20281</v>
      </c>
      <c r="N97" s="526">
        <v>4</v>
      </c>
      <c r="O97" s="527">
        <v>336</v>
      </c>
    </row>
    <row r="98" spans="2:15" s="56" customFormat="1" ht="15" customHeight="1" x14ac:dyDescent="0.4">
      <c r="B98" s="520" t="s">
        <v>33</v>
      </c>
      <c r="C98" s="520"/>
      <c r="D98" s="526">
        <f t="shared" si="23"/>
        <v>2366</v>
      </c>
      <c r="E98" s="527">
        <f t="shared" si="23"/>
        <v>1572192</v>
      </c>
      <c r="F98" s="526">
        <v>1474</v>
      </c>
      <c r="G98" s="527">
        <v>1516693</v>
      </c>
      <c r="H98" s="526">
        <v>70</v>
      </c>
      <c r="I98" s="527">
        <v>278476</v>
      </c>
      <c r="J98" s="526">
        <v>818</v>
      </c>
      <c r="K98" s="527">
        <v>31902</v>
      </c>
      <c r="L98" s="526">
        <v>74</v>
      </c>
      <c r="M98" s="527">
        <v>23597</v>
      </c>
      <c r="N98" s="526">
        <v>0</v>
      </c>
      <c r="O98" s="527">
        <v>0</v>
      </c>
    </row>
    <row r="99" spans="2:15" s="56" customFormat="1" ht="15" customHeight="1" x14ac:dyDescent="0.4">
      <c r="B99" s="520" t="s">
        <v>34</v>
      </c>
      <c r="C99" s="520"/>
      <c r="D99" s="526">
        <f t="shared" si="23"/>
        <v>2228</v>
      </c>
      <c r="E99" s="527">
        <f t="shared" si="23"/>
        <v>1545104</v>
      </c>
      <c r="F99" s="526">
        <v>1400</v>
      </c>
      <c r="G99" s="527">
        <v>1492472</v>
      </c>
      <c r="H99" s="526">
        <v>64</v>
      </c>
      <c r="I99" s="527">
        <v>284886</v>
      </c>
      <c r="J99" s="526">
        <v>749</v>
      </c>
      <c r="K99" s="527">
        <v>29211</v>
      </c>
      <c r="L99" s="526">
        <v>78</v>
      </c>
      <c r="M99" s="527">
        <v>22922</v>
      </c>
      <c r="N99" s="526">
        <v>1</v>
      </c>
      <c r="O99" s="527">
        <v>499</v>
      </c>
    </row>
    <row r="100" spans="2:15" s="56" customFormat="1" ht="15" customHeight="1" x14ac:dyDescent="0.4">
      <c r="B100" s="520" t="s">
        <v>35</v>
      </c>
      <c r="C100" s="520"/>
      <c r="D100" s="526">
        <f t="shared" si="23"/>
        <v>2084</v>
      </c>
      <c r="E100" s="527">
        <f t="shared" si="23"/>
        <v>1502307</v>
      </c>
      <c r="F100" s="526">
        <v>1328</v>
      </c>
      <c r="G100" s="527">
        <v>1451183</v>
      </c>
      <c r="H100" s="526">
        <v>61</v>
      </c>
      <c r="I100" s="527">
        <v>277215</v>
      </c>
      <c r="J100" s="526">
        <v>688</v>
      </c>
      <c r="K100" s="527">
        <v>26832</v>
      </c>
      <c r="L100" s="526">
        <v>62</v>
      </c>
      <c r="M100" s="527">
        <v>18920</v>
      </c>
      <c r="N100" s="526">
        <v>6</v>
      </c>
      <c r="O100" s="527">
        <v>5372</v>
      </c>
    </row>
    <row r="101" spans="2:15" s="56" customFormat="1" ht="15" customHeight="1" x14ac:dyDescent="0.4">
      <c r="B101" s="520" t="s">
        <v>36</v>
      </c>
      <c r="C101" s="520"/>
      <c r="D101" s="526">
        <f t="shared" si="23"/>
        <v>2155</v>
      </c>
      <c r="E101" s="527">
        <f t="shared" si="23"/>
        <v>1688054</v>
      </c>
      <c r="F101" s="526">
        <v>1410</v>
      </c>
      <c r="G101" s="527">
        <v>1645250</v>
      </c>
      <c r="H101" s="526">
        <v>73</v>
      </c>
      <c r="I101" s="527">
        <v>340715</v>
      </c>
      <c r="J101" s="526">
        <v>664</v>
      </c>
      <c r="K101" s="527">
        <v>25896</v>
      </c>
      <c r="L101" s="526">
        <v>80</v>
      </c>
      <c r="M101" s="527">
        <v>16409</v>
      </c>
      <c r="N101" s="526">
        <v>1</v>
      </c>
      <c r="O101" s="527">
        <v>499</v>
      </c>
    </row>
    <row r="102" spans="2:15" s="56" customFormat="1" ht="15" customHeight="1" x14ac:dyDescent="0.4">
      <c r="B102" s="520" t="s">
        <v>363</v>
      </c>
      <c r="C102" s="520"/>
      <c r="D102" s="526">
        <f t="shared" si="23"/>
        <v>2207</v>
      </c>
      <c r="E102" s="527">
        <f t="shared" si="23"/>
        <v>1636126</v>
      </c>
      <c r="F102" s="526">
        <v>1313</v>
      </c>
      <c r="G102" s="527">
        <v>1582997</v>
      </c>
      <c r="H102" s="526">
        <v>53</v>
      </c>
      <c r="I102" s="527">
        <v>297075</v>
      </c>
      <c r="J102" s="526">
        <v>755</v>
      </c>
      <c r="K102" s="527">
        <v>29445</v>
      </c>
      <c r="L102" s="526">
        <v>135</v>
      </c>
      <c r="M102" s="527">
        <v>22309</v>
      </c>
      <c r="N102" s="526">
        <v>4</v>
      </c>
      <c r="O102" s="527">
        <v>1375</v>
      </c>
    </row>
    <row r="103" spans="2:15" s="56" customFormat="1" ht="15" customHeight="1" x14ac:dyDescent="0.4">
      <c r="B103" s="520" t="s">
        <v>38</v>
      </c>
      <c r="C103" s="520"/>
      <c r="D103" s="526">
        <f t="shared" si="23"/>
        <v>1863</v>
      </c>
      <c r="E103" s="527">
        <f t="shared" si="23"/>
        <v>1532555</v>
      </c>
      <c r="F103" s="526">
        <v>1111</v>
      </c>
      <c r="G103" s="527">
        <v>1485647</v>
      </c>
      <c r="H103" s="526">
        <v>64</v>
      </c>
      <c r="I103" s="527">
        <v>306437</v>
      </c>
      <c r="J103" s="526">
        <v>602</v>
      </c>
      <c r="K103" s="527">
        <v>23478</v>
      </c>
      <c r="L103" s="526">
        <v>149</v>
      </c>
      <c r="M103" s="527">
        <v>22932</v>
      </c>
      <c r="N103" s="526">
        <v>1</v>
      </c>
      <c r="O103" s="527">
        <v>498</v>
      </c>
    </row>
    <row r="104" spans="2:15" s="2" customFormat="1" ht="15" customHeight="1" x14ac:dyDescent="0.4">
      <c r="B104" s="2" t="s">
        <v>356</v>
      </c>
      <c r="O104" s="53"/>
    </row>
    <row r="105" spans="2:15" s="2" customFormat="1" ht="11.25" x14ac:dyDescent="0.4"/>
    <row r="106" spans="2:15" s="2" customFormat="1" ht="11.25" x14ac:dyDescent="0.4">
      <c r="D106" s="528"/>
      <c r="E106" s="528"/>
      <c r="F106" s="528"/>
      <c r="G106" s="528"/>
      <c r="I106" s="528"/>
      <c r="J106" s="528"/>
      <c r="K106" s="528"/>
      <c r="M106" s="528"/>
    </row>
  </sheetData>
  <mergeCells count="84">
    <mergeCell ref="B99:C99"/>
    <mergeCell ref="B100:C100"/>
    <mergeCell ref="B101:C101"/>
    <mergeCell ref="B102:C102"/>
    <mergeCell ref="B103:C103"/>
    <mergeCell ref="B93:C93"/>
    <mergeCell ref="B94:C94"/>
    <mergeCell ref="B95:C95"/>
    <mergeCell ref="B96:C96"/>
    <mergeCell ref="B97:C97"/>
    <mergeCell ref="B98:C98"/>
    <mergeCell ref="B87:C87"/>
    <mergeCell ref="B88:C88"/>
    <mergeCell ref="B89:C89"/>
    <mergeCell ref="B90:C90"/>
    <mergeCell ref="B91:C91"/>
    <mergeCell ref="B92:C92"/>
    <mergeCell ref="B81:C81"/>
    <mergeCell ref="B82:C82"/>
    <mergeCell ref="B83:C83"/>
    <mergeCell ref="B84:C84"/>
    <mergeCell ref="B85:C85"/>
    <mergeCell ref="B86:C86"/>
    <mergeCell ref="D78:E79"/>
    <mergeCell ref="F78:I78"/>
    <mergeCell ref="J78:K79"/>
    <mergeCell ref="L78:M79"/>
    <mergeCell ref="N78:O79"/>
    <mergeCell ref="F79:G79"/>
    <mergeCell ref="H79:I79"/>
    <mergeCell ref="B67:B68"/>
    <mergeCell ref="B69:C69"/>
    <mergeCell ref="B70:B71"/>
    <mergeCell ref="B72:C72"/>
    <mergeCell ref="B73:B74"/>
    <mergeCell ref="B78:C80"/>
    <mergeCell ref="B58:B59"/>
    <mergeCell ref="B60:C60"/>
    <mergeCell ref="B61:B62"/>
    <mergeCell ref="B63:C63"/>
    <mergeCell ref="B64:B65"/>
    <mergeCell ref="B66:C66"/>
    <mergeCell ref="B49:B50"/>
    <mergeCell ref="B51:C51"/>
    <mergeCell ref="B52:B53"/>
    <mergeCell ref="B54:C54"/>
    <mergeCell ref="B55:B56"/>
    <mergeCell ref="B57:C57"/>
    <mergeCell ref="B40:B41"/>
    <mergeCell ref="B42:C42"/>
    <mergeCell ref="B43:B44"/>
    <mergeCell ref="B45:C45"/>
    <mergeCell ref="B46:B47"/>
    <mergeCell ref="B48:C48"/>
    <mergeCell ref="B31:B32"/>
    <mergeCell ref="B33:C33"/>
    <mergeCell ref="B34:B35"/>
    <mergeCell ref="B36:C36"/>
    <mergeCell ref="B37:B38"/>
    <mergeCell ref="B39:C39"/>
    <mergeCell ref="B22:B23"/>
    <mergeCell ref="B24:C24"/>
    <mergeCell ref="B25:B26"/>
    <mergeCell ref="B27:C27"/>
    <mergeCell ref="B28:B29"/>
    <mergeCell ref="B30:C30"/>
    <mergeCell ref="B13:B14"/>
    <mergeCell ref="B15:C15"/>
    <mergeCell ref="B16:B17"/>
    <mergeCell ref="B18:C18"/>
    <mergeCell ref="B19:B20"/>
    <mergeCell ref="B21:C21"/>
    <mergeCell ref="N4:O4"/>
    <mergeCell ref="B6:C6"/>
    <mergeCell ref="B7:B8"/>
    <mergeCell ref="B9:C9"/>
    <mergeCell ref="B10:B11"/>
    <mergeCell ref="B12:C12"/>
    <mergeCell ref="B4:C5"/>
    <mergeCell ref="D4:E4"/>
    <mergeCell ref="F4:G4"/>
    <mergeCell ref="H4:I4"/>
    <mergeCell ref="J4:K4"/>
    <mergeCell ref="L4:M4"/>
  </mergeCells>
  <phoneticPr fontId="4"/>
  <pageMargins left="0.59055118110236227" right="0.59055118110236227" top="0.78740157480314965" bottom="0.78740157480314965" header="0.39370078740157483" footer="0.39370078740157483"/>
  <pageSetup paperSize="9" scale="93" orientation="portrait" r:id="rId1"/>
  <headerFooter alignWithMargins="0">
    <oddHeader>&amp;R15.交通・通信</oddHeader>
    <oddFooter>&amp;C-109-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24"/>
  <sheetViews>
    <sheetView showGridLines="0" zoomScaleNormal="100" workbookViewId="0">
      <selection activeCell="B15" sqref="B15"/>
    </sheetView>
  </sheetViews>
  <sheetFormatPr defaultRowHeight="11.25" x14ac:dyDescent="0.15"/>
  <cols>
    <col min="1" max="1" width="1.625" style="530" customWidth="1"/>
    <col min="2" max="4" width="7.625" style="616" customWidth="1"/>
    <col min="5" max="5" width="6.625" style="616" customWidth="1"/>
    <col min="6" max="6" width="6.875" style="616" customWidth="1"/>
    <col min="7" max="7" width="4.875" style="617" customWidth="1"/>
    <col min="8" max="8" width="4.125" style="618" customWidth="1"/>
    <col min="9" max="9" width="4.125" style="619" customWidth="1"/>
    <col min="10" max="11" width="5.625" style="620" customWidth="1"/>
    <col min="12" max="12" width="3.625" style="621" customWidth="1"/>
    <col min="13" max="13" width="3.625" style="532" customWidth="1"/>
    <col min="14" max="14" width="3.625" style="622" customWidth="1"/>
    <col min="15" max="15" width="3.625" style="532" customWidth="1"/>
    <col min="16" max="16" width="3.875" style="623" customWidth="1"/>
    <col min="17" max="17" width="3.625" style="623" customWidth="1"/>
    <col min="18" max="18" width="5.875" style="622" customWidth="1"/>
    <col min="19" max="256" width="9" style="530"/>
    <col min="257" max="257" width="1.625" style="530" customWidth="1"/>
    <col min="258" max="260" width="7.625" style="530" customWidth="1"/>
    <col min="261" max="261" width="6.625" style="530" customWidth="1"/>
    <col min="262" max="262" width="6.875" style="530" customWidth="1"/>
    <col min="263" max="263" width="4.875" style="530" customWidth="1"/>
    <col min="264" max="265" width="4.125" style="530" customWidth="1"/>
    <col min="266" max="267" width="5.625" style="530" customWidth="1"/>
    <col min="268" max="271" width="3.625" style="530" customWidth="1"/>
    <col min="272" max="272" width="3.875" style="530" customWidth="1"/>
    <col min="273" max="273" width="3.625" style="530" customWidth="1"/>
    <col min="274" max="274" width="5.875" style="530" customWidth="1"/>
    <col min="275" max="512" width="9" style="530"/>
    <col min="513" max="513" width="1.625" style="530" customWidth="1"/>
    <col min="514" max="516" width="7.625" style="530" customWidth="1"/>
    <col min="517" max="517" width="6.625" style="530" customWidth="1"/>
    <col min="518" max="518" width="6.875" style="530" customWidth="1"/>
    <col min="519" max="519" width="4.875" style="530" customWidth="1"/>
    <col min="520" max="521" width="4.125" style="530" customWidth="1"/>
    <col min="522" max="523" width="5.625" style="530" customWidth="1"/>
    <col min="524" max="527" width="3.625" style="530" customWidth="1"/>
    <col min="528" max="528" width="3.875" style="530" customWidth="1"/>
    <col min="529" max="529" width="3.625" style="530" customWidth="1"/>
    <col min="530" max="530" width="5.875" style="530" customWidth="1"/>
    <col min="531" max="768" width="9" style="530"/>
    <col min="769" max="769" width="1.625" style="530" customWidth="1"/>
    <col min="770" max="772" width="7.625" style="530" customWidth="1"/>
    <col min="773" max="773" width="6.625" style="530" customWidth="1"/>
    <col min="774" max="774" width="6.875" style="530" customWidth="1"/>
    <col min="775" max="775" width="4.875" style="530" customWidth="1"/>
    <col min="776" max="777" width="4.125" style="530" customWidth="1"/>
    <col min="778" max="779" width="5.625" style="530" customWidth="1"/>
    <col min="780" max="783" width="3.625" style="530" customWidth="1"/>
    <col min="784" max="784" width="3.875" style="530" customWidth="1"/>
    <col min="785" max="785" width="3.625" style="530" customWidth="1"/>
    <col min="786" max="786" width="5.875" style="530" customWidth="1"/>
    <col min="787" max="1024" width="9" style="530"/>
    <col min="1025" max="1025" width="1.625" style="530" customWidth="1"/>
    <col min="1026" max="1028" width="7.625" style="530" customWidth="1"/>
    <col min="1029" max="1029" width="6.625" style="530" customWidth="1"/>
    <col min="1030" max="1030" width="6.875" style="530" customWidth="1"/>
    <col min="1031" max="1031" width="4.875" style="530" customWidth="1"/>
    <col min="1032" max="1033" width="4.125" style="530" customWidth="1"/>
    <col min="1034" max="1035" width="5.625" style="530" customWidth="1"/>
    <col min="1036" max="1039" width="3.625" style="530" customWidth="1"/>
    <col min="1040" max="1040" width="3.875" style="530" customWidth="1"/>
    <col min="1041" max="1041" width="3.625" style="530" customWidth="1"/>
    <col min="1042" max="1042" width="5.875" style="530" customWidth="1"/>
    <col min="1043" max="1280" width="9" style="530"/>
    <col min="1281" max="1281" width="1.625" style="530" customWidth="1"/>
    <col min="1282" max="1284" width="7.625" style="530" customWidth="1"/>
    <col min="1285" max="1285" width="6.625" style="530" customWidth="1"/>
    <col min="1286" max="1286" width="6.875" style="530" customWidth="1"/>
    <col min="1287" max="1287" width="4.875" style="530" customWidth="1"/>
    <col min="1288" max="1289" width="4.125" style="530" customWidth="1"/>
    <col min="1290" max="1291" width="5.625" style="530" customWidth="1"/>
    <col min="1292" max="1295" width="3.625" style="530" customWidth="1"/>
    <col min="1296" max="1296" width="3.875" style="530" customWidth="1"/>
    <col min="1297" max="1297" width="3.625" style="530" customWidth="1"/>
    <col min="1298" max="1298" width="5.875" style="530" customWidth="1"/>
    <col min="1299" max="1536" width="9" style="530"/>
    <col min="1537" max="1537" width="1.625" style="530" customWidth="1"/>
    <col min="1538" max="1540" width="7.625" style="530" customWidth="1"/>
    <col min="1541" max="1541" width="6.625" style="530" customWidth="1"/>
    <col min="1542" max="1542" width="6.875" style="530" customWidth="1"/>
    <col min="1543" max="1543" width="4.875" style="530" customWidth="1"/>
    <col min="1544" max="1545" width="4.125" style="530" customWidth="1"/>
    <col min="1546" max="1547" width="5.625" style="530" customWidth="1"/>
    <col min="1548" max="1551" width="3.625" style="530" customWidth="1"/>
    <col min="1552" max="1552" width="3.875" style="530" customWidth="1"/>
    <col min="1553" max="1553" width="3.625" style="530" customWidth="1"/>
    <col min="1554" max="1554" width="5.875" style="530" customWidth="1"/>
    <col min="1555" max="1792" width="9" style="530"/>
    <col min="1793" max="1793" width="1.625" style="530" customWidth="1"/>
    <col min="1794" max="1796" width="7.625" style="530" customWidth="1"/>
    <col min="1797" max="1797" width="6.625" style="530" customWidth="1"/>
    <col min="1798" max="1798" width="6.875" style="530" customWidth="1"/>
    <col min="1799" max="1799" width="4.875" style="530" customWidth="1"/>
    <col min="1800" max="1801" width="4.125" style="530" customWidth="1"/>
    <col min="1802" max="1803" width="5.625" style="530" customWidth="1"/>
    <col min="1804" max="1807" width="3.625" style="530" customWidth="1"/>
    <col min="1808" max="1808" width="3.875" style="530" customWidth="1"/>
    <col min="1809" max="1809" width="3.625" style="530" customWidth="1"/>
    <col min="1810" max="1810" width="5.875" style="530" customWidth="1"/>
    <col min="1811" max="2048" width="9" style="530"/>
    <col min="2049" max="2049" width="1.625" style="530" customWidth="1"/>
    <col min="2050" max="2052" width="7.625" style="530" customWidth="1"/>
    <col min="2053" max="2053" width="6.625" style="530" customWidth="1"/>
    <col min="2054" max="2054" width="6.875" style="530" customWidth="1"/>
    <col min="2055" max="2055" width="4.875" style="530" customWidth="1"/>
    <col min="2056" max="2057" width="4.125" style="530" customWidth="1"/>
    <col min="2058" max="2059" width="5.625" style="530" customWidth="1"/>
    <col min="2060" max="2063" width="3.625" style="530" customWidth="1"/>
    <col min="2064" max="2064" width="3.875" style="530" customWidth="1"/>
    <col min="2065" max="2065" width="3.625" style="530" customWidth="1"/>
    <col min="2066" max="2066" width="5.875" style="530" customWidth="1"/>
    <col min="2067" max="2304" width="9" style="530"/>
    <col min="2305" max="2305" width="1.625" style="530" customWidth="1"/>
    <col min="2306" max="2308" width="7.625" style="530" customWidth="1"/>
    <col min="2309" max="2309" width="6.625" style="530" customWidth="1"/>
    <col min="2310" max="2310" width="6.875" style="530" customWidth="1"/>
    <col min="2311" max="2311" width="4.875" style="530" customWidth="1"/>
    <col min="2312" max="2313" width="4.125" style="530" customWidth="1"/>
    <col min="2314" max="2315" width="5.625" style="530" customWidth="1"/>
    <col min="2316" max="2319" width="3.625" style="530" customWidth="1"/>
    <col min="2320" max="2320" width="3.875" style="530" customWidth="1"/>
    <col min="2321" max="2321" width="3.625" style="530" customWidth="1"/>
    <col min="2322" max="2322" width="5.875" style="530" customWidth="1"/>
    <col min="2323" max="2560" width="9" style="530"/>
    <col min="2561" max="2561" width="1.625" style="530" customWidth="1"/>
    <col min="2562" max="2564" width="7.625" style="530" customWidth="1"/>
    <col min="2565" max="2565" width="6.625" style="530" customWidth="1"/>
    <col min="2566" max="2566" width="6.875" style="530" customWidth="1"/>
    <col min="2567" max="2567" width="4.875" style="530" customWidth="1"/>
    <col min="2568" max="2569" width="4.125" style="530" customWidth="1"/>
    <col min="2570" max="2571" width="5.625" style="530" customWidth="1"/>
    <col min="2572" max="2575" width="3.625" style="530" customWidth="1"/>
    <col min="2576" max="2576" width="3.875" style="530" customWidth="1"/>
    <col min="2577" max="2577" width="3.625" style="530" customWidth="1"/>
    <col min="2578" max="2578" width="5.875" style="530" customWidth="1"/>
    <col min="2579" max="2816" width="9" style="530"/>
    <col min="2817" max="2817" width="1.625" style="530" customWidth="1"/>
    <col min="2818" max="2820" width="7.625" style="530" customWidth="1"/>
    <col min="2821" max="2821" width="6.625" style="530" customWidth="1"/>
    <col min="2822" max="2822" width="6.875" style="530" customWidth="1"/>
    <col min="2823" max="2823" width="4.875" style="530" customWidth="1"/>
    <col min="2824" max="2825" width="4.125" style="530" customWidth="1"/>
    <col min="2826" max="2827" width="5.625" style="530" customWidth="1"/>
    <col min="2828" max="2831" width="3.625" style="530" customWidth="1"/>
    <col min="2832" max="2832" width="3.875" style="530" customWidth="1"/>
    <col min="2833" max="2833" width="3.625" style="530" customWidth="1"/>
    <col min="2834" max="2834" width="5.875" style="530" customWidth="1"/>
    <col min="2835" max="3072" width="9" style="530"/>
    <col min="3073" max="3073" width="1.625" style="530" customWidth="1"/>
    <col min="3074" max="3076" width="7.625" style="530" customWidth="1"/>
    <col min="3077" max="3077" width="6.625" style="530" customWidth="1"/>
    <col min="3078" max="3078" width="6.875" style="530" customWidth="1"/>
    <col min="3079" max="3079" width="4.875" style="530" customWidth="1"/>
    <col min="3080" max="3081" width="4.125" style="530" customWidth="1"/>
    <col min="3082" max="3083" width="5.625" style="530" customWidth="1"/>
    <col min="3084" max="3087" width="3.625" style="530" customWidth="1"/>
    <col min="3088" max="3088" width="3.875" style="530" customWidth="1"/>
    <col min="3089" max="3089" width="3.625" style="530" customWidth="1"/>
    <col min="3090" max="3090" width="5.875" style="530" customWidth="1"/>
    <col min="3091" max="3328" width="9" style="530"/>
    <col min="3329" max="3329" width="1.625" style="530" customWidth="1"/>
    <col min="3330" max="3332" width="7.625" style="530" customWidth="1"/>
    <col min="3333" max="3333" width="6.625" style="530" customWidth="1"/>
    <col min="3334" max="3334" width="6.875" style="530" customWidth="1"/>
    <col min="3335" max="3335" width="4.875" style="530" customWidth="1"/>
    <col min="3336" max="3337" width="4.125" style="530" customWidth="1"/>
    <col min="3338" max="3339" width="5.625" style="530" customWidth="1"/>
    <col min="3340" max="3343" width="3.625" style="530" customWidth="1"/>
    <col min="3344" max="3344" width="3.875" style="530" customWidth="1"/>
    <col min="3345" max="3345" width="3.625" style="530" customWidth="1"/>
    <col min="3346" max="3346" width="5.875" style="530" customWidth="1"/>
    <col min="3347" max="3584" width="9" style="530"/>
    <col min="3585" max="3585" width="1.625" style="530" customWidth="1"/>
    <col min="3586" max="3588" width="7.625" style="530" customWidth="1"/>
    <col min="3589" max="3589" width="6.625" style="530" customWidth="1"/>
    <col min="3590" max="3590" width="6.875" style="530" customWidth="1"/>
    <col min="3591" max="3591" width="4.875" style="530" customWidth="1"/>
    <col min="3592" max="3593" width="4.125" style="530" customWidth="1"/>
    <col min="3594" max="3595" width="5.625" style="530" customWidth="1"/>
    <col min="3596" max="3599" width="3.625" style="530" customWidth="1"/>
    <col min="3600" max="3600" width="3.875" style="530" customWidth="1"/>
    <col min="3601" max="3601" width="3.625" style="530" customWidth="1"/>
    <col min="3602" max="3602" width="5.875" style="530" customWidth="1"/>
    <col min="3603" max="3840" width="9" style="530"/>
    <col min="3841" max="3841" width="1.625" style="530" customWidth="1"/>
    <col min="3842" max="3844" width="7.625" style="530" customWidth="1"/>
    <col min="3845" max="3845" width="6.625" style="530" customWidth="1"/>
    <col min="3846" max="3846" width="6.875" style="530" customWidth="1"/>
    <col min="3847" max="3847" width="4.875" style="530" customWidth="1"/>
    <col min="3848" max="3849" width="4.125" style="530" customWidth="1"/>
    <col min="3850" max="3851" width="5.625" style="530" customWidth="1"/>
    <col min="3852" max="3855" width="3.625" style="530" customWidth="1"/>
    <col min="3856" max="3856" width="3.875" style="530" customWidth="1"/>
    <col min="3857" max="3857" width="3.625" style="530" customWidth="1"/>
    <col min="3858" max="3858" width="5.875" style="530" customWidth="1"/>
    <col min="3859" max="4096" width="9" style="530"/>
    <col min="4097" max="4097" width="1.625" style="530" customWidth="1"/>
    <col min="4098" max="4100" width="7.625" style="530" customWidth="1"/>
    <col min="4101" max="4101" width="6.625" style="530" customWidth="1"/>
    <col min="4102" max="4102" width="6.875" style="530" customWidth="1"/>
    <col min="4103" max="4103" width="4.875" style="530" customWidth="1"/>
    <col min="4104" max="4105" width="4.125" style="530" customWidth="1"/>
    <col min="4106" max="4107" width="5.625" style="530" customWidth="1"/>
    <col min="4108" max="4111" width="3.625" style="530" customWidth="1"/>
    <col min="4112" max="4112" width="3.875" style="530" customWidth="1"/>
    <col min="4113" max="4113" width="3.625" style="530" customWidth="1"/>
    <col min="4114" max="4114" width="5.875" style="530" customWidth="1"/>
    <col min="4115" max="4352" width="9" style="530"/>
    <col min="4353" max="4353" width="1.625" style="530" customWidth="1"/>
    <col min="4354" max="4356" width="7.625" style="530" customWidth="1"/>
    <col min="4357" max="4357" width="6.625" style="530" customWidth="1"/>
    <col min="4358" max="4358" width="6.875" style="530" customWidth="1"/>
    <col min="4359" max="4359" width="4.875" style="530" customWidth="1"/>
    <col min="4360" max="4361" width="4.125" style="530" customWidth="1"/>
    <col min="4362" max="4363" width="5.625" style="530" customWidth="1"/>
    <col min="4364" max="4367" width="3.625" style="530" customWidth="1"/>
    <col min="4368" max="4368" width="3.875" style="530" customWidth="1"/>
    <col min="4369" max="4369" width="3.625" style="530" customWidth="1"/>
    <col min="4370" max="4370" width="5.875" style="530" customWidth="1"/>
    <col min="4371" max="4608" width="9" style="530"/>
    <col min="4609" max="4609" width="1.625" style="530" customWidth="1"/>
    <col min="4610" max="4612" width="7.625" style="530" customWidth="1"/>
    <col min="4613" max="4613" width="6.625" style="530" customWidth="1"/>
    <col min="4614" max="4614" width="6.875" style="530" customWidth="1"/>
    <col min="4615" max="4615" width="4.875" style="530" customWidth="1"/>
    <col min="4616" max="4617" width="4.125" style="530" customWidth="1"/>
    <col min="4618" max="4619" width="5.625" style="530" customWidth="1"/>
    <col min="4620" max="4623" width="3.625" style="530" customWidth="1"/>
    <col min="4624" max="4624" width="3.875" style="530" customWidth="1"/>
    <col min="4625" max="4625" width="3.625" style="530" customWidth="1"/>
    <col min="4626" max="4626" width="5.875" style="530" customWidth="1"/>
    <col min="4627" max="4864" width="9" style="530"/>
    <col min="4865" max="4865" width="1.625" style="530" customWidth="1"/>
    <col min="4866" max="4868" width="7.625" style="530" customWidth="1"/>
    <col min="4869" max="4869" width="6.625" style="530" customWidth="1"/>
    <col min="4870" max="4870" width="6.875" style="530" customWidth="1"/>
    <col min="4871" max="4871" width="4.875" style="530" customWidth="1"/>
    <col min="4872" max="4873" width="4.125" style="530" customWidth="1"/>
    <col min="4874" max="4875" width="5.625" style="530" customWidth="1"/>
    <col min="4876" max="4879" width="3.625" style="530" customWidth="1"/>
    <col min="4880" max="4880" width="3.875" style="530" customWidth="1"/>
    <col min="4881" max="4881" width="3.625" style="530" customWidth="1"/>
    <col min="4882" max="4882" width="5.875" style="530" customWidth="1"/>
    <col min="4883" max="5120" width="9" style="530"/>
    <col min="5121" max="5121" width="1.625" style="530" customWidth="1"/>
    <col min="5122" max="5124" width="7.625" style="530" customWidth="1"/>
    <col min="5125" max="5125" width="6.625" style="530" customWidth="1"/>
    <col min="5126" max="5126" width="6.875" style="530" customWidth="1"/>
    <col min="5127" max="5127" width="4.875" style="530" customWidth="1"/>
    <col min="5128" max="5129" width="4.125" style="530" customWidth="1"/>
    <col min="5130" max="5131" width="5.625" style="530" customWidth="1"/>
    <col min="5132" max="5135" width="3.625" style="530" customWidth="1"/>
    <col min="5136" max="5136" width="3.875" style="530" customWidth="1"/>
    <col min="5137" max="5137" width="3.625" style="530" customWidth="1"/>
    <col min="5138" max="5138" width="5.875" style="530" customWidth="1"/>
    <col min="5139" max="5376" width="9" style="530"/>
    <col min="5377" max="5377" width="1.625" style="530" customWidth="1"/>
    <col min="5378" max="5380" width="7.625" style="530" customWidth="1"/>
    <col min="5381" max="5381" width="6.625" style="530" customWidth="1"/>
    <col min="5382" max="5382" width="6.875" style="530" customWidth="1"/>
    <col min="5383" max="5383" width="4.875" style="530" customWidth="1"/>
    <col min="5384" max="5385" width="4.125" style="530" customWidth="1"/>
    <col min="5386" max="5387" width="5.625" style="530" customWidth="1"/>
    <col min="5388" max="5391" width="3.625" style="530" customWidth="1"/>
    <col min="5392" max="5392" width="3.875" style="530" customWidth="1"/>
    <col min="5393" max="5393" width="3.625" style="530" customWidth="1"/>
    <col min="5394" max="5394" width="5.875" style="530" customWidth="1"/>
    <col min="5395" max="5632" width="9" style="530"/>
    <col min="5633" max="5633" width="1.625" style="530" customWidth="1"/>
    <col min="5634" max="5636" width="7.625" style="530" customWidth="1"/>
    <col min="5637" max="5637" width="6.625" style="530" customWidth="1"/>
    <col min="5638" max="5638" width="6.875" style="530" customWidth="1"/>
    <col min="5639" max="5639" width="4.875" style="530" customWidth="1"/>
    <col min="5640" max="5641" width="4.125" style="530" customWidth="1"/>
    <col min="5642" max="5643" width="5.625" style="530" customWidth="1"/>
    <col min="5644" max="5647" width="3.625" style="530" customWidth="1"/>
    <col min="5648" max="5648" width="3.875" style="530" customWidth="1"/>
    <col min="5649" max="5649" width="3.625" style="530" customWidth="1"/>
    <col min="5650" max="5650" width="5.875" style="530" customWidth="1"/>
    <col min="5651" max="5888" width="9" style="530"/>
    <col min="5889" max="5889" width="1.625" style="530" customWidth="1"/>
    <col min="5890" max="5892" width="7.625" style="530" customWidth="1"/>
    <col min="5893" max="5893" width="6.625" style="530" customWidth="1"/>
    <col min="5894" max="5894" width="6.875" style="530" customWidth="1"/>
    <col min="5895" max="5895" width="4.875" style="530" customWidth="1"/>
    <col min="5896" max="5897" width="4.125" style="530" customWidth="1"/>
    <col min="5898" max="5899" width="5.625" style="530" customWidth="1"/>
    <col min="5900" max="5903" width="3.625" style="530" customWidth="1"/>
    <col min="5904" max="5904" width="3.875" style="530" customWidth="1"/>
    <col min="5905" max="5905" width="3.625" style="530" customWidth="1"/>
    <col min="5906" max="5906" width="5.875" style="530" customWidth="1"/>
    <col min="5907" max="6144" width="9" style="530"/>
    <col min="6145" max="6145" width="1.625" style="530" customWidth="1"/>
    <col min="6146" max="6148" width="7.625" style="530" customWidth="1"/>
    <col min="6149" max="6149" width="6.625" style="530" customWidth="1"/>
    <col min="6150" max="6150" width="6.875" style="530" customWidth="1"/>
    <col min="6151" max="6151" width="4.875" style="530" customWidth="1"/>
    <col min="6152" max="6153" width="4.125" style="530" customWidth="1"/>
    <col min="6154" max="6155" width="5.625" style="530" customWidth="1"/>
    <col min="6156" max="6159" width="3.625" style="530" customWidth="1"/>
    <col min="6160" max="6160" width="3.875" style="530" customWidth="1"/>
    <col min="6161" max="6161" width="3.625" style="530" customWidth="1"/>
    <col min="6162" max="6162" width="5.875" style="530" customWidth="1"/>
    <col min="6163" max="6400" width="9" style="530"/>
    <col min="6401" max="6401" width="1.625" style="530" customWidth="1"/>
    <col min="6402" max="6404" width="7.625" style="530" customWidth="1"/>
    <col min="6405" max="6405" width="6.625" style="530" customWidth="1"/>
    <col min="6406" max="6406" width="6.875" style="530" customWidth="1"/>
    <col min="6407" max="6407" width="4.875" style="530" customWidth="1"/>
    <col min="6408" max="6409" width="4.125" style="530" customWidth="1"/>
    <col min="6410" max="6411" width="5.625" style="530" customWidth="1"/>
    <col min="6412" max="6415" width="3.625" style="530" customWidth="1"/>
    <col min="6416" max="6416" width="3.875" style="530" customWidth="1"/>
    <col min="6417" max="6417" width="3.625" style="530" customWidth="1"/>
    <col min="6418" max="6418" width="5.875" style="530" customWidth="1"/>
    <col min="6419" max="6656" width="9" style="530"/>
    <col min="6657" max="6657" width="1.625" style="530" customWidth="1"/>
    <col min="6658" max="6660" width="7.625" style="530" customWidth="1"/>
    <col min="6661" max="6661" width="6.625" style="530" customWidth="1"/>
    <col min="6662" max="6662" width="6.875" style="530" customWidth="1"/>
    <col min="6663" max="6663" width="4.875" style="530" customWidth="1"/>
    <col min="6664" max="6665" width="4.125" style="530" customWidth="1"/>
    <col min="6666" max="6667" width="5.625" style="530" customWidth="1"/>
    <col min="6668" max="6671" width="3.625" style="530" customWidth="1"/>
    <col min="6672" max="6672" width="3.875" style="530" customWidth="1"/>
    <col min="6673" max="6673" width="3.625" style="530" customWidth="1"/>
    <col min="6674" max="6674" width="5.875" style="530" customWidth="1"/>
    <col min="6675" max="6912" width="9" style="530"/>
    <col min="6913" max="6913" width="1.625" style="530" customWidth="1"/>
    <col min="6914" max="6916" width="7.625" style="530" customWidth="1"/>
    <col min="6917" max="6917" width="6.625" style="530" customWidth="1"/>
    <col min="6918" max="6918" width="6.875" style="530" customWidth="1"/>
    <col min="6919" max="6919" width="4.875" style="530" customWidth="1"/>
    <col min="6920" max="6921" width="4.125" style="530" customWidth="1"/>
    <col min="6922" max="6923" width="5.625" style="530" customWidth="1"/>
    <col min="6924" max="6927" width="3.625" style="530" customWidth="1"/>
    <col min="6928" max="6928" width="3.875" style="530" customWidth="1"/>
    <col min="6929" max="6929" width="3.625" style="530" customWidth="1"/>
    <col min="6930" max="6930" width="5.875" style="530" customWidth="1"/>
    <col min="6931" max="7168" width="9" style="530"/>
    <col min="7169" max="7169" width="1.625" style="530" customWidth="1"/>
    <col min="7170" max="7172" width="7.625" style="530" customWidth="1"/>
    <col min="7173" max="7173" width="6.625" style="530" customWidth="1"/>
    <col min="7174" max="7174" width="6.875" style="530" customWidth="1"/>
    <col min="7175" max="7175" width="4.875" style="530" customWidth="1"/>
    <col min="7176" max="7177" width="4.125" style="530" customWidth="1"/>
    <col min="7178" max="7179" width="5.625" style="530" customWidth="1"/>
    <col min="7180" max="7183" width="3.625" style="530" customWidth="1"/>
    <col min="7184" max="7184" width="3.875" style="530" customWidth="1"/>
    <col min="7185" max="7185" width="3.625" style="530" customWidth="1"/>
    <col min="7186" max="7186" width="5.875" style="530" customWidth="1"/>
    <col min="7187" max="7424" width="9" style="530"/>
    <col min="7425" max="7425" width="1.625" style="530" customWidth="1"/>
    <col min="7426" max="7428" width="7.625" style="530" customWidth="1"/>
    <col min="7429" max="7429" width="6.625" style="530" customWidth="1"/>
    <col min="7430" max="7430" width="6.875" style="530" customWidth="1"/>
    <col min="7431" max="7431" width="4.875" style="530" customWidth="1"/>
    <col min="7432" max="7433" width="4.125" style="530" customWidth="1"/>
    <col min="7434" max="7435" width="5.625" style="530" customWidth="1"/>
    <col min="7436" max="7439" width="3.625" style="530" customWidth="1"/>
    <col min="7440" max="7440" width="3.875" style="530" customWidth="1"/>
    <col min="7441" max="7441" width="3.625" style="530" customWidth="1"/>
    <col min="7442" max="7442" width="5.875" style="530" customWidth="1"/>
    <col min="7443" max="7680" width="9" style="530"/>
    <col min="7681" max="7681" width="1.625" style="530" customWidth="1"/>
    <col min="7682" max="7684" width="7.625" style="530" customWidth="1"/>
    <col min="7685" max="7685" width="6.625" style="530" customWidth="1"/>
    <col min="7686" max="7686" width="6.875" style="530" customWidth="1"/>
    <col min="7687" max="7687" width="4.875" style="530" customWidth="1"/>
    <col min="7688" max="7689" width="4.125" style="530" customWidth="1"/>
    <col min="7690" max="7691" width="5.625" style="530" customWidth="1"/>
    <col min="7692" max="7695" width="3.625" style="530" customWidth="1"/>
    <col min="7696" max="7696" width="3.875" style="530" customWidth="1"/>
    <col min="7697" max="7697" width="3.625" style="530" customWidth="1"/>
    <col min="7698" max="7698" width="5.875" style="530" customWidth="1"/>
    <col min="7699" max="7936" width="9" style="530"/>
    <col min="7937" max="7937" width="1.625" style="530" customWidth="1"/>
    <col min="7938" max="7940" width="7.625" style="530" customWidth="1"/>
    <col min="7941" max="7941" width="6.625" style="530" customWidth="1"/>
    <col min="7942" max="7942" width="6.875" style="530" customWidth="1"/>
    <col min="7943" max="7943" width="4.875" style="530" customWidth="1"/>
    <col min="7944" max="7945" width="4.125" style="530" customWidth="1"/>
    <col min="7946" max="7947" width="5.625" style="530" customWidth="1"/>
    <col min="7948" max="7951" width="3.625" style="530" customWidth="1"/>
    <col min="7952" max="7952" width="3.875" style="530" customWidth="1"/>
    <col min="7953" max="7953" width="3.625" style="530" customWidth="1"/>
    <col min="7954" max="7954" width="5.875" style="530" customWidth="1"/>
    <col min="7955" max="8192" width="9" style="530"/>
    <col min="8193" max="8193" width="1.625" style="530" customWidth="1"/>
    <col min="8194" max="8196" width="7.625" style="530" customWidth="1"/>
    <col min="8197" max="8197" width="6.625" style="530" customWidth="1"/>
    <col min="8198" max="8198" width="6.875" style="530" customWidth="1"/>
    <col min="8199" max="8199" width="4.875" style="530" customWidth="1"/>
    <col min="8200" max="8201" width="4.125" style="530" customWidth="1"/>
    <col min="8202" max="8203" width="5.625" style="530" customWidth="1"/>
    <col min="8204" max="8207" width="3.625" style="530" customWidth="1"/>
    <col min="8208" max="8208" width="3.875" style="530" customWidth="1"/>
    <col min="8209" max="8209" width="3.625" style="530" customWidth="1"/>
    <col min="8210" max="8210" width="5.875" style="530" customWidth="1"/>
    <col min="8211" max="8448" width="9" style="530"/>
    <col min="8449" max="8449" width="1.625" style="530" customWidth="1"/>
    <col min="8450" max="8452" width="7.625" style="530" customWidth="1"/>
    <col min="8453" max="8453" width="6.625" style="530" customWidth="1"/>
    <col min="8454" max="8454" width="6.875" style="530" customWidth="1"/>
    <col min="8455" max="8455" width="4.875" style="530" customWidth="1"/>
    <col min="8456" max="8457" width="4.125" style="530" customWidth="1"/>
    <col min="8458" max="8459" width="5.625" style="530" customWidth="1"/>
    <col min="8460" max="8463" width="3.625" style="530" customWidth="1"/>
    <col min="8464" max="8464" width="3.875" style="530" customWidth="1"/>
    <col min="8465" max="8465" width="3.625" style="530" customWidth="1"/>
    <col min="8466" max="8466" width="5.875" style="530" customWidth="1"/>
    <col min="8467" max="8704" width="9" style="530"/>
    <col min="8705" max="8705" width="1.625" style="530" customWidth="1"/>
    <col min="8706" max="8708" width="7.625" style="530" customWidth="1"/>
    <col min="8709" max="8709" width="6.625" style="530" customWidth="1"/>
    <col min="8710" max="8710" width="6.875" style="530" customWidth="1"/>
    <col min="8711" max="8711" width="4.875" style="530" customWidth="1"/>
    <col min="8712" max="8713" width="4.125" style="530" customWidth="1"/>
    <col min="8714" max="8715" width="5.625" style="530" customWidth="1"/>
    <col min="8716" max="8719" width="3.625" style="530" customWidth="1"/>
    <col min="8720" max="8720" width="3.875" style="530" customWidth="1"/>
    <col min="8721" max="8721" width="3.625" style="530" customWidth="1"/>
    <col min="8722" max="8722" width="5.875" style="530" customWidth="1"/>
    <col min="8723" max="8960" width="9" style="530"/>
    <col min="8961" max="8961" width="1.625" style="530" customWidth="1"/>
    <col min="8962" max="8964" width="7.625" style="530" customWidth="1"/>
    <col min="8965" max="8965" width="6.625" style="530" customWidth="1"/>
    <col min="8966" max="8966" width="6.875" style="530" customWidth="1"/>
    <col min="8967" max="8967" width="4.875" style="530" customWidth="1"/>
    <col min="8968" max="8969" width="4.125" style="530" customWidth="1"/>
    <col min="8970" max="8971" width="5.625" style="530" customWidth="1"/>
    <col min="8972" max="8975" width="3.625" style="530" customWidth="1"/>
    <col min="8976" max="8976" width="3.875" style="530" customWidth="1"/>
    <col min="8977" max="8977" width="3.625" style="530" customWidth="1"/>
    <col min="8978" max="8978" width="5.875" style="530" customWidth="1"/>
    <col min="8979" max="9216" width="9" style="530"/>
    <col min="9217" max="9217" width="1.625" style="530" customWidth="1"/>
    <col min="9218" max="9220" width="7.625" style="530" customWidth="1"/>
    <col min="9221" max="9221" width="6.625" style="530" customWidth="1"/>
    <col min="9222" max="9222" width="6.875" style="530" customWidth="1"/>
    <col min="9223" max="9223" width="4.875" style="530" customWidth="1"/>
    <col min="9224" max="9225" width="4.125" style="530" customWidth="1"/>
    <col min="9226" max="9227" width="5.625" style="530" customWidth="1"/>
    <col min="9228" max="9231" width="3.625" style="530" customWidth="1"/>
    <col min="9232" max="9232" width="3.875" style="530" customWidth="1"/>
    <col min="9233" max="9233" width="3.625" style="530" customWidth="1"/>
    <col min="9234" max="9234" width="5.875" style="530" customWidth="1"/>
    <col min="9235" max="9472" width="9" style="530"/>
    <col min="9473" max="9473" width="1.625" style="530" customWidth="1"/>
    <col min="9474" max="9476" width="7.625" style="530" customWidth="1"/>
    <col min="9477" max="9477" width="6.625" style="530" customWidth="1"/>
    <col min="9478" max="9478" width="6.875" style="530" customWidth="1"/>
    <col min="9479" max="9479" width="4.875" style="530" customWidth="1"/>
    <col min="9480" max="9481" width="4.125" style="530" customWidth="1"/>
    <col min="9482" max="9483" width="5.625" style="530" customWidth="1"/>
    <col min="9484" max="9487" width="3.625" style="530" customWidth="1"/>
    <col min="9488" max="9488" width="3.875" style="530" customWidth="1"/>
    <col min="9489" max="9489" width="3.625" style="530" customWidth="1"/>
    <col min="9490" max="9490" width="5.875" style="530" customWidth="1"/>
    <col min="9491" max="9728" width="9" style="530"/>
    <col min="9729" max="9729" width="1.625" style="530" customWidth="1"/>
    <col min="9730" max="9732" width="7.625" style="530" customWidth="1"/>
    <col min="9733" max="9733" width="6.625" style="530" customWidth="1"/>
    <col min="9734" max="9734" width="6.875" style="530" customWidth="1"/>
    <col min="9735" max="9735" width="4.875" style="530" customWidth="1"/>
    <col min="9736" max="9737" width="4.125" style="530" customWidth="1"/>
    <col min="9738" max="9739" width="5.625" style="530" customWidth="1"/>
    <col min="9740" max="9743" width="3.625" style="530" customWidth="1"/>
    <col min="9744" max="9744" width="3.875" style="530" customWidth="1"/>
    <col min="9745" max="9745" width="3.625" style="530" customWidth="1"/>
    <col min="9746" max="9746" width="5.875" style="530" customWidth="1"/>
    <col min="9747" max="9984" width="9" style="530"/>
    <col min="9985" max="9985" width="1.625" style="530" customWidth="1"/>
    <col min="9986" max="9988" width="7.625" style="530" customWidth="1"/>
    <col min="9989" max="9989" width="6.625" style="530" customWidth="1"/>
    <col min="9990" max="9990" width="6.875" style="530" customWidth="1"/>
    <col min="9991" max="9991" width="4.875" style="530" customWidth="1"/>
    <col min="9992" max="9993" width="4.125" style="530" customWidth="1"/>
    <col min="9994" max="9995" width="5.625" style="530" customWidth="1"/>
    <col min="9996" max="9999" width="3.625" style="530" customWidth="1"/>
    <col min="10000" max="10000" width="3.875" style="530" customWidth="1"/>
    <col min="10001" max="10001" width="3.625" style="530" customWidth="1"/>
    <col min="10002" max="10002" width="5.875" style="530" customWidth="1"/>
    <col min="10003" max="10240" width="9" style="530"/>
    <col min="10241" max="10241" width="1.625" style="530" customWidth="1"/>
    <col min="10242" max="10244" width="7.625" style="530" customWidth="1"/>
    <col min="10245" max="10245" width="6.625" style="530" customWidth="1"/>
    <col min="10246" max="10246" width="6.875" style="530" customWidth="1"/>
    <col min="10247" max="10247" width="4.875" style="530" customWidth="1"/>
    <col min="10248" max="10249" width="4.125" style="530" customWidth="1"/>
    <col min="10250" max="10251" width="5.625" style="530" customWidth="1"/>
    <col min="10252" max="10255" width="3.625" style="530" customWidth="1"/>
    <col min="10256" max="10256" width="3.875" style="530" customWidth="1"/>
    <col min="10257" max="10257" width="3.625" style="530" customWidth="1"/>
    <col min="10258" max="10258" width="5.875" style="530" customWidth="1"/>
    <col min="10259" max="10496" width="9" style="530"/>
    <col min="10497" max="10497" width="1.625" style="530" customWidth="1"/>
    <col min="10498" max="10500" width="7.625" style="530" customWidth="1"/>
    <col min="10501" max="10501" width="6.625" style="530" customWidth="1"/>
    <col min="10502" max="10502" width="6.875" style="530" customWidth="1"/>
    <col min="10503" max="10503" width="4.875" style="530" customWidth="1"/>
    <col min="10504" max="10505" width="4.125" style="530" customWidth="1"/>
    <col min="10506" max="10507" width="5.625" style="530" customWidth="1"/>
    <col min="10508" max="10511" width="3.625" style="530" customWidth="1"/>
    <col min="10512" max="10512" width="3.875" style="530" customWidth="1"/>
    <col min="10513" max="10513" width="3.625" style="530" customWidth="1"/>
    <col min="10514" max="10514" width="5.875" style="530" customWidth="1"/>
    <col min="10515" max="10752" width="9" style="530"/>
    <col min="10753" max="10753" width="1.625" style="530" customWidth="1"/>
    <col min="10754" max="10756" width="7.625" style="530" customWidth="1"/>
    <col min="10757" max="10757" width="6.625" style="530" customWidth="1"/>
    <col min="10758" max="10758" width="6.875" style="530" customWidth="1"/>
    <col min="10759" max="10759" width="4.875" style="530" customWidth="1"/>
    <col min="10760" max="10761" width="4.125" style="530" customWidth="1"/>
    <col min="10762" max="10763" width="5.625" style="530" customWidth="1"/>
    <col min="10764" max="10767" width="3.625" style="530" customWidth="1"/>
    <col min="10768" max="10768" width="3.875" style="530" customWidth="1"/>
    <col min="10769" max="10769" width="3.625" style="530" customWidth="1"/>
    <col min="10770" max="10770" width="5.875" style="530" customWidth="1"/>
    <col min="10771" max="11008" width="9" style="530"/>
    <col min="11009" max="11009" width="1.625" style="530" customWidth="1"/>
    <col min="11010" max="11012" width="7.625" style="530" customWidth="1"/>
    <col min="11013" max="11013" width="6.625" style="530" customWidth="1"/>
    <col min="11014" max="11014" width="6.875" style="530" customWidth="1"/>
    <col min="11015" max="11015" width="4.875" style="530" customWidth="1"/>
    <col min="11016" max="11017" width="4.125" style="530" customWidth="1"/>
    <col min="11018" max="11019" width="5.625" style="530" customWidth="1"/>
    <col min="11020" max="11023" width="3.625" style="530" customWidth="1"/>
    <col min="11024" max="11024" width="3.875" style="530" customWidth="1"/>
    <col min="11025" max="11025" width="3.625" style="530" customWidth="1"/>
    <col min="11026" max="11026" width="5.875" style="530" customWidth="1"/>
    <col min="11027" max="11264" width="9" style="530"/>
    <col min="11265" max="11265" width="1.625" style="530" customWidth="1"/>
    <col min="11266" max="11268" width="7.625" style="530" customWidth="1"/>
    <col min="11269" max="11269" width="6.625" style="530" customWidth="1"/>
    <col min="11270" max="11270" width="6.875" style="530" customWidth="1"/>
    <col min="11271" max="11271" width="4.875" style="530" customWidth="1"/>
    <col min="11272" max="11273" width="4.125" style="530" customWidth="1"/>
    <col min="11274" max="11275" width="5.625" style="530" customWidth="1"/>
    <col min="11276" max="11279" width="3.625" style="530" customWidth="1"/>
    <col min="11280" max="11280" width="3.875" style="530" customWidth="1"/>
    <col min="11281" max="11281" width="3.625" style="530" customWidth="1"/>
    <col min="11282" max="11282" width="5.875" style="530" customWidth="1"/>
    <col min="11283" max="11520" width="9" style="530"/>
    <col min="11521" max="11521" width="1.625" style="530" customWidth="1"/>
    <col min="11522" max="11524" width="7.625" style="530" customWidth="1"/>
    <col min="11525" max="11525" width="6.625" style="530" customWidth="1"/>
    <col min="11526" max="11526" width="6.875" style="530" customWidth="1"/>
    <col min="11527" max="11527" width="4.875" style="530" customWidth="1"/>
    <col min="11528" max="11529" width="4.125" style="530" customWidth="1"/>
    <col min="11530" max="11531" width="5.625" style="530" customWidth="1"/>
    <col min="11532" max="11535" width="3.625" style="530" customWidth="1"/>
    <col min="11536" max="11536" width="3.875" style="530" customWidth="1"/>
    <col min="11537" max="11537" width="3.625" style="530" customWidth="1"/>
    <col min="11538" max="11538" width="5.875" style="530" customWidth="1"/>
    <col min="11539" max="11776" width="9" style="530"/>
    <col min="11777" max="11777" width="1.625" style="530" customWidth="1"/>
    <col min="11778" max="11780" width="7.625" style="530" customWidth="1"/>
    <col min="11781" max="11781" width="6.625" style="530" customWidth="1"/>
    <col min="11782" max="11782" width="6.875" style="530" customWidth="1"/>
    <col min="11783" max="11783" width="4.875" style="530" customWidth="1"/>
    <col min="11784" max="11785" width="4.125" style="530" customWidth="1"/>
    <col min="11786" max="11787" width="5.625" style="530" customWidth="1"/>
    <col min="11788" max="11791" width="3.625" style="530" customWidth="1"/>
    <col min="11792" max="11792" width="3.875" style="530" customWidth="1"/>
    <col min="11793" max="11793" width="3.625" style="530" customWidth="1"/>
    <col min="11794" max="11794" width="5.875" style="530" customWidth="1"/>
    <col min="11795" max="12032" width="9" style="530"/>
    <col min="12033" max="12033" width="1.625" style="530" customWidth="1"/>
    <col min="12034" max="12036" width="7.625" style="530" customWidth="1"/>
    <col min="12037" max="12037" width="6.625" style="530" customWidth="1"/>
    <col min="12038" max="12038" width="6.875" style="530" customWidth="1"/>
    <col min="12039" max="12039" width="4.875" style="530" customWidth="1"/>
    <col min="12040" max="12041" width="4.125" style="530" customWidth="1"/>
    <col min="12042" max="12043" width="5.625" style="530" customWidth="1"/>
    <col min="12044" max="12047" width="3.625" style="530" customWidth="1"/>
    <col min="12048" max="12048" width="3.875" style="530" customWidth="1"/>
    <col min="12049" max="12049" width="3.625" style="530" customWidth="1"/>
    <col min="12050" max="12050" width="5.875" style="530" customWidth="1"/>
    <col min="12051" max="12288" width="9" style="530"/>
    <col min="12289" max="12289" width="1.625" style="530" customWidth="1"/>
    <col min="12290" max="12292" width="7.625" style="530" customWidth="1"/>
    <col min="12293" max="12293" width="6.625" style="530" customWidth="1"/>
    <col min="12294" max="12294" width="6.875" style="530" customWidth="1"/>
    <col min="12295" max="12295" width="4.875" style="530" customWidth="1"/>
    <col min="12296" max="12297" width="4.125" style="530" customWidth="1"/>
    <col min="12298" max="12299" width="5.625" style="530" customWidth="1"/>
    <col min="12300" max="12303" width="3.625" style="530" customWidth="1"/>
    <col min="12304" max="12304" width="3.875" style="530" customWidth="1"/>
    <col min="12305" max="12305" width="3.625" style="530" customWidth="1"/>
    <col min="12306" max="12306" width="5.875" style="530" customWidth="1"/>
    <col min="12307" max="12544" width="9" style="530"/>
    <col min="12545" max="12545" width="1.625" style="530" customWidth="1"/>
    <col min="12546" max="12548" width="7.625" style="530" customWidth="1"/>
    <col min="12549" max="12549" width="6.625" style="530" customWidth="1"/>
    <col min="12550" max="12550" width="6.875" style="530" customWidth="1"/>
    <col min="12551" max="12551" width="4.875" style="530" customWidth="1"/>
    <col min="12552" max="12553" width="4.125" style="530" customWidth="1"/>
    <col min="12554" max="12555" width="5.625" style="530" customWidth="1"/>
    <col min="12556" max="12559" width="3.625" style="530" customWidth="1"/>
    <col min="12560" max="12560" width="3.875" style="530" customWidth="1"/>
    <col min="12561" max="12561" width="3.625" style="530" customWidth="1"/>
    <col min="12562" max="12562" width="5.875" style="530" customWidth="1"/>
    <col min="12563" max="12800" width="9" style="530"/>
    <col min="12801" max="12801" width="1.625" style="530" customWidth="1"/>
    <col min="12802" max="12804" width="7.625" style="530" customWidth="1"/>
    <col min="12805" max="12805" width="6.625" style="530" customWidth="1"/>
    <col min="12806" max="12806" width="6.875" style="530" customWidth="1"/>
    <col min="12807" max="12807" width="4.875" style="530" customWidth="1"/>
    <col min="12808" max="12809" width="4.125" style="530" customWidth="1"/>
    <col min="12810" max="12811" width="5.625" style="530" customWidth="1"/>
    <col min="12812" max="12815" width="3.625" style="530" customWidth="1"/>
    <col min="12816" max="12816" width="3.875" style="530" customWidth="1"/>
    <col min="12817" max="12817" width="3.625" style="530" customWidth="1"/>
    <col min="12818" max="12818" width="5.875" style="530" customWidth="1"/>
    <col min="12819" max="13056" width="9" style="530"/>
    <col min="13057" max="13057" width="1.625" style="530" customWidth="1"/>
    <col min="13058" max="13060" width="7.625" style="530" customWidth="1"/>
    <col min="13061" max="13061" width="6.625" style="530" customWidth="1"/>
    <col min="13062" max="13062" width="6.875" style="530" customWidth="1"/>
    <col min="13063" max="13063" width="4.875" style="530" customWidth="1"/>
    <col min="13064" max="13065" width="4.125" style="530" customWidth="1"/>
    <col min="13066" max="13067" width="5.625" style="530" customWidth="1"/>
    <col min="13068" max="13071" width="3.625" style="530" customWidth="1"/>
    <col min="13072" max="13072" width="3.875" style="530" customWidth="1"/>
    <col min="13073" max="13073" width="3.625" style="530" customWidth="1"/>
    <col min="13074" max="13074" width="5.875" style="530" customWidth="1"/>
    <col min="13075" max="13312" width="9" style="530"/>
    <col min="13313" max="13313" width="1.625" style="530" customWidth="1"/>
    <col min="13314" max="13316" width="7.625" style="530" customWidth="1"/>
    <col min="13317" max="13317" width="6.625" style="530" customWidth="1"/>
    <col min="13318" max="13318" width="6.875" style="530" customWidth="1"/>
    <col min="13319" max="13319" width="4.875" style="530" customWidth="1"/>
    <col min="13320" max="13321" width="4.125" style="530" customWidth="1"/>
    <col min="13322" max="13323" width="5.625" style="530" customWidth="1"/>
    <col min="13324" max="13327" width="3.625" style="530" customWidth="1"/>
    <col min="13328" max="13328" width="3.875" style="530" customWidth="1"/>
    <col min="13329" max="13329" width="3.625" style="530" customWidth="1"/>
    <col min="13330" max="13330" width="5.875" style="530" customWidth="1"/>
    <col min="13331" max="13568" width="9" style="530"/>
    <col min="13569" max="13569" width="1.625" style="530" customWidth="1"/>
    <col min="13570" max="13572" width="7.625" style="530" customWidth="1"/>
    <col min="13573" max="13573" width="6.625" style="530" customWidth="1"/>
    <col min="13574" max="13574" width="6.875" style="530" customWidth="1"/>
    <col min="13575" max="13575" width="4.875" style="530" customWidth="1"/>
    <col min="13576" max="13577" width="4.125" style="530" customWidth="1"/>
    <col min="13578" max="13579" width="5.625" style="530" customWidth="1"/>
    <col min="13580" max="13583" width="3.625" style="530" customWidth="1"/>
    <col min="13584" max="13584" width="3.875" style="530" customWidth="1"/>
    <col min="13585" max="13585" width="3.625" style="530" customWidth="1"/>
    <col min="13586" max="13586" width="5.875" style="530" customWidth="1"/>
    <col min="13587" max="13824" width="9" style="530"/>
    <col min="13825" max="13825" width="1.625" style="530" customWidth="1"/>
    <col min="13826" max="13828" width="7.625" style="530" customWidth="1"/>
    <col min="13829" max="13829" width="6.625" style="530" customWidth="1"/>
    <col min="13830" max="13830" width="6.875" style="530" customWidth="1"/>
    <col min="13831" max="13831" width="4.875" style="530" customWidth="1"/>
    <col min="13832" max="13833" width="4.125" style="530" customWidth="1"/>
    <col min="13834" max="13835" width="5.625" style="530" customWidth="1"/>
    <col min="13836" max="13839" width="3.625" style="530" customWidth="1"/>
    <col min="13840" max="13840" width="3.875" style="530" customWidth="1"/>
    <col min="13841" max="13841" width="3.625" style="530" customWidth="1"/>
    <col min="13842" max="13842" width="5.875" style="530" customWidth="1"/>
    <col min="13843" max="14080" width="9" style="530"/>
    <col min="14081" max="14081" width="1.625" style="530" customWidth="1"/>
    <col min="14082" max="14084" width="7.625" style="530" customWidth="1"/>
    <col min="14085" max="14085" width="6.625" style="530" customWidth="1"/>
    <col min="14086" max="14086" width="6.875" style="530" customWidth="1"/>
    <col min="14087" max="14087" width="4.875" style="530" customWidth="1"/>
    <col min="14088" max="14089" width="4.125" style="530" customWidth="1"/>
    <col min="14090" max="14091" width="5.625" style="530" customWidth="1"/>
    <col min="14092" max="14095" width="3.625" style="530" customWidth="1"/>
    <col min="14096" max="14096" width="3.875" style="530" customWidth="1"/>
    <col min="14097" max="14097" width="3.625" style="530" customWidth="1"/>
    <col min="14098" max="14098" width="5.875" style="530" customWidth="1"/>
    <col min="14099" max="14336" width="9" style="530"/>
    <col min="14337" max="14337" width="1.625" style="530" customWidth="1"/>
    <col min="14338" max="14340" width="7.625" style="530" customWidth="1"/>
    <col min="14341" max="14341" width="6.625" style="530" customWidth="1"/>
    <col min="14342" max="14342" width="6.875" style="530" customWidth="1"/>
    <col min="14343" max="14343" width="4.875" style="530" customWidth="1"/>
    <col min="14344" max="14345" width="4.125" style="530" customWidth="1"/>
    <col min="14346" max="14347" width="5.625" style="530" customWidth="1"/>
    <col min="14348" max="14351" width="3.625" style="530" customWidth="1"/>
    <col min="14352" max="14352" width="3.875" style="530" customWidth="1"/>
    <col min="14353" max="14353" width="3.625" style="530" customWidth="1"/>
    <col min="14354" max="14354" width="5.875" style="530" customWidth="1"/>
    <col min="14355" max="14592" width="9" style="530"/>
    <col min="14593" max="14593" width="1.625" style="530" customWidth="1"/>
    <col min="14594" max="14596" width="7.625" style="530" customWidth="1"/>
    <col min="14597" max="14597" width="6.625" style="530" customWidth="1"/>
    <col min="14598" max="14598" width="6.875" style="530" customWidth="1"/>
    <col min="14599" max="14599" width="4.875" style="530" customWidth="1"/>
    <col min="14600" max="14601" width="4.125" style="530" customWidth="1"/>
    <col min="14602" max="14603" width="5.625" style="530" customWidth="1"/>
    <col min="14604" max="14607" width="3.625" style="530" customWidth="1"/>
    <col min="14608" max="14608" width="3.875" style="530" customWidth="1"/>
    <col min="14609" max="14609" width="3.625" style="530" customWidth="1"/>
    <col min="14610" max="14610" width="5.875" style="530" customWidth="1"/>
    <col min="14611" max="14848" width="9" style="530"/>
    <col min="14849" max="14849" width="1.625" style="530" customWidth="1"/>
    <col min="14850" max="14852" width="7.625" style="530" customWidth="1"/>
    <col min="14853" max="14853" width="6.625" style="530" customWidth="1"/>
    <col min="14854" max="14854" width="6.875" style="530" customWidth="1"/>
    <col min="14855" max="14855" width="4.875" style="530" customWidth="1"/>
    <col min="14856" max="14857" width="4.125" style="530" customWidth="1"/>
    <col min="14858" max="14859" width="5.625" style="530" customWidth="1"/>
    <col min="14860" max="14863" width="3.625" style="530" customWidth="1"/>
    <col min="14864" max="14864" width="3.875" style="530" customWidth="1"/>
    <col min="14865" max="14865" width="3.625" style="530" customWidth="1"/>
    <col min="14866" max="14866" width="5.875" style="530" customWidth="1"/>
    <col min="14867" max="15104" width="9" style="530"/>
    <col min="15105" max="15105" width="1.625" style="530" customWidth="1"/>
    <col min="15106" max="15108" width="7.625" style="530" customWidth="1"/>
    <col min="15109" max="15109" width="6.625" style="530" customWidth="1"/>
    <col min="15110" max="15110" width="6.875" style="530" customWidth="1"/>
    <col min="15111" max="15111" width="4.875" style="530" customWidth="1"/>
    <col min="15112" max="15113" width="4.125" style="530" customWidth="1"/>
    <col min="15114" max="15115" width="5.625" style="530" customWidth="1"/>
    <col min="15116" max="15119" width="3.625" style="530" customWidth="1"/>
    <col min="15120" max="15120" width="3.875" style="530" customWidth="1"/>
    <col min="15121" max="15121" width="3.625" style="530" customWidth="1"/>
    <col min="15122" max="15122" width="5.875" style="530" customWidth="1"/>
    <col min="15123" max="15360" width="9" style="530"/>
    <col min="15361" max="15361" width="1.625" style="530" customWidth="1"/>
    <col min="15362" max="15364" width="7.625" style="530" customWidth="1"/>
    <col min="15365" max="15365" width="6.625" style="530" customWidth="1"/>
    <col min="15366" max="15366" width="6.875" style="530" customWidth="1"/>
    <col min="15367" max="15367" width="4.875" style="530" customWidth="1"/>
    <col min="15368" max="15369" width="4.125" style="530" customWidth="1"/>
    <col min="15370" max="15371" width="5.625" style="530" customWidth="1"/>
    <col min="15372" max="15375" width="3.625" style="530" customWidth="1"/>
    <col min="15376" max="15376" width="3.875" style="530" customWidth="1"/>
    <col min="15377" max="15377" width="3.625" style="530" customWidth="1"/>
    <col min="15378" max="15378" width="5.875" style="530" customWidth="1"/>
    <col min="15379" max="15616" width="9" style="530"/>
    <col min="15617" max="15617" width="1.625" style="530" customWidth="1"/>
    <col min="15618" max="15620" width="7.625" style="530" customWidth="1"/>
    <col min="15621" max="15621" width="6.625" style="530" customWidth="1"/>
    <col min="15622" max="15622" width="6.875" style="530" customWidth="1"/>
    <col min="15623" max="15623" width="4.875" style="530" customWidth="1"/>
    <col min="15624" max="15625" width="4.125" style="530" customWidth="1"/>
    <col min="15626" max="15627" width="5.625" style="530" customWidth="1"/>
    <col min="15628" max="15631" width="3.625" style="530" customWidth="1"/>
    <col min="15632" max="15632" width="3.875" style="530" customWidth="1"/>
    <col min="15633" max="15633" width="3.625" style="530" customWidth="1"/>
    <col min="15634" max="15634" width="5.875" style="530" customWidth="1"/>
    <col min="15635" max="15872" width="9" style="530"/>
    <col min="15873" max="15873" width="1.625" style="530" customWidth="1"/>
    <col min="15874" max="15876" width="7.625" style="530" customWidth="1"/>
    <col min="15877" max="15877" width="6.625" style="530" customWidth="1"/>
    <col min="15878" max="15878" width="6.875" style="530" customWidth="1"/>
    <col min="15879" max="15879" width="4.875" style="530" customWidth="1"/>
    <col min="15880" max="15881" width="4.125" style="530" customWidth="1"/>
    <col min="15882" max="15883" width="5.625" style="530" customWidth="1"/>
    <col min="15884" max="15887" width="3.625" style="530" customWidth="1"/>
    <col min="15888" max="15888" width="3.875" style="530" customWidth="1"/>
    <col min="15889" max="15889" width="3.625" style="530" customWidth="1"/>
    <col min="15890" max="15890" width="5.875" style="530" customWidth="1"/>
    <col min="15891" max="16128" width="9" style="530"/>
    <col min="16129" max="16129" width="1.625" style="530" customWidth="1"/>
    <col min="16130" max="16132" width="7.625" style="530" customWidth="1"/>
    <col min="16133" max="16133" width="6.625" style="530" customWidth="1"/>
    <col min="16134" max="16134" width="6.875" style="530" customWidth="1"/>
    <col min="16135" max="16135" width="4.875" style="530" customWidth="1"/>
    <col min="16136" max="16137" width="4.125" style="530" customWidth="1"/>
    <col min="16138" max="16139" width="5.625" style="530" customWidth="1"/>
    <col min="16140" max="16143" width="3.625" style="530" customWidth="1"/>
    <col min="16144" max="16144" width="3.875" style="530" customWidth="1"/>
    <col min="16145" max="16145" width="3.625" style="530" customWidth="1"/>
    <col min="16146" max="16146" width="5.875" style="530" customWidth="1"/>
    <col min="16147" max="16384" width="9" style="530"/>
  </cols>
  <sheetData>
    <row r="1" spans="1:75" ht="30" customHeight="1" x14ac:dyDescent="0.15">
      <c r="A1" s="529" t="s">
        <v>364</v>
      </c>
      <c r="B1" s="530"/>
      <c r="C1" s="531"/>
      <c r="D1" s="531"/>
      <c r="E1" s="531"/>
      <c r="F1" s="531"/>
      <c r="G1" s="531"/>
      <c r="H1" s="531"/>
      <c r="I1" s="531"/>
      <c r="J1" s="531"/>
      <c r="K1" s="531"/>
      <c r="L1" s="532"/>
      <c r="M1" s="531"/>
      <c r="N1" s="531"/>
      <c r="O1" s="531"/>
      <c r="P1" s="531"/>
      <c r="Q1" s="531"/>
      <c r="R1" s="531"/>
    </row>
    <row r="2" spans="1:75" ht="7.5" customHeight="1" x14ac:dyDescent="0.15">
      <c r="A2" s="529"/>
      <c r="B2" s="530"/>
      <c r="C2" s="531"/>
      <c r="D2" s="531"/>
      <c r="E2" s="531"/>
      <c r="F2" s="531"/>
      <c r="G2" s="531"/>
      <c r="H2" s="531"/>
      <c r="I2" s="531"/>
      <c r="J2" s="531"/>
      <c r="K2" s="531"/>
      <c r="L2" s="532"/>
      <c r="M2" s="531"/>
      <c r="N2" s="531"/>
      <c r="O2" s="531"/>
      <c r="P2" s="531"/>
      <c r="Q2" s="531"/>
      <c r="R2" s="531"/>
    </row>
    <row r="3" spans="1:75" s="533" customFormat="1" ht="22.5" customHeight="1" x14ac:dyDescent="0.4">
      <c r="B3" s="534" t="s">
        <v>365</v>
      </c>
      <c r="C3" s="535"/>
      <c r="D3" s="535"/>
      <c r="E3" s="535"/>
      <c r="F3" s="535"/>
      <c r="G3" s="535"/>
      <c r="H3" s="535"/>
      <c r="I3" s="535"/>
      <c r="J3" s="535"/>
      <c r="K3" s="535"/>
      <c r="L3" s="536"/>
      <c r="M3" s="535"/>
      <c r="N3" s="535"/>
      <c r="O3" s="535"/>
      <c r="P3" s="535"/>
      <c r="Q3" s="535"/>
      <c r="R3" s="535"/>
    </row>
    <row r="4" spans="1:75" ht="15" customHeight="1" x14ac:dyDescent="0.15">
      <c r="B4" s="537" t="s">
        <v>366</v>
      </c>
      <c r="C4" s="538" t="s">
        <v>367</v>
      </c>
      <c r="D4" s="539"/>
      <c r="E4" s="540" t="s">
        <v>368</v>
      </c>
      <c r="F4" s="537" t="s">
        <v>369</v>
      </c>
      <c r="G4" s="541" t="s">
        <v>370</v>
      </c>
      <c r="H4" s="542" t="s">
        <v>371</v>
      </c>
      <c r="I4" s="543" t="s">
        <v>372</v>
      </c>
      <c r="J4" s="544" t="s">
        <v>373</v>
      </c>
      <c r="K4" s="544"/>
      <c r="L4" s="544" t="s">
        <v>374</v>
      </c>
      <c r="M4" s="544"/>
      <c r="N4" s="544"/>
      <c r="O4" s="544" t="s">
        <v>375</v>
      </c>
      <c r="P4" s="544"/>
      <c r="Q4" s="544"/>
      <c r="R4" s="545" t="s">
        <v>376</v>
      </c>
      <c r="S4" s="546"/>
    </row>
    <row r="5" spans="1:75" ht="15" customHeight="1" x14ac:dyDescent="0.15">
      <c r="B5" s="547"/>
      <c r="C5" s="548"/>
      <c r="D5" s="549"/>
      <c r="E5" s="550"/>
      <c r="F5" s="547"/>
      <c r="G5" s="551"/>
      <c r="H5" s="552"/>
      <c r="I5" s="543"/>
      <c r="J5" s="553" t="s">
        <v>377</v>
      </c>
      <c r="K5" s="553" t="s">
        <v>378</v>
      </c>
      <c r="L5" s="554" t="s">
        <v>379</v>
      </c>
      <c r="M5" s="554" t="s">
        <v>380</v>
      </c>
      <c r="N5" s="545" t="s">
        <v>381</v>
      </c>
      <c r="O5" s="555" t="s">
        <v>382</v>
      </c>
      <c r="P5" s="556"/>
      <c r="Q5" s="554" t="s">
        <v>383</v>
      </c>
      <c r="R5" s="545"/>
      <c r="S5" s="546"/>
    </row>
    <row r="6" spans="1:75" ht="15" customHeight="1" x14ac:dyDescent="0.15">
      <c r="B6" s="557"/>
      <c r="C6" s="558"/>
      <c r="D6" s="559"/>
      <c r="E6" s="560"/>
      <c r="F6" s="557"/>
      <c r="G6" s="561"/>
      <c r="H6" s="562"/>
      <c r="I6" s="543"/>
      <c r="J6" s="563" t="s">
        <v>384</v>
      </c>
      <c r="K6" s="564" t="s">
        <v>385</v>
      </c>
      <c r="L6" s="565"/>
      <c r="M6" s="565"/>
      <c r="N6" s="545"/>
      <c r="O6" s="566"/>
      <c r="P6" s="567"/>
      <c r="Q6" s="565"/>
      <c r="R6" s="545"/>
      <c r="S6" s="546"/>
      <c r="T6" s="546"/>
      <c r="U6" s="546"/>
      <c r="V6" s="546"/>
      <c r="W6" s="546"/>
      <c r="X6" s="546"/>
      <c r="Y6" s="546"/>
      <c r="Z6" s="546"/>
      <c r="AA6" s="546"/>
      <c r="AB6" s="546"/>
      <c r="AC6" s="546"/>
      <c r="AD6" s="546"/>
      <c r="AE6" s="546"/>
      <c r="AF6" s="546"/>
      <c r="AG6" s="546"/>
      <c r="AH6" s="546"/>
      <c r="AI6" s="546"/>
      <c r="AJ6" s="546"/>
      <c r="AK6" s="546"/>
      <c r="AL6" s="546"/>
      <c r="AM6" s="546"/>
      <c r="AN6" s="546"/>
      <c r="AO6" s="546"/>
      <c r="AP6" s="546"/>
      <c r="AQ6" s="546"/>
      <c r="AR6" s="546"/>
      <c r="AS6" s="546"/>
      <c r="AT6" s="546"/>
      <c r="AU6" s="546"/>
      <c r="AV6" s="546"/>
      <c r="AW6" s="546"/>
      <c r="AX6" s="546"/>
      <c r="AY6" s="546"/>
      <c r="AZ6" s="546"/>
      <c r="BA6" s="546"/>
      <c r="BB6" s="546"/>
      <c r="BC6" s="546"/>
      <c r="BD6" s="546"/>
      <c r="BE6" s="546"/>
      <c r="BF6" s="546"/>
      <c r="BG6" s="546"/>
      <c r="BH6" s="546"/>
      <c r="BI6" s="546"/>
      <c r="BJ6" s="546"/>
      <c r="BK6" s="546"/>
      <c r="BL6" s="546"/>
      <c r="BM6" s="546"/>
      <c r="BN6" s="546"/>
      <c r="BO6" s="546"/>
      <c r="BP6" s="546"/>
      <c r="BQ6" s="546"/>
      <c r="BR6" s="546"/>
      <c r="BS6" s="546"/>
      <c r="BT6" s="546"/>
      <c r="BU6" s="546"/>
      <c r="BV6" s="546"/>
      <c r="BW6" s="546"/>
    </row>
    <row r="7" spans="1:75" ht="15" customHeight="1" x14ac:dyDescent="0.15">
      <c r="B7" s="568"/>
      <c r="C7" s="569"/>
      <c r="D7" s="570"/>
      <c r="E7" s="568"/>
      <c r="F7" s="570"/>
      <c r="G7" s="571" t="s">
        <v>386</v>
      </c>
      <c r="H7" s="572" t="s">
        <v>387</v>
      </c>
      <c r="I7" s="573"/>
      <c r="J7" s="574" t="s">
        <v>388</v>
      </c>
      <c r="K7" s="574" t="s">
        <v>388</v>
      </c>
      <c r="L7" s="575"/>
      <c r="M7" s="576"/>
      <c r="N7" s="576"/>
      <c r="O7" s="577"/>
      <c r="P7" s="578"/>
      <c r="Q7" s="579" t="s">
        <v>389</v>
      </c>
      <c r="R7" s="576"/>
    </row>
    <row r="8" spans="1:75" ht="15" customHeight="1" x14ac:dyDescent="0.15">
      <c r="B8" s="580" t="s">
        <v>390</v>
      </c>
      <c r="C8" s="581" t="s">
        <v>391</v>
      </c>
      <c r="D8" s="582"/>
      <c r="E8" s="580" t="s">
        <v>392</v>
      </c>
      <c r="F8" s="583" t="s">
        <v>393</v>
      </c>
      <c r="G8" s="584">
        <v>63</v>
      </c>
      <c r="H8" s="585" t="s">
        <v>394</v>
      </c>
      <c r="I8" s="586" t="s">
        <v>395</v>
      </c>
      <c r="J8" s="587" t="s">
        <v>396</v>
      </c>
      <c r="K8" s="587" t="s">
        <v>397</v>
      </c>
      <c r="L8" s="588" t="s">
        <v>398</v>
      </c>
      <c r="M8" s="589" t="s">
        <v>399</v>
      </c>
      <c r="N8" s="589" t="s">
        <v>399</v>
      </c>
      <c r="O8" s="532" t="s">
        <v>400</v>
      </c>
      <c r="P8" s="590"/>
      <c r="Q8" s="591" t="s">
        <v>177</v>
      </c>
      <c r="R8" s="589" t="s">
        <v>401</v>
      </c>
    </row>
    <row r="9" spans="1:75" ht="15" customHeight="1" x14ac:dyDescent="0.15">
      <c r="B9" s="580" t="s">
        <v>402</v>
      </c>
      <c r="C9" s="592" t="s">
        <v>403</v>
      </c>
      <c r="D9" s="593" t="s">
        <v>404</v>
      </c>
      <c r="E9" s="580" t="s">
        <v>405</v>
      </c>
      <c r="F9" s="594" t="s">
        <v>406</v>
      </c>
      <c r="G9" s="584"/>
      <c r="H9" s="585"/>
      <c r="I9" s="586"/>
      <c r="J9" s="587"/>
      <c r="K9" s="587"/>
      <c r="L9" s="588" t="s">
        <v>407</v>
      </c>
      <c r="M9" s="589"/>
      <c r="N9" s="589"/>
      <c r="O9" s="595"/>
      <c r="P9" s="590"/>
      <c r="Q9" s="591"/>
      <c r="R9" s="589"/>
    </row>
    <row r="10" spans="1:75" ht="15" customHeight="1" x14ac:dyDescent="0.15">
      <c r="B10" s="580"/>
      <c r="C10" s="592"/>
      <c r="D10" s="583"/>
      <c r="E10" s="580"/>
      <c r="F10" s="583"/>
      <c r="G10" s="584"/>
      <c r="H10" s="585"/>
      <c r="I10" s="586"/>
      <c r="J10" s="587"/>
      <c r="K10" s="587"/>
      <c r="L10" s="596"/>
      <c r="M10" s="589"/>
      <c r="N10" s="589"/>
      <c r="O10" s="595"/>
      <c r="P10" s="590"/>
      <c r="Q10" s="591"/>
      <c r="R10" s="589"/>
    </row>
    <row r="11" spans="1:75" ht="15" customHeight="1" x14ac:dyDescent="0.15">
      <c r="B11" s="580" t="s">
        <v>408</v>
      </c>
      <c r="C11" s="581" t="s">
        <v>391</v>
      </c>
      <c r="D11" s="582"/>
      <c r="E11" s="580" t="s">
        <v>409</v>
      </c>
      <c r="F11" s="583" t="s">
        <v>410</v>
      </c>
      <c r="G11" s="584">
        <v>110</v>
      </c>
      <c r="H11" s="585" t="s">
        <v>411</v>
      </c>
      <c r="I11" s="586" t="s">
        <v>395</v>
      </c>
      <c r="J11" s="587" t="s">
        <v>412</v>
      </c>
      <c r="K11" s="587" t="s">
        <v>413</v>
      </c>
      <c r="L11" s="588" t="s">
        <v>398</v>
      </c>
      <c r="M11" s="589" t="s">
        <v>399</v>
      </c>
      <c r="N11" s="589" t="s">
        <v>399</v>
      </c>
      <c r="O11" s="532" t="s">
        <v>414</v>
      </c>
      <c r="P11" s="590"/>
      <c r="Q11" s="591" t="s">
        <v>177</v>
      </c>
      <c r="R11" s="589" t="s">
        <v>415</v>
      </c>
    </row>
    <row r="12" spans="1:75" ht="15" customHeight="1" x14ac:dyDescent="0.15">
      <c r="B12" s="580" t="s">
        <v>402</v>
      </c>
      <c r="C12" s="592" t="s">
        <v>416</v>
      </c>
      <c r="D12" s="593" t="s">
        <v>417</v>
      </c>
      <c r="E12" s="580" t="s">
        <v>405</v>
      </c>
      <c r="F12" s="594" t="s">
        <v>418</v>
      </c>
      <c r="G12" s="584"/>
      <c r="H12" s="585"/>
      <c r="I12" s="586"/>
      <c r="J12" s="587"/>
      <c r="K12" s="587"/>
      <c r="L12" s="588" t="s">
        <v>407</v>
      </c>
      <c r="M12" s="589"/>
      <c r="N12" s="589"/>
      <c r="O12" s="595"/>
      <c r="P12" s="590"/>
      <c r="Q12" s="591"/>
      <c r="R12" s="589"/>
    </row>
    <row r="13" spans="1:75" ht="15" customHeight="1" x14ac:dyDescent="0.15">
      <c r="B13" s="580"/>
      <c r="C13" s="592"/>
      <c r="D13" s="583"/>
      <c r="E13" s="580"/>
      <c r="F13" s="583"/>
      <c r="G13" s="584"/>
      <c r="H13" s="585"/>
      <c r="I13" s="586"/>
      <c r="J13" s="587"/>
      <c r="K13" s="587"/>
      <c r="L13" s="596"/>
      <c r="M13" s="589"/>
      <c r="N13" s="589"/>
      <c r="O13" s="595"/>
      <c r="P13" s="590"/>
      <c r="Q13" s="591"/>
      <c r="R13" s="589"/>
    </row>
    <row r="14" spans="1:75" ht="15" customHeight="1" x14ac:dyDescent="0.15">
      <c r="B14" s="580" t="s">
        <v>246</v>
      </c>
      <c r="C14" s="581" t="s">
        <v>419</v>
      </c>
      <c r="D14" s="582"/>
      <c r="E14" s="580" t="s">
        <v>409</v>
      </c>
      <c r="F14" s="583" t="s">
        <v>420</v>
      </c>
      <c r="G14" s="584" t="s">
        <v>421</v>
      </c>
      <c r="H14" s="585" t="s">
        <v>422</v>
      </c>
      <c r="I14" s="586" t="s">
        <v>395</v>
      </c>
      <c r="J14" s="587" t="s">
        <v>423</v>
      </c>
      <c r="K14" s="587" t="s">
        <v>424</v>
      </c>
      <c r="L14" s="588" t="s">
        <v>398</v>
      </c>
      <c r="M14" s="589" t="s">
        <v>399</v>
      </c>
      <c r="N14" s="589" t="s">
        <v>399</v>
      </c>
      <c r="O14" s="532" t="s">
        <v>414</v>
      </c>
      <c r="P14" s="590"/>
      <c r="Q14" s="591" t="s">
        <v>177</v>
      </c>
      <c r="R14" s="589" t="s">
        <v>425</v>
      </c>
    </row>
    <row r="15" spans="1:75" ht="15" customHeight="1" x14ac:dyDescent="0.15">
      <c r="B15" s="580" t="s">
        <v>402</v>
      </c>
      <c r="C15" s="592" t="s">
        <v>426</v>
      </c>
      <c r="D15" s="593" t="s">
        <v>427</v>
      </c>
      <c r="E15" s="580" t="s">
        <v>405</v>
      </c>
      <c r="F15" s="594" t="s">
        <v>428</v>
      </c>
      <c r="G15" s="584" t="s">
        <v>429</v>
      </c>
      <c r="H15" s="585" t="s">
        <v>430</v>
      </c>
      <c r="I15" s="586"/>
      <c r="J15" s="587"/>
      <c r="K15" s="587"/>
      <c r="L15" s="588" t="s">
        <v>407</v>
      </c>
      <c r="M15" s="589"/>
      <c r="N15" s="589"/>
      <c r="O15" s="595"/>
      <c r="P15" s="590"/>
      <c r="Q15" s="591"/>
      <c r="R15" s="589"/>
    </row>
    <row r="16" spans="1:75" ht="15" customHeight="1" x14ac:dyDescent="0.15">
      <c r="B16" s="580"/>
      <c r="C16" s="592"/>
      <c r="D16" s="583"/>
      <c r="E16" s="580"/>
      <c r="F16" s="583"/>
      <c r="G16" s="584"/>
      <c r="H16" s="585"/>
      <c r="I16" s="586"/>
      <c r="J16" s="587"/>
      <c r="K16" s="587"/>
      <c r="L16" s="596"/>
      <c r="M16" s="589"/>
      <c r="N16" s="589"/>
      <c r="O16" s="595"/>
      <c r="P16" s="590"/>
      <c r="Q16" s="591"/>
      <c r="R16" s="589"/>
    </row>
    <row r="17" spans="2:18" ht="15" customHeight="1" x14ac:dyDescent="0.15">
      <c r="B17" s="580" t="s">
        <v>431</v>
      </c>
      <c r="C17" s="581" t="s">
        <v>419</v>
      </c>
      <c r="D17" s="582"/>
      <c r="E17" s="580" t="s">
        <v>409</v>
      </c>
      <c r="F17" s="583" t="s">
        <v>432</v>
      </c>
      <c r="G17" s="584">
        <v>120000</v>
      </c>
      <c r="H17" s="597" t="s">
        <v>399</v>
      </c>
      <c r="I17" s="586" t="s">
        <v>177</v>
      </c>
      <c r="J17" s="598" t="s">
        <v>177</v>
      </c>
      <c r="K17" s="587" t="s">
        <v>433</v>
      </c>
      <c r="L17" s="589" t="s">
        <v>434</v>
      </c>
      <c r="M17" s="589" t="s">
        <v>399</v>
      </c>
      <c r="N17" s="589" t="s">
        <v>399</v>
      </c>
      <c r="O17" s="599" t="s">
        <v>435</v>
      </c>
      <c r="P17" s="600"/>
      <c r="Q17" s="591" t="s">
        <v>177</v>
      </c>
      <c r="R17" s="589" t="s">
        <v>425</v>
      </c>
    </row>
    <row r="18" spans="2:18" ht="15" customHeight="1" x14ac:dyDescent="0.15">
      <c r="B18" s="580" t="s">
        <v>436</v>
      </c>
      <c r="C18" s="592" t="s">
        <v>437</v>
      </c>
      <c r="D18" s="593" t="s">
        <v>438</v>
      </c>
      <c r="E18" s="580" t="s">
        <v>405</v>
      </c>
      <c r="F18" s="583"/>
      <c r="G18" s="584"/>
      <c r="H18" s="585"/>
      <c r="I18" s="586"/>
      <c r="J18" s="587"/>
      <c r="K18" s="587"/>
      <c r="L18" s="589" t="s">
        <v>439</v>
      </c>
      <c r="M18" s="589"/>
      <c r="N18" s="589"/>
      <c r="O18" s="595"/>
      <c r="P18" s="590"/>
      <c r="Q18" s="591"/>
      <c r="R18" s="589"/>
    </row>
    <row r="19" spans="2:18" ht="15" customHeight="1" x14ac:dyDescent="0.15">
      <c r="B19" s="580"/>
      <c r="C19" s="592"/>
      <c r="D19" s="583"/>
      <c r="E19" s="580"/>
      <c r="F19" s="583"/>
      <c r="G19" s="584"/>
      <c r="H19" s="585"/>
      <c r="I19" s="586"/>
      <c r="J19" s="587"/>
      <c r="K19" s="587"/>
      <c r="L19" s="596"/>
      <c r="M19" s="589"/>
      <c r="N19" s="589"/>
      <c r="O19" s="595"/>
      <c r="P19" s="590"/>
      <c r="Q19" s="591"/>
      <c r="R19" s="589"/>
    </row>
    <row r="20" spans="2:18" ht="15" customHeight="1" x14ac:dyDescent="0.15">
      <c r="B20" s="580" t="s">
        <v>440</v>
      </c>
      <c r="C20" s="601" t="s">
        <v>441</v>
      </c>
      <c r="D20" s="602"/>
      <c r="E20" s="580" t="s">
        <v>409</v>
      </c>
      <c r="F20" s="583" t="s">
        <v>442</v>
      </c>
      <c r="G20" s="584">
        <v>3700</v>
      </c>
      <c r="H20" s="585" t="s">
        <v>443</v>
      </c>
      <c r="I20" s="586" t="s">
        <v>395</v>
      </c>
      <c r="J20" s="587" t="s">
        <v>444</v>
      </c>
      <c r="K20" s="587" t="s">
        <v>445</v>
      </c>
      <c r="L20" s="589" t="s">
        <v>446</v>
      </c>
      <c r="M20" s="589" t="s">
        <v>177</v>
      </c>
      <c r="N20" s="589" t="s">
        <v>399</v>
      </c>
      <c r="O20" s="532" t="s">
        <v>414</v>
      </c>
      <c r="P20" s="590"/>
      <c r="Q20" s="589" t="s">
        <v>177</v>
      </c>
      <c r="R20" s="589" t="s">
        <v>447</v>
      </c>
    </row>
    <row r="21" spans="2:18" ht="15" customHeight="1" x14ac:dyDescent="0.15">
      <c r="B21" s="580"/>
      <c r="C21" s="592" t="s">
        <v>448</v>
      </c>
      <c r="D21" s="593" t="s">
        <v>449</v>
      </c>
      <c r="E21" s="580" t="s">
        <v>405</v>
      </c>
      <c r="F21" s="594" t="s">
        <v>450</v>
      </c>
      <c r="G21" s="584"/>
      <c r="H21" s="585"/>
      <c r="I21" s="586"/>
      <c r="J21" s="587"/>
      <c r="K21" s="587"/>
      <c r="L21" s="589" t="s">
        <v>451</v>
      </c>
      <c r="M21" s="589"/>
      <c r="N21" s="589"/>
      <c r="O21" s="595"/>
      <c r="P21" s="590"/>
      <c r="Q21" s="603"/>
      <c r="R21" s="589"/>
    </row>
    <row r="22" spans="2:18" ht="15" customHeight="1" x14ac:dyDescent="0.15">
      <c r="B22" s="604"/>
      <c r="C22" s="605"/>
      <c r="D22" s="606"/>
      <c r="E22" s="604"/>
      <c r="F22" s="606"/>
      <c r="G22" s="607"/>
      <c r="H22" s="608"/>
      <c r="I22" s="609"/>
      <c r="J22" s="610"/>
      <c r="K22" s="610"/>
      <c r="L22" s="611"/>
      <c r="M22" s="612"/>
      <c r="N22" s="612"/>
      <c r="O22" s="613"/>
      <c r="P22" s="614"/>
      <c r="Q22" s="615"/>
      <c r="R22" s="612"/>
    </row>
    <row r="23" spans="2:18" ht="15" customHeight="1" x14ac:dyDescent="0.15">
      <c r="B23" s="533" t="s">
        <v>201</v>
      </c>
      <c r="R23" s="624"/>
    </row>
    <row r="24" spans="2:18" x14ac:dyDescent="0.15">
      <c r="R24" s="624"/>
    </row>
  </sheetData>
  <mergeCells count="22">
    <mergeCell ref="C8:D8"/>
    <mergeCell ref="C11:D11"/>
    <mergeCell ref="C14:D14"/>
    <mergeCell ref="C17:D17"/>
    <mergeCell ref="O17:P17"/>
    <mergeCell ref="C20:D20"/>
    <mergeCell ref="I4:I6"/>
    <mergeCell ref="J4:K4"/>
    <mergeCell ref="L4:N4"/>
    <mergeCell ref="O4:Q4"/>
    <mergeCell ref="R4:R6"/>
    <mergeCell ref="L5:L6"/>
    <mergeCell ref="M5:M6"/>
    <mergeCell ref="N5:N6"/>
    <mergeCell ref="O5:P6"/>
    <mergeCell ref="Q5:Q6"/>
    <mergeCell ref="B4:B6"/>
    <mergeCell ref="C4:D6"/>
    <mergeCell ref="E4:E6"/>
    <mergeCell ref="F4:F6"/>
    <mergeCell ref="G4:G6"/>
    <mergeCell ref="H4:H6"/>
  </mergeCells>
  <phoneticPr fontId="4"/>
  <pageMargins left="0.59055118110236227" right="0.59055118110236227" top="0.78740157480314965" bottom="0.78740157480314965" header="0.39370078740157483" footer="0.39370078740157483"/>
  <pageSetup paperSize="9" scale="87" orientation="portrait" r:id="rId1"/>
  <headerFooter alignWithMargins="0">
    <oddHeader>&amp;R15.交通・通信</oddHeader>
    <oddFooter>&amp;C-110-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8"/>
  <sheetViews>
    <sheetView showGridLines="0" zoomScaleNormal="100" zoomScaleSheetLayoutView="100" workbookViewId="0">
      <pane xSplit="2" ySplit="11" topLeftCell="C36" activePane="bottomRight" state="frozen"/>
      <selection pane="topRight" activeCell="C1" sqref="C1"/>
      <selection pane="bottomLeft" activeCell="A11" sqref="A11"/>
      <selection pane="bottomRight" activeCell="B52" sqref="B52"/>
    </sheetView>
  </sheetViews>
  <sheetFormatPr defaultRowHeight="11.25" x14ac:dyDescent="0.15"/>
  <cols>
    <col min="1" max="1" width="1.625" style="626" customWidth="1"/>
    <col min="2" max="2" width="8.875" style="626" customWidth="1"/>
    <col min="3" max="14" width="6.75" style="626" customWidth="1"/>
    <col min="15" max="16384" width="9" style="626"/>
  </cols>
  <sheetData>
    <row r="1" spans="1:14" ht="30" customHeight="1" x14ac:dyDescent="0.15">
      <c r="A1" s="625" t="s">
        <v>452</v>
      </c>
    </row>
    <row r="2" spans="1:14" ht="7.5" customHeight="1" x14ac:dyDescent="0.15">
      <c r="A2" s="625"/>
    </row>
    <row r="3" spans="1:14" ht="22.5" customHeight="1" x14ac:dyDescent="0.15">
      <c r="B3" s="627" t="s">
        <v>453</v>
      </c>
      <c r="C3" s="628"/>
      <c r="D3" s="628"/>
      <c r="E3" s="628"/>
      <c r="F3" s="628"/>
      <c r="G3" s="628"/>
      <c r="H3" s="628"/>
      <c r="I3" s="628"/>
      <c r="J3" s="628"/>
      <c r="K3" s="628"/>
      <c r="L3" s="628"/>
      <c r="M3" s="628"/>
      <c r="N3" s="628"/>
    </row>
    <row r="4" spans="1:14" s="629" customFormat="1" ht="15" customHeight="1" x14ac:dyDescent="0.4">
      <c r="B4" s="630"/>
      <c r="C4" s="631" t="s">
        <v>454</v>
      </c>
      <c r="D4" s="631"/>
      <c r="E4" s="631"/>
      <c r="F4" s="631"/>
      <c r="G4" s="631"/>
      <c r="H4" s="631" t="s">
        <v>455</v>
      </c>
      <c r="I4" s="631"/>
      <c r="J4" s="631"/>
      <c r="K4" s="632" t="s">
        <v>456</v>
      </c>
      <c r="L4" s="631" t="s">
        <v>457</v>
      </c>
      <c r="M4" s="631"/>
      <c r="N4" s="631"/>
    </row>
    <row r="5" spans="1:14" s="629" customFormat="1" ht="15" customHeight="1" x14ac:dyDescent="0.4">
      <c r="B5" s="633" t="s">
        <v>3</v>
      </c>
      <c r="C5" s="634"/>
      <c r="D5" s="635" t="s">
        <v>458</v>
      </c>
      <c r="E5" s="635"/>
      <c r="F5" s="635"/>
      <c r="G5" s="636" t="s">
        <v>459</v>
      </c>
      <c r="H5" s="637"/>
      <c r="I5" s="637"/>
      <c r="J5" s="637"/>
      <c r="K5" s="638"/>
      <c r="L5" s="637"/>
      <c r="M5" s="637"/>
      <c r="N5" s="637"/>
    </row>
    <row r="6" spans="1:14" s="629" customFormat="1" ht="15" customHeight="1" x14ac:dyDescent="0.4">
      <c r="B6" s="639"/>
      <c r="C6" s="639"/>
      <c r="D6" s="640" t="s">
        <v>346</v>
      </c>
      <c r="E6" s="641" t="s">
        <v>460</v>
      </c>
      <c r="F6" s="642" t="s">
        <v>461</v>
      </c>
      <c r="G6" s="643"/>
      <c r="H6" s="640" t="s">
        <v>346</v>
      </c>
      <c r="I6" s="641" t="s">
        <v>460</v>
      </c>
      <c r="J6" s="642" t="s">
        <v>461</v>
      </c>
      <c r="K6" s="644"/>
      <c r="L6" s="640" t="s">
        <v>346</v>
      </c>
      <c r="M6" s="641" t="s">
        <v>462</v>
      </c>
      <c r="N6" s="642" t="s">
        <v>463</v>
      </c>
    </row>
    <row r="7" spans="1:14" s="645" customFormat="1" ht="18" hidden="1" customHeight="1" x14ac:dyDescent="0.4">
      <c r="B7" s="646" t="s">
        <v>17</v>
      </c>
      <c r="C7" s="647">
        <f t="shared" ref="C7:N7" si="0">SUM(C8:C11)</f>
        <v>30344</v>
      </c>
      <c r="D7" s="647">
        <f t="shared" si="0"/>
        <v>30344</v>
      </c>
      <c r="E7" s="648">
        <f t="shared" si="0"/>
        <v>8700</v>
      </c>
      <c r="F7" s="649">
        <f t="shared" si="0"/>
        <v>21644</v>
      </c>
      <c r="G7" s="650" t="s">
        <v>177</v>
      </c>
      <c r="H7" s="647">
        <f t="shared" si="0"/>
        <v>4239</v>
      </c>
      <c r="I7" s="648">
        <f t="shared" si="0"/>
        <v>2441</v>
      </c>
      <c r="J7" s="649">
        <f t="shared" si="0"/>
        <v>1798</v>
      </c>
      <c r="K7" s="647">
        <f t="shared" si="0"/>
        <v>25</v>
      </c>
      <c r="L7" s="647">
        <f t="shared" si="0"/>
        <v>411</v>
      </c>
      <c r="M7" s="648">
        <f t="shared" si="0"/>
        <v>53</v>
      </c>
      <c r="N7" s="649">
        <f t="shared" si="0"/>
        <v>358</v>
      </c>
    </row>
    <row r="8" spans="1:14" s="645" customFormat="1" ht="18" hidden="1" customHeight="1" x14ac:dyDescent="0.4">
      <c r="B8" s="651" t="s">
        <v>12</v>
      </c>
      <c r="C8" s="652">
        <f>SUM(D8,G8)</f>
        <v>8624</v>
      </c>
      <c r="D8" s="652">
        <f>SUM(E8:F8)</f>
        <v>8624</v>
      </c>
      <c r="E8" s="653">
        <v>2653</v>
      </c>
      <c r="F8" s="654">
        <v>5971</v>
      </c>
      <c r="G8" s="655" t="s">
        <v>399</v>
      </c>
      <c r="H8" s="652">
        <f>SUM(I8:J8)</f>
        <v>1091</v>
      </c>
      <c r="I8" s="653">
        <v>660</v>
      </c>
      <c r="J8" s="654">
        <v>431</v>
      </c>
      <c r="K8" s="655" t="s">
        <v>399</v>
      </c>
      <c r="L8" s="652">
        <f>SUM(M8:N8)</f>
        <v>161</v>
      </c>
      <c r="M8" s="653">
        <v>14</v>
      </c>
      <c r="N8" s="654">
        <v>147</v>
      </c>
    </row>
    <row r="9" spans="1:14" s="645" customFormat="1" ht="18" hidden="1" customHeight="1" x14ac:dyDescent="0.4">
      <c r="B9" s="651" t="s">
        <v>13</v>
      </c>
      <c r="C9" s="652">
        <f>SUM(D9,G9)</f>
        <v>10542</v>
      </c>
      <c r="D9" s="652">
        <f>SUM(E9:F9)</f>
        <v>10542</v>
      </c>
      <c r="E9" s="653">
        <v>2935</v>
      </c>
      <c r="F9" s="654">
        <v>7607</v>
      </c>
      <c r="G9" s="655" t="s">
        <v>177</v>
      </c>
      <c r="H9" s="652">
        <f>SUM(I9:J9)</f>
        <v>1822</v>
      </c>
      <c r="I9" s="653">
        <v>1054</v>
      </c>
      <c r="J9" s="654">
        <v>768</v>
      </c>
      <c r="K9" s="656">
        <v>23</v>
      </c>
      <c r="L9" s="652">
        <f>SUM(M9:N9)</f>
        <v>131</v>
      </c>
      <c r="M9" s="653">
        <v>23</v>
      </c>
      <c r="N9" s="654">
        <v>108</v>
      </c>
    </row>
    <row r="10" spans="1:14" s="645" customFormat="1" ht="18" hidden="1" customHeight="1" x14ac:dyDescent="0.4">
      <c r="B10" s="651" t="s">
        <v>14</v>
      </c>
      <c r="C10" s="652">
        <f>SUM(D10,G10)</f>
        <v>6429</v>
      </c>
      <c r="D10" s="652">
        <f>SUM(E10:F10)</f>
        <v>6429</v>
      </c>
      <c r="E10" s="653">
        <v>1790</v>
      </c>
      <c r="F10" s="654">
        <v>4639</v>
      </c>
      <c r="G10" s="655" t="s">
        <v>177</v>
      </c>
      <c r="H10" s="652">
        <f>SUM(I10:J10)</f>
        <v>942</v>
      </c>
      <c r="I10" s="653">
        <v>526</v>
      </c>
      <c r="J10" s="654">
        <v>416</v>
      </c>
      <c r="K10" s="656">
        <v>2</v>
      </c>
      <c r="L10" s="652">
        <f>SUM(M10:N10)</f>
        <v>83</v>
      </c>
      <c r="M10" s="653">
        <v>10</v>
      </c>
      <c r="N10" s="654">
        <v>73</v>
      </c>
    </row>
    <row r="11" spans="1:14" s="645" customFormat="1" ht="18" hidden="1" customHeight="1" x14ac:dyDescent="0.4">
      <c r="B11" s="651" t="s">
        <v>318</v>
      </c>
      <c r="C11" s="652">
        <f>SUM(D11,G11)</f>
        <v>4749</v>
      </c>
      <c r="D11" s="652">
        <f>SUM(E11:F11)</f>
        <v>4749</v>
      </c>
      <c r="E11" s="653">
        <v>1322</v>
      </c>
      <c r="F11" s="654">
        <v>3427</v>
      </c>
      <c r="G11" s="655" t="s">
        <v>177</v>
      </c>
      <c r="H11" s="652">
        <f>SUM(I11:J11)</f>
        <v>384</v>
      </c>
      <c r="I11" s="653">
        <v>201</v>
      </c>
      <c r="J11" s="654">
        <v>183</v>
      </c>
      <c r="K11" s="655" t="s">
        <v>399</v>
      </c>
      <c r="L11" s="652">
        <f>SUM(M11:N11)</f>
        <v>36</v>
      </c>
      <c r="M11" s="653">
        <v>6</v>
      </c>
      <c r="N11" s="654">
        <v>30</v>
      </c>
    </row>
    <row r="12" spans="1:14" s="645" customFormat="1" ht="15" customHeight="1" x14ac:dyDescent="0.4">
      <c r="B12" s="646" t="s">
        <v>18</v>
      </c>
      <c r="C12" s="647">
        <f t="shared" ref="C12:N12" si="1">SUM(C13:C16)</f>
        <v>28324</v>
      </c>
      <c r="D12" s="647">
        <f t="shared" si="1"/>
        <v>28324</v>
      </c>
      <c r="E12" s="648">
        <f t="shared" si="1"/>
        <v>7728</v>
      </c>
      <c r="F12" s="649">
        <f t="shared" si="1"/>
        <v>20596</v>
      </c>
      <c r="G12" s="650" t="s">
        <v>177</v>
      </c>
      <c r="H12" s="647">
        <f t="shared" si="1"/>
        <v>6314</v>
      </c>
      <c r="I12" s="648">
        <f t="shared" si="1"/>
        <v>3185</v>
      </c>
      <c r="J12" s="649">
        <f t="shared" si="1"/>
        <v>3129</v>
      </c>
      <c r="K12" s="647">
        <f t="shared" si="1"/>
        <v>47</v>
      </c>
      <c r="L12" s="647">
        <f t="shared" si="1"/>
        <v>387</v>
      </c>
      <c r="M12" s="648">
        <f t="shared" si="1"/>
        <v>64</v>
      </c>
      <c r="N12" s="649">
        <f t="shared" si="1"/>
        <v>323</v>
      </c>
    </row>
    <row r="13" spans="1:14" s="645" customFormat="1" ht="15" customHeight="1" x14ac:dyDescent="0.4">
      <c r="B13" s="651" t="s">
        <v>12</v>
      </c>
      <c r="C13" s="652">
        <f>SUM(D13,G13)</f>
        <v>8015</v>
      </c>
      <c r="D13" s="652">
        <f>SUM(E13:F13)</f>
        <v>8015</v>
      </c>
      <c r="E13" s="653">
        <v>2375</v>
      </c>
      <c r="F13" s="654">
        <v>5640</v>
      </c>
      <c r="G13" s="655" t="s">
        <v>177</v>
      </c>
      <c r="H13" s="652">
        <f>SUM(I13:J13)</f>
        <v>1646</v>
      </c>
      <c r="I13" s="653">
        <v>871</v>
      </c>
      <c r="J13" s="654">
        <v>775</v>
      </c>
      <c r="K13" s="655" t="s">
        <v>399</v>
      </c>
      <c r="L13" s="652">
        <f>SUM(M13:N13)</f>
        <v>151</v>
      </c>
      <c r="M13" s="653">
        <v>19</v>
      </c>
      <c r="N13" s="654">
        <v>132</v>
      </c>
    </row>
    <row r="14" spans="1:14" s="645" customFormat="1" ht="15" customHeight="1" x14ac:dyDescent="0.4">
      <c r="B14" s="651" t="s">
        <v>13</v>
      </c>
      <c r="C14" s="652">
        <f>SUM(D14,G14)</f>
        <v>9857</v>
      </c>
      <c r="D14" s="652">
        <f>SUM(E14:F14)</f>
        <v>9857</v>
      </c>
      <c r="E14" s="653">
        <v>2598</v>
      </c>
      <c r="F14" s="654">
        <v>7259</v>
      </c>
      <c r="G14" s="655" t="s">
        <v>177</v>
      </c>
      <c r="H14" s="652">
        <f>SUM(I14:J14)</f>
        <v>2642</v>
      </c>
      <c r="I14" s="653">
        <v>1352</v>
      </c>
      <c r="J14" s="654">
        <v>1290</v>
      </c>
      <c r="K14" s="656">
        <v>45</v>
      </c>
      <c r="L14" s="652">
        <f>SUM(M14:N14)</f>
        <v>124</v>
      </c>
      <c r="M14" s="653">
        <v>24</v>
      </c>
      <c r="N14" s="654">
        <v>100</v>
      </c>
    </row>
    <row r="15" spans="1:14" s="645" customFormat="1" ht="15" customHeight="1" x14ac:dyDescent="0.4">
      <c r="B15" s="651" t="s">
        <v>14</v>
      </c>
      <c r="C15" s="652">
        <f>SUM(D15,G15)</f>
        <v>6011</v>
      </c>
      <c r="D15" s="652">
        <f>SUM(E15:F15)</f>
        <v>6011</v>
      </c>
      <c r="E15" s="653">
        <v>1584</v>
      </c>
      <c r="F15" s="654">
        <v>4427</v>
      </c>
      <c r="G15" s="655" t="s">
        <v>177</v>
      </c>
      <c r="H15" s="652">
        <f>SUM(I15:J15)</f>
        <v>1408</v>
      </c>
      <c r="I15" s="653">
        <v>696</v>
      </c>
      <c r="J15" s="654">
        <v>712</v>
      </c>
      <c r="K15" s="656">
        <v>2</v>
      </c>
      <c r="L15" s="652">
        <f>SUM(M15:N15)</f>
        <v>77</v>
      </c>
      <c r="M15" s="653">
        <v>15</v>
      </c>
      <c r="N15" s="654">
        <v>62</v>
      </c>
    </row>
    <row r="16" spans="1:14" s="645" customFormat="1" ht="15" customHeight="1" x14ac:dyDescent="0.4">
      <c r="B16" s="651" t="s">
        <v>318</v>
      </c>
      <c r="C16" s="652">
        <f>SUM(D16,G16)</f>
        <v>4441</v>
      </c>
      <c r="D16" s="652">
        <f>SUM(E16:F16)</f>
        <v>4441</v>
      </c>
      <c r="E16" s="653">
        <v>1171</v>
      </c>
      <c r="F16" s="654">
        <v>3270</v>
      </c>
      <c r="G16" s="655" t="s">
        <v>177</v>
      </c>
      <c r="H16" s="652">
        <f>SUM(I16:J16)</f>
        <v>618</v>
      </c>
      <c r="I16" s="653">
        <v>266</v>
      </c>
      <c r="J16" s="654">
        <v>352</v>
      </c>
      <c r="K16" s="655" t="s">
        <v>399</v>
      </c>
      <c r="L16" s="652">
        <f>SUM(M16:N16)</f>
        <v>35</v>
      </c>
      <c r="M16" s="653">
        <v>6</v>
      </c>
      <c r="N16" s="654">
        <v>29</v>
      </c>
    </row>
    <row r="17" spans="2:14" s="645" customFormat="1" ht="15" customHeight="1" x14ac:dyDescent="0.4">
      <c r="B17" s="646" t="s">
        <v>19</v>
      </c>
      <c r="C17" s="647">
        <f t="shared" ref="C17:N17" si="2">SUM(C18:C21)</f>
        <v>27742</v>
      </c>
      <c r="D17" s="647">
        <f t="shared" si="2"/>
        <v>27742</v>
      </c>
      <c r="E17" s="648">
        <f t="shared" si="2"/>
        <v>7000</v>
      </c>
      <c r="F17" s="649">
        <f t="shared" si="2"/>
        <v>20742</v>
      </c>
      <c r="G17" s="650" t="s">
        <v>177</v>
      </c>
      <c r="H17" s="647">
        <f t="shared" si="2"/>
        <v>6688</v>
      </c>
      <c r="I17" s="648">
        <f t="shared" si="2"/>
        <v>3567</v>
      </c>
      <c r="J17" s="649">
        <f t="shared" si="2"/>
        <v>3121</v>
      </c>
      <c r="K17" s="647">
        <f t="shared" si="2"/>
        <v>34</v>
      </c>
      <c r="L17" s="647">
        <f t="shared" si="2"/>
        <v>353</v>
      </c>
      <c r="M17" s="648">
        <f t="shared" si="2"/>
        <v>67</v>
      </c>
      <c r="N17" s="649">
        <f t="shared" si="2"/>
        <v>286</v>
      </c>
    </row>
    <row r="18" spans="2:14" s="645" customFormat="1" ht="15" customHeight="1" x14ac:dyDescent="0.4">
      <c r="B18" s="651" t="s">
        <v>12</v>
      </c>
      <c r="C18" s="652">
        <f>SUM(D18,G18)</f>
        <v>7781</v>
      </c>
      <c r="D18" s="652">
        <f>SUM(E18:F18)</f>
        <v>7781</v>
      </c>
      <c r="E18" s="653">
        <v>2128</v>
      </c>
      <c r="F18" s="654">
        <v>5653</v>
      </c>
      <c r="G18" s="655" t="s">
        <v>177</v>
      </c>
      <c r="H18" s="652">
        <f>SUM(I18:J18)</f>
        <v>1765</v>
      </c>
      <c r="I18" s="653">
        <v>998</v>
      </c>
      <c r="J18" s="654">
        <v>767</v>
      </c>
      <c r="K18" s="656">
        <v>1</v>
      </c>
      <c r="L18" s="652">
        <f>SUM(M18:N18)</f>
        <v>138</v>
      </c>
      <c r="M18" s="653">
        <v>20</v>
      </c>
      <c r="N18" s="654">
        <v>118</v>
      </c>
    </row>
    <row r="19" spans="2:14" s="645" customFormat="1" ht="15" customHeight="1" x14ac:dyDescent="0.4">
      <c r="B19" s="651" t="s">
        <v>13</v>
      </c>
      <c r="C19" s="652">
        <f>SUM(D19,G19)</f>
        <v>9689</v>
      </c>
      <c r="D19" s="652">
        <f>SUM(E19:F19)</f>
        <v>9689</v>
      </c>
      <c r="E19" s="653">
        <v>2365</v>
      </c>
      <c r="F19" s="654">
        <v>7324</v>
      </c>
      <c r="G19" s="655" t="s">
        <v>177</v>
      </c>
      <c r="H19" s="652">
        <f>SUM(I19:J19)</f>
        <v>2821</v>
      </c>
      <c r="I19" s="653">
        <v>1501</v>
      </c>
      <c r="J19" s="654">
        <v>1320</v>
      </c>
      <c r="K19" s="656">
        <v>31</v>
      </c>
      <c r="L19" s="652">
        <f>SUM(M19:N19)</f>
        <v>113</v>
      </c>
      <c r="M19" s="653">
        <v>25</v>
      </c>
      <c r="N19" s="654">
        <v>88</v>
      </c>
    </row>
    <row r="20" spans="2:14" s="645" customFormat="1" ht="15" customHeight="1" x14ac:dyDescent="0.4">
      <c r="B20" s="651" t="s">
        <v>14</v>
      </c>
      <c r="C20" s="652">
        <f>SUM(D20,G20)</f>
        <v>5908</v>
      </c>
      <c r="D20" s="652">
        <f>SUM(E20:F20)</f>
        <v>5908</v>
      </c>
      <c r="E20" s="653">
        <v>1442</v>
      </c>
      <c r="F20" s="654">
        <v>4466</v>
      </c>
      <c r="G20" s="655" t="s">
        <v>177</v>
      </c>
      <c r="H20" s="652">
        <f>SUM(I20:J20)</f>
        <v>1393</v>
      </c>
      <c r="I20" s="653">
        <v>748</v>
      </c>
      <c r="J20" s="654">
        <v>645</v>
      </c>
      <c r="K20" s="656">
        <v>2</v>
      </c>
      <c r="L20" s="652">
        <f>SUM(M20:N20)</f>
        <v>71</v>
      </c>
      <c r="M20" s="653">
        <v>16</v>
      </c>
      <c r="N20" s="654">
        <v>55</v>
      </c>
    </row>
    <row r="21" spans="2:14" s="645" customFormat="1" ht="15" customHeight="1" x14ac:dyDescent="0.4">
      <c r="B21" s="651" t="s">
        <v>318</v>
      </c>
      <c r="C21" s="652">
        <f>SUM(D21,G21)</f>
        <v>4364</v>
      </c>
      <c r="D21" s="652">
        <f>SUM(E21:F21)</f>
        <v>4364</v>
      </c>
      <c r="E21" s="653">
        <v>1065</v>
      </c>
      <c r="F21" s="654">
        <v>3299</v>
      </c>
      <c r="G21" s="655" t="s">
        <v>177</v>
      </c>
      <c r="H21" s="652">
        <f>SUM(I21:J21)</f>
        <v>709</v>
      </c>
      <c r="I21" s="653">
        <v>320</v>
      </c>
      <c r="J21" s="654">
        <v>389</v>
      </c>
      <c r="K21" s="655" t="s">
        <v>399</v>
      </c>
      <c r="L21" s="652">
        <f>SUM(M21:N21)</f>
        <v>31</v>
      </c>
      <c r="M21" s="653">
        <v>6</v>
      </c>
      <c r="N21" s="654">
        <v>25</v>
      </c>
    </row>
    <row r="22" spans="2:14" s="645" customFormat="1" ht="15" customHeight="1" x14ac:dyDescent="0.4">
      <c r="B22" s="646" t="s">
        <v>20</v>
      </c>
      <c r="C22" s="647">
        <f t="shared" ref="C22:N22" si="3">SUM(C23:C26)</f>
        <v>28106</v>
      </c>
      <c r="D22" s="647">
        <f t="shared" si="3"/>
        <v>28106</v>
      </c>
      <c r="E22" s="648">
        <f t="shared" si="3"/>
        <v>6696</v>
      </c>
      <c r="F22" s="649">
        <f t="shared" si="3"/>
        <v>21410</v>
      </c>
      <c r="G22" s="650" t="s">
        <v>177</v>
      </c>
      <c r="H22" s="647">
        <f t="shared" si="3"/>
        <v>6194</v>
      </c>
      <c r="I22" s="648">
        <f t="shared" si="3"/>
        <v>3665</v>
      </c>
      <c r="J22" s="649">
        <f t="shared" si="3"/>
        <v>2529</v>
      </c>
      <c r="K22" s="647">
        <f t="shared" si="3"/>
        <v>20</v>
      </c>
      <c r="L22" s="647">
        <f t="shared" si="3"/>
        <v>329</v>
      </c>
      <c r="M22" s="648">
        <f t="shared" si="3"/>
        <v>73</v>
      </c>
      <c r="N22" s="649">
        <f t="shared" si="3"/>
        <v>256</v>
      </c>
    </row>
    <row r="23" spans="2:14" s="645" customFormat="1" ht="15" customHeight="1" x14ac:dyDescent="0.4">
      <c r="B23" s="651" t="s">
        <v>12</v>
      </c>
      <c r="C23" s="652">
        <f>SUM(D23,G23)</f>
        <v>7781</v>
      </c>
      <c r="D23" s="652">
        <f>SUM(E23:F23)</f>
        <v>7781</v>
      </c>
      <c r="E23" s="653">
        <v>2052</v>
      </c>
      <c r="F23" s="654">
        <v>5729</v>
      </c>
      <c r="G23" s="655" t="s">
        <v>177</v>
      </c>
      <c r="H23" s="652">
        <f>SUM(I23:J23)</f>
        <v>1662</v>
      </c>
      <c r="I23" s="653">
        <v>1012</v>
      </c>
      <c r="J23" s="654">
        <v>650</v>
      </c>
      <c r="K23" s="656">
        <v>1</v>
      </c>
      <c r="L23" s="652">
        <f>SUM(M23:N23)</f>
        <v>128</v>
      </c>
      <c r="M23" s="653">
        <v>23</v>
      </c>
      <c r="N23" s="654">
        <v>105</v>
      </c>
    </row>
    <row r="24" spans="2:14" s="645" customFormat="1" ht="15" customHeight="1" x14ac:dyDescent="0.4">
      <c r="B24" s="651" t="s">
        <v>13</v>
      </c>
      <c r="C24" s="652">
        <f>SUM(D24,G24)</f>
        <v>9865</v>
      </c>
      <c r="D24" s="652">
        <f>SUM(E24:F24)</f>
        <v>9865</v>
      </c>
      <c r="E24" s="653">
        <v>2254</v>
      </c>
      <c r="F24" s="654">
        <v>7611</v>
      </c>
      <c r="G24" s="655" t="s">
        <v>177</v>
      </c>
      <c r="H24" s="652">
        <f>SUM(I24:J24)</f>
        <v>2618</v>
      </c>
      <c r="I24" s="653">
        <v>1557</v>
      </c>
      <c r="J24" s="654">
        <v>1061</v>
      </c>
      <c r="K24" s="656">
        <v>15</v>
      </c>
      <c r="L24" s="652">
        <f>SUM(M24:N24)</f>
        <v>107</v>
      </c>
      <c r="M24" s="653">
        <v>26</v>
      </c>
      <c r="N24" s="654">
        <v>81</v>
      </c>
    </row>
    <row r="25" spans="2:14" s="645" customFormat="1" ht="15" customHeight="1" x14ac:dyDescent="0.4">
      <c r="B25" s="651" t="s">
        <v>14</v>
      </c>
      <c r="C25" s="652">
        <f>SUM(D25,G25)</f>
        <v>6016</v>
      </c>
      <c r="D25" s="652">
        <f>SUM(E25:F25)</f>
        <v>6016</v>
      </c>
      <c r="E25" s="653">
        <v>1375</v>
      </c>
      <c r="F25" s="654">
        <v>4641</v>
      </c>
      <c r="G25" s="655" t="s">
        <v>177</v>
      </c>
      <c r="H25" s="652">
        <f>SUM(I25:J25)</f>
        <v>1269</v>
      </c>
      <c r="I25" s="653">
        <v>775</v>
      </c>
      <c r="J25" s="654">
        <v>494</v>
      </c>
      <c r="K25" s="656">
        <v>2</v>
      </c>
      <c r="L25" s="652">
        <f>SUM(M25:N25)</f>
        <v>63</v>
      </c>
      <c r="M25" s="653">
        <v>18</v>
      </c>
      <c r="N25" s="654">
        <v>45</v>
      </c>
    </row>
    <row r="26" spans="2:14" s="645" customFormat="1" ht="15" customHeight="1" x14ac:dyDescent="0.4">
      <c r="B26" s="651" t="s">
        <v>318</v>
      </c>
      <c r="C26" s="652">
        <f>SUM(D26,G26)</f>
        <v>4444</v>
      </c>
      <c r="D26" s="652">
        <f>SUM(E26:F26)</f>
        <v>4444</v>
      </c>
      <c r="E26" s="653">
        <v>1015</v>
      </c>
      <c r="F26" s="654">
        <v>3429</v>
      </c>
      <c r="G26" s="655" t="s">
        <v>177</v>
      </c>
      <c r="H26" s="652">
        <f>SUM(I26:J26)</f>
        <v>645</v>
      </c>
      <c r="I26" s="653">
        <v>321</v>
      </c>
      <c r="J26" s="654">
        <v>324</v>
      </c>
      <c r="K26" s="656">
        <v>2</v>
      </c>
      <c r="L26" s="652">
        <f>SUM(M26:N26)</f>
        <v>31</v>
      </c>
      <c r="M26" s="653">
        <v>6</v>
      </c>
      <c r="N26" s="654">
        <v>25</v>
      </c>
    </row>
    <row r="27" spans="2:14" s="657" customFormat="1" ht="15" customHeight="1" x14ac:dyDescent="0.4">
      <c r="B27" s="646" t="s">
        <v>21</v>
      </c>
      <c r="C27" s="647">
        <f t="shared" ref="C27:N27" si="4">SUM(C28:C31)</f>
        <v>28688</v>
      </c>
      <c r="D27" s="647">
        <f t="shared" si="4"/>
        <v>28688</v>
      </c>
      <c r="E27" s="648">
        <f t="shared" si="4"/>
        <v>6590</v>
      </c>
      <c r="F27" s="649">
        <f t="shared" si="4"/>
        <v>22098</v>
      </c>
      <c r="G27" s="650" t="s">
        <v>177</v>
      </c>
      <c r="H27" s="647">
        <f t="shared" si="4"/>
        <v>5702</v>
      </c>
      <c r="I27" s="648">
        <f t="shared" si="4"/>
        <v>3797</v>
      </c>
      <c r="J27" s="649">
        <f t="shared" si="4"/>
        <v>1905</v>
      </c>
      <c r="K27" s="650" t="s">
        <v>177</v>
      </c>
      <c r="L27" s="647">
        <f t="shared" si="4"/>
        <v>261</v>
      </c>
      <c r="M27" s="648">
        <f t="shared" si="4"/>
        <v>77</v>
      </c>
      <c r="N27" s="649">
        <f t="shared" si="4"/>
        <v>184</v>
      </c>
    </row>
    <row r="28" spans="2:14" s="645" customFormat="1" ht="15" customHeight="1" x14ac:dyDescent="0.4">
      <c r="B28" s="651" t="s">
        <v>12</v>
      </c>
      <c r="C28" s="652">
        <f>SUM(D28,G28)</f>
        <v>7910</v>
      </c>
      <c r="D28" s="652">
        <f>SUM(E28:F28)</f>
        <v>7910</v>
      </c>
      <c r="E28" s="658">
        <v>2030</v>
      </c>
      <c r="F28" s="659">
        <v>5880</v>
      </c>
      <c r="G28" s="655" t="s">
        <v>177</v>
      </c>
      <c r="H28" s="652">
        <f>SUM(I28:J28)</f>
        <v>1491</v>
      </c>
      <c r="I28" s="658">
        <v>1005</v>
      </c>
      <c r="J28" s="659">
        <v>486</v>
      </c>
      <c r="K28" s="655" t="s">
        <v>399</v>
      </c>
      <c r="L28" s="652">
        <f>SUM(M28:N28)</f>
        <v>93</v>
      </c>
      <c r="M28" s="658">
        <v>23</v>
      </c>
      <c r="N28" s="659">
        <v>70</v>
      </c>
    </row>
    <row r="29" spans="2:14" s="645" customFormat="1" ht="15" customHeight="1" x14ac:dyDescent="0.4">
      <c r="B29" s="651" t="s">
        <v>13</v>
      </c>
      <c r="C29" s="652">
        <f>SUM(D29,G29)</f>
        <v>9911</v>
      </c>
      <c r="D29" s="652">
        <f>SUM(E29:F29)</f>
        <v>9911</v>
      </c>
      <c r="E29" s="658">
        <v>2429</v>
      </c>
      <c r="F29" s="659">
        <v>7482</v>
      </c>
      <c r="G29" s="655" t="s">
        <v>177</v>
      </c>
      <c r="H29" s="652">
        <f>SUM(I29:J29)</f>
        <v>2008</v>
      </c>
      <c r="I29" s="658">
        <v>1401</v>
      </c>
      <c r="J29" s="659">
        <v>607</v>
      </c>
      <c r="K29" s="655" t="s">
        <v>399</v>
      </c>
      <c r="L29" s="652">
        <f>SUM(M29:N29)</f>
        <v>83</v>
      </c>
      <c r="M29" s="658">
        <v>26</v>
      </c>
      <c r="N29" s="659">
        <v>57</v>
      </c>
    </row>
    <row r="30" spans="2:14" s="645" customFormat="1" ht="15" customHeight="1" x14ac:dyDescent="0.4">
      <c r="B30" s="651" t="s">
        <v>14</v>
      </c>
      <c r="C30" s="652">
        <f>SUM(D30,G30)</f>
        <v>7231</v>
      </c>
      <c r="D30" s="652">
        <f>SUM(E30:F30)</f>
        <v>7231</v>
      </c>
      <c r="E30" s="658">
        <v>1383</v>
      </c>
      <c r="F30" s="659">
        <v>5848</v>
      </c>
      <c r="G30" s="655" t="s">
        <v>177</v>
      </c>
      <c r="H30" s="652">
        <f>SUM(I30:J30)</f>
        <v>1304</v>
      </c>
      <c r="I30" s="658">
        <v>879</v>
      </c>
      <c r="J30" s="659">
        <v>425</v>
      </c>
      <c r="K30" s="655" t="s">
        <v>399</v>
      </c>
      <c r="L30" s="652">
        <f>SUM(M30:N30)</f>
        <v>58</v>
      </c>
      <c r="M30" s="658">
        <v>21</v>
      </c>
      <c r="N30" s="659">
        <v>37</v>
      </c>
    </row>
    <row r="31" spans="2:14" s="645" customFormat="1" ht="15" customHeight="1" x14ac:dyDescent="0.4">
      <c r="B31" s="651" t="s">
        <v>318</v>
      </c>
      <c r="C31" s="652">
        <f>SUM(D31,G31)</f>
        <v>3636</v>
      </c>
      <c r="D31" s="652">
        <f>SUM(E31:F31)</f>
        <v>3636</v>
      </c>
      <c r="E31" s="658">
        <v>748</v>
      </c>
      <c r="F31" s="659">
        <v>2888</v>
      </c>
      <c r="G31" s="655" t="s">
        <v>177</v>
      </c>
      <c r="H31" s="652">
        <f>SUM(I31:J31)</f>
        <v>899</v>
      </c>
      <c r="I31" s="658">
        <v>512</v>
      </c>
      <c r="J31" s="659">
        <v>387</v>
      </c>
      <c r="K31" s="655" t="s">
        <v>399</v>
      </c>
      <c r="L31" s="652">
        <f>SUM(M31:N31)</f>
        <v>27</v>
      </c>
      <c r="M31" s="658">
        <v>7</v>
      </c>
      <c r="N31" s="659">
        <v>20</v>
      </c>
    </row>
    <row r="32" spans="2:14" s="657" customFormat="1" ht="15" customHeight="1" x14ac:dyDescent="0.4">
      <c r="B32" s="646" t="s">
        <v>23</v>
      </c>
      <c r="C32" s="647">
        <f>SUM(C33:C36)</f>
        <v>28770</v>
      </c>
      <c r="D32" s="647">
        <f t="shared" ref="D32:N32" si="5">SUM(D33:D36)</f>
        <v>28770</v>
      </c>
      <c r="E32" s="648">
        <f t="shared" si="5"/>
        <v>6421</v>
      </c>
      <c r="F32" s="649">
        <f t="shared" si="5"/>
        <v>22349</v>
      </c>
      <c r="G32" s="650" t="s">
        <v>177</v>
      </c>
      <c r="H32" s="647">
        <f t="shared" si="5"/>
        <v>5051</v>
      </c>
      <c r="I32" s="648">
        <f t="shared" si="5"/>
        <v>3587</v>
      </c>
      <c r="J32" s="649">
        <f t="shared" si="5"/>
        <v>1464</v>
      </c>
      <c r="K32" s="650" t="s">
        <v>177</v>
      </c>
      <c r="L32" s="647">
        <f t="shared" si="5"/>
        <v>228</v>
      </c>
      <c r="M32" s="648">
        <f t="shared" si="5"/>
        <v>75</v>
      </c>
      <c r="N32" s="649">
        <f t="shared" si="5"/>
        <v>153</v>
      </c>
    </row>
    <row r="33" spans="2:14" s="645" customFormat="1" ht="15" customHeight="1" x14ac:dyDescent="0.4">
      <c r="B33" s="651" t="s">
        <v>12</v>
      </c>
      <c r="C33" s="652">
        <f>SUM(D33,G33)</f>
        <v>7957</v>
      </c>
      <c r="D33" s="652">
        <f>SUM(E33:F33)</f>
        <v>7957</v>
      </c>
      <c r="E33" s="658">
        <v>2004</v>
      </c>
      <c r="F33" s="659">
        <v>5953</v>
      </c>
      <c r="G33" s="655" t="s">
        <v>177</v>
      </c>
      <c r="H33" s="652">
        <f>SUM(I33:J33)</f>
        <v>1375</v>
      </c>
      <c r="I33" s="658">
        <v>992</v>
      </c>
      <c r="J33" s="659">
        <v>383</v>
      </c>
      <c r="K33" s="655" t="s">
        <v>399</v>
      </c>
      <c r="L33" s="652">
        <f>SUM(M33:N33)</f>
        <v>81</v>
      </c>
      <c r="M33" s="658">
        <v>21</v>
      </c>
      <c r="N33" s="659">
        <v>60</v>
      </c>
    </row>
    <row r="34" spans="2:14" s="645" customFormat="1" ht="15" customHeight="1" x14ac:dyDescent="0.4">
      <c r="B34" s="651" t="s">
        <v>13</v>
      </c>
      <c r="C34" s="652">
        <f>SUM(D34,G34)</f>
        <v>9758</v>
      </c>
      <c r="D34" s="652">
        <f>SUM(E34:F34)</f>
        <v>9758</v>
      </c>
      <c r="E34" s="658">
        <v>2301</v>
      </c>
      <c r="F34" s="659">
        <v>7457</v>
      </c>
      <c r="G34" s="655" t="s">
        <v>177</v>
      </c>
      <c r="H34" s="652">
        <f>SUM(I34:J34)</f>
        <v>1733</v>
      </c>
      <c r="I34" s="658">
        <v>1252</v>
      </c>
      <c r="J34" s="659">
        <v>481</v>
      </c>
      <c r="K34" s="655" t="s">
        <v>399</v>
      </c>
      <c r="L34" s="652">
        <f>SUM(M34:N34)</f>
        <v>73</v>
      </c>
      <c r="M34" s="658">
        <v>26</v>
      </c>
      <c r="N34" s="659">
        <v>47</v>
      </c>
    </row>
    <row r="35" spans="2:14" s="645" customFormat="1" ht="15" customHeight="1" x14ac:dyDescent="0.4">
      <c r="B35" s="651" t="s">
        <v>14</v>
      </c>
      <c r="C35" s="652">
        <f>SUM(D35,G35)</f>
        <v>7330</v>
      </c>
      <c r="D35" s="652">
        <f>SUM(E35:F35)</f>
        <v>7330</v>
      </c>
      <c r="E35" s="658">
        <v>1368</v>
      </c>
      <c r="F35" s="659">
        <v>5962</v>
      </c>
      <c r="G35" s="655" t="s">
        <v>177</v>
      </c>
      <c r="H35" s="652">
        <f>SUM(I35:J35)</f>
        <v>1190</v>
      </c>
      <c r="I35" s="658">
        <v>871</v>
      </c>
      <c r="J35" s="659">
        <v>319</v>
      </c>
      <c r="K35" s="655" t="s">
        <v>399</v>
      </c>
      <c r="L35" s="652">
        <f>SUM(M35:N35)</f>
        <v>51</v>
      </c>
      <c r="M35" s="658">
        <v>21</v>
      </c>
      <c r="N35" s="659">
        <v>30</v>
      </c>
    </row>
    <row r="36" spans="2:14" s="645" customFormat="1" ht="15" customHeight="1" x14ac:dyDescent="0.4">
      <c r="B36" s="660" t="s">
        <v>318</v>
      </c>
      <c r="C36" s="661">
        <f>SUM(D36,G36)</f>
        <v>3725</v>
      </c>
      <c r="D36" s="661">
        <f>SUM(E36:F36)</f>
        <v>3725</v>
      </c>
      <c r="E36" s="662">
        <v>748</v>
      </c>
      <c r="F36" s="663">
        <v>2977</v>
      </c>
      <c r="G36" s="664" t="s">
        <v>177</v>
      </c>
      <c r="H36" s="661">
        <f>SUM(I36:J36)</f>
        <v>753</v>
      </c>
      <c r="I36" s="662">
        <v>472</v>
      </c>
      <c r="J36" s="663">
        <v>281</v>
      </c>
      <c r="K36" s="664" t="s">
        <v>399</v>
      </c>
      <c r="L36" s="661">
        <f>SUM(M36:N36)</f>
        <v>23</v>
      </c>
      <c r="M36" s="662">
        <v>7</v>
      </c>
      <c r="N36" s="663">
        <v>16</v>
      </c>
    </row>
    <row r="37" spans="2:14" s="657" customFormat="1" ht="15" customHeight="1" x14ac:dyDescent="0.4">
      <c r="B37" s="665" t="s">
        <v>24</v>
      </c>
      <c r="C37" s="666">
        <v>27731</v>
      </c>
      <c r="D37" s="666">
        <v>27731</v>
      </c>
      <c r="E37" s="667">
        <v>6059</v>
      </c>
      <c r="F37" s="668">
        <v>21672</v>
      </c>
      <c r="G37" s="669" t="s">
        <v>177</v>
      </c>
      <c r="H37" s="666">
        <v>4585</v>
      </c>
      <c r="I37" s="667">
        <v>3431</v>
      </c>
      <c r="J37" s="668">
        <v>1154</v>
      </c>
      <c r="K37" s="669" t="s">
        <v>177</v>
      </c>
      <c r="L37" s="666">
        <v>208</v>
      </c>
      <c r="M37" s="667">
        <v>63</v>
      </c>
      <c r="N37" s="668">
        <v>145</v>
      </c>
    </row>
    <row r="38" spans="2:14" s="657" customFormat="1" ht="15" customHeight="1" x14ac:dyDescent="0.4">
      <c r="B38" s="665" t="s">
        <v>25</v>
      </c>
      <c r="C38" s="666">
        <v>25479</v>
      </c>
      <c r="D38" s="666">
        <v>25479</v>
      </c>
      <c r="E38" s="667">
        <v>5625</v>
      </c>
      <c r="F38" s="668">
        <v>19854</v>
      </c>
      <c r="G38" s="669" t="s">
        <v>177</v>
      </c>
      <c r="H38" s="666">
        <v>4284</v>
      </c>
      <c r="I38" s="667">
        <v>3383</v>
      </c>
      <c r="J38" s="668">
        <v>901</v>
      </c>
      <c r="K38" s="669" t="s">
        <v>177</v>
      </c>
      <c r="L38" s="666">
        <v>199</v>
      </c>
      <c r="M38" s="667">
        <v>64</v>
      </c>
      <c r="N38" s="668">
        <v>135</v>
      </c>
    </row>
    <row r="39" spans="2:14" s="657" customFormat="1" ht="15" customHeight="1" x14ac:dyDescent="0.4">
      <c r="B39" s="665" t="s">
        <v>26</v>
      </c>
      <c r="C39" s="666">
        <v>23565</v>
      </c>
      <c r="D39" s="666">
        <v>23565</v>
      </c>
      <c r="E39" s="667">
        <v>5145</v>
      </c>
      <c r="F39" s="668">
        <v>18420</v>
      </c>
      <c r="G39" s="669" t="s">
        <v>177</v>
      </c>
      <c r="H39" s="666">
        <v>954</v>
      </c>
      <c r="I39" s="667">
        <v>719</v>
      </c>
      <c r="J39" s="668">
        <v>235</v>
      </c>
      <c r="K39" s="670"/>
      <c r="L39" s="666">
        <v>180</v>
      </c>
      <c r="M39" s="667">
        <v>54</v>
      </c>
      <c r="N39" s="668">
        <v>126</v>
      </c>
    </row>
    <row r="40" spans="2:14" s="657" customFormat="1" ht="15" customHeight="1" x14ac:dyDescent="0.4">
      <c r="B40" s="665" t="s">
        <v>27</v>
      </c>
      <c r="C40" s="666">
        <v>21664</v>
      </c>
      <c r="D40" s="666">
        <v>21664</v>
      </c>
      <c r="E40" s="667">
        <v>4539</v>
      </c>
      <c r="F40" s="668">
        <v>17125</v>
      </c>
      <c r="G40" s="669" t="s">
        <v>177</v>
      </c>
      <c r="H40" s="666">
        <v>3270</v>
      </c>
      <c r="I40" s="667">
        <v>2681</v>
      </c>
      <c r="J40" s="668">
        <v>589</v>
      </c>
      <c r="K40" s="670"/>
      <c r="L40" s="666">
        <v>177</v>
      </c>
      <c r="M40" s="667">
        <v>48</v>
      </c>
      <c r="N40" s="668">
        <v>129</v>
      </c>
    </row>
    <row r="41" spans="2:14" s="657" customFormat="1" ht="15" customHeight="1" x14ac:dyDescent="0.4">
      <c r="B41" s="665" t="s">
        <v>28</v>
      </c>
      <c r="C41" s="666">
        <v>19358</v>
      </c>
      <c r="D41" s="666">
        <v>19358</v>
      </c>
      <c r="E41" s="667">
        <v>4003</v>
      </c>
      <c r="F41" s="668">
        <v>15355</v>
      </c>
      <c r="G41" s="669" t="s">
        <v>177</v>
      </c>
      <c r="H41" s="666">
        <v>2989</v>
      </c>
      <c r="I41" s="667">
        <v>2533</v>
      </c>
      <c r="J41" s="668">
        <v>456</v>
      </c>
      <c r="K41" s="670"/>
      <c r="L41" s="666">
        <v>169</v>
      </c>
      <c r="M41" s="667">
        <v>46</v>
      </c>
      <c r="N41" s="668">
        <v>123</v>
      </c>
    </row>
    <row r="42" spans="2:14" s="657" customFormat="1" ht="15" customHeight="1" x14ac:dyDescent="0.4">
      <c r="B42" s="665" t="s">
        <v>29</v>
      </c>
      <c r="C42" s="666">
        <v>17800</v>
      </c>
      <c r="D42" s="666">
        <v>17800</v>
      </c>
      <c r="E42" s="667">
        <v>3658</v>
      </c>
      <c r="F42" s="668">
        <v>14142</v>
      </c>
      <c r="G42" s="669" t="s">
        <v>177</v>
      </c>
      <c r="H42" s="666">
        <v>2771</v>
      </c>
      <c r="I42" s="667">
        <v>2394</v>
      </c>
      <c r="J42" s="668">
        <v>377</v>
      </c>
      <c r="K42" s="670"/>
      <c r="L42" s="666">
        <v>162</v>
      </c>
      <c r="M42" s="667">
        <v>46</v>
      </c>
      <c r="N42" s="668">
        <v>116</v>
      </c>
    </row>
    <row r="43" spans="2:14" s="657" customFormat="1" ht="15" customHeight="1" x14ac:dyDescent="0.4">
      <c r="B43" s="665" t="s">
        <v>30</v>
      </c>
      <c r="C43" s="666">
        <f t="shared" ref="C43:C46" si="6">SUM(E43:G43)</f>
        <v>15886</v>
      </c>
      <c r="D43" s="666">
        <f>SUM(E43:F43)</f>
        <v>15886</v>
      </c>
      <c r="E43" s="667">
        <v>3507</v>
      </c>
      <c r="F43" s="668">
        <v>12379</v>
      </c>
      <c r="G43" s="669" t="s">
        <v>177</v>
      </c>
      <c r="H43" s="666">
        <f t="shared" ref="H43:H48" si="7">SUM(I43:J43)</f>
        <v>2389</v>
      </c>
      <c r="I43" s="667">
        <v>2091</v>
      </c>
      <c r="J43" s="668">
        <v>298</v>
      </c>
      <c r="K43" s="670"/>
      <c r="L43" s="666">
        <f t="shared" ref="L43:L48" si="8">SUM(M43:N43)</f>
        <v>152</v>
      </c>
      <c r="M43" s="667">
        <v>106</v>
      </c>
      <c r="N43" s="668">
        <v>46</v>
      </c>
    </row>
    <row r="44" spans="2:14" s="657" customFormat="1" ht="15" customHeight="1" x14ac:dyDescent="0.4">
      <c r="B44" s="665" t="s">
        <v>31</v>
      </c>
      <c r="C44" s="666">
        <f t="shared" si="6"/>
        <v>13830</v>
      </c>
      <c r="D44" s="666">
        <f>SUM(E44:F44)</f>
        <v>13830</v>
      </c>
      <c r="E44" s="667">
        <v>3069</v>
      </c>
      <c r="F44" s="668">
        <v>10761</v>
      </c>
      <c r="G44" s="669" t="s">
        <v>177</v>
      </c>
      <c r="H44" s="666">
        <f t="shared" si="7"/>
        <v>2200</v>
      </c>
      <c r="I44" s="667">
        <v>1971</v>
      </c>
      <c r="J44" s="668">
        <v>229</v>
      </c>
      <c r="K44" s="670"/>
      <c r="L44" s="666">
        <f t="shared" si="8"/>
        <v>144</v>
      </c>
      <c r="M44" s="667">
        <v>46</v>
      </c>
      <c r="N44" s="668">
        <v>98</v>
      </c>
    </row>
    <row r="45" spans="2:14" s="657" customFormat="1" ht="15" customHeight="1" x14ac:dyDescent="0.4">
      <c r="B45" s="665" t="s">
        <v>32</v>
      </c>
      <c r="C45" s="666">
        <f t="shared" si="6"/>
        <v>11405</v>
      </c>
      <c r="D45" s="666">
        <v>11405</v>
      </c>
      <c r="E45" s="667">
        <v>2679</v>
      </c>
      <c r="F45" s="668">
        <v>8726</v>
      </c>
      <c r="G45" s="669" t="s">
        <v>177</v>
      </c>
      <c r="H45" s="666">
        <f t="shared" si="7"/>
        <v>1836</v>
      </c>
      <c r="I45" s="667">
        <v>1671</v>
      </c>
      <c r="J45" s="668">
        <v>165</v>
      </c>
      <c r="K45" s="670"/>
      <c r="L45" s="666">
        <f t="shared" si="8"/>
        <v>140</v>
      </c>
      <c r="M45" s="667">
        <v>45</v>
      </c>
      <c r="N45" s="668">
        <v>95</v>
      </c>
    </row>
    <row r="46" spans="2:14" s="657" customFormat="1" ht="15" customHeight="1" x14ac:dyDescent="0.4">
      <c r="B46" s="665" t="s">
        <v>33</v>
      </c>
      <c r="C46" s="666">
        <f t="shared" si="6"/>
        <v>9860</v>
      </c>
      <c r="D46" s="666">
        <v>9860</v>
      </c>
      <c r="E46" s="667">
        <v>2385</v>
      </c>
      <c r="F46" s="668">
        <v>7475</v>
      </c>
      <c r="G46" s="669" t="s">
        <v>177</v>
      </c>
      <c r="H46" s="666">
        <f t="shared" si="7"/>
        <v>1652</v>
      </c>
      <c r="I46" s="667">
        <v>1525</v>
      </c>
      <c r="J46" s="668">
        <v>127</v>
      </c>
      <c r="K46" s="670"/>
      <c r="L46" s="666">
        <f t="shared" si="8"/>
        <v>132</v>
      </c>
      <c r="M46" s="667">
        <v>44</v>
      </c>
      <c r="N46" s="668">
        <v>88</v>
      </c>
    </row>
    <row r="47" spans="2:14" s="657" customFormat="1" ht="15" customHeight="1" x14ac:dyDescent="0.4">
      <c r="B47" s="665" t="s">
        <v>34</v>
      </c>
      <c r="C47" s="666">
        <f>SUM(E47:G47)</f>
        <v>8650</v>
      </c>
      <c r="D47" s="666">
        <v>8650</v>
      </c>
      <c r="E47" s="667">
        <v>2221</v>
      </c>
      <c r="F47" s="668">
        <v>6429</v>
      </c>
      <c r="G47" s="669" t="s">
        <v>177</v>
      </c>
      <c r="H47" s="666">
        <f t="shared" si="7"/>
        <v>1481</v>
      </c>
      <c r="I47" s="667">
        <v>1375</v>
      </c>
      <c r="J47" s="668">
        <v>106</v>
      </c>
      <c r="K47" s="670"/>
      <c r="L47" s="666">
        <f t="shared" si="8"/>
        <v>135</v>
      </c>
      <c r="M47" s="667">
        <v>44</v>
      </c>
      <c r="N47" s="668">
        <v>91</v>
      </c>
    </row>
    <row r="48" spans="2:14" s="657" customFormat="1" ht="15" customHeight="1" x14ac:dyDescent="0.4">
      <c r="B48" s="665" t="s">
        <v>35</v>
      </c>
      <c r="C48" s="666">
        <f>SUM(E48:G48)</f>
        <v>7944</v>
      </c>
      <c r="D48" s="666">
        <v>7944</v>
      </c>
      <c r="E48" s="667">
        <v>2051</v>
      </c>
      <c r="F48" s="668">
        <v>5893</v>
      </c>
      <c r="G48" s="669" t="s">
        <v>177</v>
      </c>
      <c r="H48" s="666">
        <f t="shared" si="7"/>
        <v>1339</v>
      </c>
      <c r="I48" s="667">
        <v>1250</v>
      </c>
      <c r="J48" s="668">
        <v>89</v>
      </c>
      <c r="K48" s="670"/>
      <c r="L48" s="666">
        <f t="shared" si="8"/>
        <v>134</v>
      </c>
      <c r="M48" s="667">
        <v>36</v>
      </c>
      <c r="N48" s="668">
        <v>98</v>
      </c>
    </row>
    <row r="49" spans="2:14" s="657" customFormat="1" ht="15" customHeight="1" x14ac:dyDescent="0.4">
      <c r="B49" s="665" t="s">
        <v>36</v>
      </c>
      <c r="C49" s="666">
        <v>7367</v>
      </c>
      <c r="D49" s="666">
        <v>7367</v>
      </c>
      <c r="E49" s="667">
        <v>1891</v>
      </c>
      <c r="F49" s="668">
        <v>5476</v>
      </c>
      <c r="G49" s="669" t="s">
        <v>239</v>
      </c>
      <c r="H49" s="666">
        <v>1199</v>
      </c>
      <c r="I49" s="667">
        <v>1116</v>
      </c>
      <c r="J49" s="668">
        <v>83</v>
      </c>
      <c r="K49" s="670"/>
      <c r="L49" s="666">
        <v>133</v>
      </c>
      <c r="M49" s="667">
        <v>98</v>
      </c>
      <c r="N49" s="668">
        <v>35</v>
      </c>
    </row>
    <row r="50" spans="2:14" s="657" customFormat="1" ht="15" customHeight="1" x14ac:dyDescent="0.4">
      <c r="B50" s="665" t="s">
        <v>37</v>
      </c>
      <c r="C50" s="666">
        <v>6847</v>
      </c>
      <c r="D50" s="666">
        <v>6847</v>
      </c>
      <c r="E50" s="667">
        <v>1783</v>
      </c>
      <c r="F50" s="668">
        <v>5064</v>
      </c>
      <c r="G50" s="669" t="s">
        <v>239</v>
      </c>
      <c r="H50" s="666">
        <v>1067</v>
      </c>
      <c r="I50" s="667">
        <v>995</v>
      </c>
      <c r="J50" s="668">
        <v>72</v>
      </c>
      <c r="K50" s="670"/>
      <c r="L50" s="666">
        <v>129</v>
      </c>
      <c r="M50" s="667">
        <v>31</v>
      </c>
      <c r="N50" s="668">
        <v>98</v>
      </c>
    </row>
    <row r="51" spans="2:14" s="657" customFormat="1" ht="15" customHeight="1" x14ac:dyDescent="0.4">
      <c r="B51" s="665" t="s">
        <v>319</v>
      </c>
      <c r="C51" s="666">
        <v>6304</v>
      </c>
      <c r="D51" s="666">
        <v>6304</v>
      </c>
      <c r="E51" s="667">
        <v>1618</v>
      </c>
      <c r="F51" s="668">
        <v>4686</v>
      </c>
      <c r="G51" s="669" t="s">
        <v>239</v>
      </c>
      <c r="H51" s="666">
        <v>940</v>
      </c>
      <c r="I51" s="667">
        <v>876</v>
      </c>
      <c r="J51" s="668">
        <v>64</v>
      </c>
      <c r="K51" s="670"/>
      <c r="L51" s="666">
        <v>133</v>
      </c>
      <c r="M51" s="667">
        <v>32</v>
      </c>
      <c r="N51" s="668">
        <v>101</v>
      </c>
    </row>
    <row r="52" spans="2:14" s="645" customFormat="1" ht="15" customHeight="1" x14ac:dyDescent="0.4">
      <c r="B52" s="645" t="s">
        <v>464</v>
      </c>
      <c r="E52" s="671"/>
      <c r="F52" s="671"/>
      <c r="G52" s="671"/>
      <c r="H52" s="671"/>
      <c r="I52" s="671"/>
      <c r="J52" s="671"/>
      <c r="K52" s="671"/>
      <c r="L52" s="671"/>
      <c r="M52" s="671"/>
      <c r="N52" s="672"/>
    </row>
    <row r="53" spans="2:14" s="673" customFormat="1" ht="15" customHeight="1" x14ac:dyDescent="0.15">
      <c r="B53" s="645" t="s">
        <v>465</v>
      </c>
      <c r="J53" s="674"/>
      <c r="K53" s="674"/>
      <c r="N53" s="672"/>
    </row>
    <row r="54" spans="2:14" ht="15" customHeight="1" x14ac:dyDescent="0.15">
      <c r="B54" s="629" t="s">
        <v>201</v>
      </c>
      <c r="J54" s="674"/>
      <c r="K54" s="674"/>
    </row>
    <row r="55" spans="2:14" x14ac:dyDescent="0.15">
      <c r="J55" s="674"/>
      <c r="K55" s="674"/>
    </row>
    <row r="56" spans="2:14" x14ac:dyDescent="0.15">
      <c r="J56" s="674"/>
      <c r="K56" s="674"/>
    </row>
    <row r="57" spans="2:14" x14ac:dyDescent="0.15">
      <c r="J57" s="674"/>
      <c r="K57" s="674"/>
    </row>
    <row r="58" spans="2:14" x14ac:dyDescent="0.15">
      <c r="J58" s="674"/>
      <c r="K58" s="674"/>
    </row>
  </sheetData>
  <mergeCells count="6">
    <mergeCell ref="C4:G4"/>
    <mergeCell ref="H4:J5"/>
    <mergeCell ref="K4:K6"/>
    <mergeCell ref="L4:N5"/>
    <mergeCell ref="D5:F5"/>
    <mergeCell ref="G5:G6"/>
  </mergeCells>
  <phoneticPr fontId="4"/>
  <pageMargins left="0.59055118110236227" right="0.59055118110236227" top="0.78740157480314965" bottom="0.78740157480314965" header="0.39370078740157483" footer="0.39370078740157483"/>
  <pageSetup paperSize="9" scale="91" orientation="portrait" r:id="rId1"/>
  <headerFooter alignWithMargins="0">
    <oddHeader>&amp;R15.交通・通信</oddHeader>
    <oddFooter>&amp;C-111-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5"/>
  <sheetViews>
    <sheetView showGridLines="0" topLeftCell="A78" zoomScaleNormal="100" workbookViewId="0">
      <selection activeCell="B97" sqref="B97"/>
    </sheetView>
  </sheetViews>
  <sheetFormatPr defaultRowHeight="13.5" x14ac:dyDescent="0.4"/>
  <cols>
    <col min="1" max="1" width="1.625" style="5" customWidth="1"/>
    <col min="2" max="2" width="15" style="719" customWidth="1"/>
    <col min="3" max="7" width="15" style="5" customWidth="1"/>
    <col min="8" max="256" width="9" style="5"/>
    <col min="257" max="257" width="1.625" style="5" customWidth="1"/>
    <col min="258" max="263" width="15" style="5" customWidth="1"/>
    <col min="264" max="512" width="9" style="5"/>
    <col min="513" max="513" width="1.625" style="5" customWidth="1"/>
    <col min="514" max="519" width="15" style="5" customWidth="1"/>
    <col min="520" max="768" width="9" style="5"/>
    <col min="769" max="769" width="1.625" style="5" customWidth="1"/>
    <col min="770" max="775" width="15" style="5" customWidth="1"/>
    <col min="776" max="1024" width="9" style="5"/>
    <col min="1025" max="1025" width="1.625" style="5" customWidth="1"/>
    <col min="1026" max="1031" width="15" style="5" customWidth="1"/>
    <col min="1032" max="1280" width="9" style="5"/>
    <col min="1281" max="1281" width="1.625" style="5" customWidth="1"/>
    <col min="1282" max="1287" width="15" style="5" customWidth="1"/>
    <col min="1288" max="1536" width="9" style="5"/>
    <col min="1537" max="1537" width="1.625" style="5" customWidth="1"/>
    <col min="1538" max="1543" width="15" style="5" customWidth="1"/>
    <col min="1544" max="1792" width="9" style="5"/>
    <col min="1793" max="1793" width="1.625" style="5" customWidth="1"/>
    <col min="1794" max="1799" width="15" style="5" customWidth="1"/>
    <col min="1800" max="2048" width="9" style="5"/>
    <col min="2049" max="2049" width="1.625" style="5" customWidth="1"/>
    <col min="2050" max="2055" width="15" style="5" customWidth="1"/>
    <col min="2056" max="2304" width="9" style="5"/>
    <col min="2305" max="2305" width="1.625" style="5" customWidth="1"/>
    <col min="2306" max="2311" width="15" style="5" customWidth="1"/>
    <col min="2312" max="2560" width="9" style="5"/>
    <col min="2561" max="2561" width="1.625" style="5" customWidth="1"/>
    <col min="2562" max="2567" width="15" style="5" customWidth="1"/>
    <col min="2568" max="2816" width="9" style="5"/>
    <col min="2817" max="2817" width="1.625" style="5" customWidth="1"/>
    <col min="2818" max="2823" width="15" style="5" customWidth="1"/>
    <col min="2824" max="3072" width="9" style="5"/>
    <col min="3073" max="3073" width="1.625" style="5" customWidth="1"/>
    <col min="3074" max="3079" width="15" style="5" customWidth="1"/>
    <col min="3080" max="3328" width="9" style="5"/>
    <col min="3329" max="3329" width="1.625" style="5" customWidth="1"/>
    <col min="3330" max="3335" width="15" style="5" customWidth="1"/>
    <col min="3336" max="3584" width="9" style="5"/>
    <col min="3585" max="3585" width="1.625" style="5" customWidth="1"/>
    <col min="3586" max="3591" width="15" style="5" customWidth="1"/>
    <col min="3592" max="3840" width="9" style="5"/>
    <col min="3841" max="3841" width="1.625" style="5" customWidth="1"/>
    <col min="3842" max="3847" width="15" style="5" customWidth="1"/>
    <col min="3848" max="4096" width="9" style="5"/>
    <col min="4097" max="4097" width="1.625" style="5" customWidth="1"/>
    <col min="4098" max="4103" width="15" style="5" customWidth="1"/>
    <col min="4104" max="4352" width="9" style="5"/>
    <col min="4353" max="4353" width="1.625" style="5" customWidth="1"/>
    <col min="4354" max="4359" width="15" style="5" customWidth="1"/>
    <col min="4360" max="4608" width="9" style="5"/>
    <col min="4609" max="4609" width="1.625" style="5" customWidth="1"/>
    <col min="4610" max="4615" width="15" style="5" customWidth="1"/>
    <col min="4616" max="4864" width="9" style="5"/>
    <col min="4865" max="4865" width="1.625" style="5" customWidth="1"/>
    <col min="4866" max="4871" width="15" style="5" customWidth="1"/>
    <col min="4872" max="5120" width="9" style="5"/>
    <col min="5121" max="5121" width="1.625" style="5" customWidth="1"/>
    <col min="5122" max="5127" width="15" style="5" customWidth="1"/>
    <col min="5128" max="5376" width="9" style="5"/>
    <col min="5377" max="5377" width="1.625" style="5" customWidth="1"/>
    <col min="5378" max="5383" width="15" style="5" customWidth="1"/>
    <col min="5384" max="5632" width="9" style="5"/>
    <col min="5633" max="5633" width="1.625" style="5" customWidth="1"/>
    <col min="5634" max="5639" width="15" style="5" customWidth="1"/>
    <col min="5640" max="5888" width="9" style="5"/>
    <col min="5889" max="5889" width="1.625" style="5" customWidth="1"/>
    <col min="5890" max="5895" width="15" style="5" customWidth="1"/>
    <col min="5896" max="6144" width="9" style="5"/>
    <col min="6145" max="6145" width="1.625" style="5" customWidth="1"/>
    <col min="6146" max="6151" width="15" style="5" customWidth="1"/>
    <col min="6152" max="6400" width="9" style="5"/>
    <col min="6401" max="6401" width="1.625" style="5" customWidth="1"/>
    <col min="6402" max="6407" width="15" style="5" customWidth="1"/>
    <col min="6408" max="6656" width="9" style="5"/>
    <col min="6657" max="6657" width="1.625" style="5" customWidth="1"/>
    <col min="6658" max="6663" width="15" style="5" customWidth="1"/>
    <col min="6664" max="6912" width="9" style="5"/>
    <col min="6913" max="6913" width="1.625" style="5" customWidth="1"/>
    <col min="6914" max="6919" width="15" style="5" customWidth="1"/>
    <col min="6920" max="7168" width="9" style="5"/>
    <col min="7169" max="7169" width="1.625" style="5" customWidth="1"/>
    <col min="7170" max="7175" width="15" style="5" customWidth="1"/>
    <col min="7176" max="7424" width="9" style="5"/>
    <col min="7425" max="7425" width="1.625" style="5" customWidth="1"/>
    <col min="7426" max="7431" width="15" style="5" customWidth="1"/>
    <col min="7432" max="7680" width="9" style="5"/>
    <col min="7681" max="7681" width="1.625" style="5" customWidth="1"/>
    <col min="7682" max="7687" width="15" style="5" customWidth="1"/>
    <col min="7688" max="7936" width="9" style="5"/>
    <col min="7937" max="7937" width="1.625" style="5" customWidth="1"/>
    <col min="7938" max="7943" width="15" style="5" customWidth="1"/>
    <col min="7944" max="8192" width="9" style="5"/>
    <col min="8193" max="8193" width="1.625" style="5" customWidth="1"/>
    <col min="8194" max="8199" width="15" style="5" customWidth="1"/>
    <col min="8200" max="8448" width="9" style="5"/>
    <col min="8449" max="8449" width="1.625" style="5" customWidth="1"/>
    <col min="8450" max="8455" width="15" style="5" customWidth="1"/>
    <col min="8456" max="8704" width="9" style="5"/>
    <col min="8705" max="8705" width="1.625" style="5" customWidth="1"/>
    <col min="8706" max="8711" width="15" style="5" customWidth="1"/>
    <col min="8712" max="8960" width="9" style="5"/>
    <col min="8961" max="8961" width="1.625" style="5" customWidth="1"/>
    <col min="8962" max="8967" width="15" style="5" customWidth="1"/>
    <col min="8968" max="9216" width="9" style="5"/>
    <col min="9217" max="9217" width="1.625" style="5" customWidth="1"/>
    <col min="9218" max="9223" width="15" style="5" customWidth="1"/>
    <col min="9224" max="9472" width="9" style="5"/>
    <col min="9473" max="9473" width="1.625" style="5" customWidth="1"/>
    <col min="9474" max="9479" width="15" style="5" customWidth="1"/>
    <col min="9480" max="9728" width="9" style="5"/>
    <col min="9729" max="9729" width="1.625" style="5" customWidth="1"/>
    <col min="9730" max="9735" width="15" style="5" customWidth="1"/>
    <col min="9736" max="9984" width="9" style="5"/>
    <col min="9985" max="9985" width="1.625" style="5" customWidth="1"/>
    <col min="9986" max="9991" width="15" style="5" customWidth="1"/>
    <col min="9992" max="10240" width="9" style="5"/>
    <col min="10241" max="10241" width="1.625" style="5" customWidth="1"/>
    <col min="10242" max="10247" width="15" style="5" customWidth="1"/>
    <col min="10248" max="10496" width="9" style="5"/>
    <col min="10497" max="10497" width="1.625" style="5" customWidth="1"/>
    <col min="10498" max="10503" width="15" style="5" customWidth="1"/>
    <col min="10504" max="10752" width="9" style="5"/>
    <col min="10753" max="10753" width="1.625" style="5" customWidth="1"/>
    <col min="10754" max="10759" width="15" style="5" customWidth="1"/>
    <col min="10760" max="11008" width="9" style="5"/>
    <col min="11009" max="11009" width="1.625" style="5" customWidth="1"/>
    <col min="11010" max="11015" width="15" style="5" customWidth="1"/>
    <col min="11016" max="11264" width="9" style="5"/>
    <col min="11265" max="11265" width="1.625" style="5" customWidth="1"/>
    <col min="11266" max="11271" width="15" style="5" customWidth="1"/>
    <col min="11272" max="11520" width="9" style="5"/>
    <col min="11521" max="11521" width="1.625" style="5" customWidth="1"/>
    <col min="11522" max="11527" width="15" style="5" customWidth="1"/>
    <col min="11528" max="11776" width="9" style="5"/>
    <col min="11777" max="11777" width="1.625" style="5" customWidth="1"/>
    <col min="11778" max="11783" width="15" style="5" customWidth="1"/>
    <col min="11784" max="12032" width="9" style="5"/>
    <col min="12033" max="12033" width="1.625" style="5" customWidth="1"/>
    <col min="12034" max="12039" width="15" style="5" customWidth="1"/>
    <col min="12040" max="12288" width="9" style="5"/>
    <col min="12289" max="12289" width="1.625" style="5" customWidth="1"/>
    <col min="12290" max="12295" width="15" style="5" customWidth="1"/>
    <col min="12296" max="12544" width="9" style="5"/>
    <col min="12545" max="12545" width="1.625" style="5" customWidth="1"/>
    <col min="12546" max="12551" width="15" style="5" customWidth="1"/>
    <col min="12552" max="12800" width="9" style="5"/>
    <col min="12801" max="12801" width="1.625" style="5" customWidth="1"/>
    <col min="12802" max="12807" width="15" style="5" customWidth="1"/>
    <col min="12808" max="13056" width="9" style="5"/>
    <col min="13057" max="13057" width="1.625" style="5" customWidth="1"/>
    <col min="13058" max="13063" width="15" style="5" customWidth="1"/>
    <col min="13064" max="13312" width="9" style="5"/>
    <col min="13313" max="13313" width="1.625" style="5" customWidth="1"/>
    <col min="13314" max="13319" width="15" style="5" customWidth="1"/>
    <col min="13320" max="13568" width="9" style="5"/>
    <col min="13569" max="13569" width="1.625" style="5" customWidth="1"/>
    <col min="13570" max="13575" width="15" style="5" customWidth="1"/>
    <col min="13576" max="13824" width="9" style="5"/>
    <col min="13825" max="13825" width="1.625" style="5" customWidth="1"/>
    <col min="13826" max="13831" width="15" style="5" customWidth="1"/>
    <col min="13832" max="14080" width="9" style="5"/>
    <col min="14081" max="14081" width="1.625" style="5" customWidth="1"/>
    <col min="14082" max="14087" width="15" style="5" customWidth="1"/>
    <col min="14088" max="14336" width="9" style="5"/>
    <col min="14337" max="14337" width="1.625" style="5" customWidth="1"/>
    <col min="14338" max="14343" width="15" style="5" customWidth="1"/>
    <col min="14344" max="14592" width="9" style="5"/>
    <col min="14593" max="14593" width="1.625" style="5" customWidth="1"/>
    <col min="14594" max="14599" width="15" style="5" customWidth="1"/>
    <col min="14600" max="14848" width="9" style="5"/>
    <col min="14849" max="14849" width="1.625" style="5" customWidth="1"/>
    <col min="14850" max="14855" width="15" style="5" customWidth="1"/>
    <col min="14856" max="15104" width="9" style="5"/>
    <col min="15105" max="15105" width="1.625" style="5" customWidth="1"/>
    <col min="15106" max="15111" width="15" style="5" customWidth="1"/>
    <col min="15112" max="15360" width="9" style="5"/>
    <col min="15361" max="15361" width="1.625" style="5" customWidth="1"/>
    <col min="15362" max="15367" width="15" style="5" customWidth="1"/>
    <col min="15368" max="15616" width="9" style="5"/>
    <col min="15617" max="15617" width="1.625" style="5" customWidth="1"/>
    <col min="15618" max="15623" width="15" style="5" customWidth="1"/>
    <col min="15624" max="15872" width="9" style="5"/>
    <col min="15873" max="15873" width="1.625" style="5" customWidth="1"/>
    <col min="15874" max="15879" width="15" style="5" customWidth="1"/>
    <col min="15880" max="16128" width="9" style="5"/>
    <col min="16129" max="16129" width="1.625" style="5" customWidth="1"/>
    <col min="16130" max="16135" width="15" style="5" customWidth="1"/>
    <col min="16136" max="16384" width="9" style="5"/>
  </cols>
  <sheetData>
    <row r="1" spans="1:7" s="678" customFormat="1" ht="30" customHeight="1" x14ac:dyDescent="0.4">
      <c r="A1" s="675" t="s">
        <v>466</v>
      </c>
      <c r="B1" s="676"/>
      <c r="C1" s="677"/>
      <c r="D1" s="677"/>
      <c r="E1" s="677"/>
      <c r="F1" s="677"/>
      <c r="G1" s="677"/>
    </row>
    <row r="2" spans="1:7" s="678" customFormat="1" ht="7.5" customHeight="1" x14ac:dyDescent="0.4">
      <c r="A2" s="675"/>
      <c r="B2" s="676"/>
      <c r="C2" s="677"/>
      <c r="D2" s="677"/>
      <c r="E2" s="677"/>
      <c r="F2" s="677"/>
      <c r="G2" s="677"/>
    </row>
    <row r="3" spans="1:7" s="678" customFormat="1" ht="22.5" customHeight="1" x14ac:dyDescent="0.4">
      <c r="B3" s="678" t="s">
        <v>467</v>
      </c>
      <c r="C3" s="679"/>
      <c r="D3" s="679"/>
      <c r="E3" s="679"/>
      <c r="F3" s="679"/>
      <c r="G3" s="679"/>
    </row>
    <row r="4" spans="1:7" s="678" customFormat="1" ht="15" customHeight="1" x14ac:dyDescent="0.4">
      <c r="B4" s="7" t="s">
        <v>468</v>
      </c>
      <c r="C4" s="680" t="s">
        <v>469</v>
      </c>
      <c r="D4" s="681" t="s">
        <v>470</v>
      </c>
      <c r="E4" s="682"/>
      <c r="F4" s="683"/>
      <c r="G4" s="684" t="s">
        <v>471</v>
      </c>
    </row>
    <row r="5" spans="1:7" s="678" customFormat="1" ht="15" customHeight="1" x14ac:dyDescent="0.4">
      <c r="B5" s="11"/>
      <c r="C5" s="685"/>
      <c r="D5" s="686"/>
      <c r="E5" s="687" t="s">
        <v>472</v>
      </c>
      <c r="F5" s="688" t="s">
        <v>473</v>
      </c>
      <c r="G5" s="689" t="s">
        <v>474</v>
      </c>
    </row>
    <row r="6" spans="1:7" s="66" customFormat="1" ht="15" hidden="1" customHeight="1" x14ac:dyDescent="0.4">
      <c r="B6" s="15" t="s">
        <v>475</v>
      </c>
      <c r="C6" s="690">
        <f>SUM(C7:C10)</f>
        <v>6466</v>
      </c>
      <c r="D6" s="691">
        <f>SUM(D7:D10)</f>
        <v>2313</v>
      </c>
      <c r="E6" s="692"/>
      <c r="F6" s="693"/>
      <c r="G6" s="694">
        <f t="shared" ref="G6:G69" si="0">ROUND(D6/C6*100,1)</f>
        <v>35.799999999999997</v>
      </c>
    </row>
    <row r="7" spans="1:7" s="66" customFormat="1" ht="15" hidden="1" customHeight="1" x14ac:dyDescent="0.4">
      <c r="B7" s="20" t="s">
        <v>12</v>
      </c>
      <c r="C7" s="695" t="s">
        <v>294</v>
      </c>
      <c r="D7" s="696" t="s">
        <v>294</v>
      </c>
      <c r="E7" s="697" t="s">
        <v>22</v>
      </c>
      <c r="F7" s="698" t="s">
        <v>22</v>
      </c>
      <c r="G7" s="699" t="s">
        <v>294</v>
      </c>
    </row>
    <row r="8" spans="1:7" s="66" customFormat="1" ht="15" hidden="1" customHeight="1" x14ac:dyDescent="0.4">
      <c r="B8" s="20" t="s">
        <v>13</v>
      </c>
      <c r="C8" s="700">
        <v>3373</v>
      </c>
      <c r="D8" s="701">
        <v>1315</v>
      </c>
      <c r="E8" s="702">
        <v>1306</v>
      </c>
      <c r="F8" s="703">
        <v>523</v>
      </c>
      <c r="G8" s="704">
        <f t="shared" si="0"/>
        <v>39</v>
      </c>
    </row>
    <row r="9" spans="1:7" s="66" customFormat="1" ht="15" hidden="1" customHeight="1" x14ac:dyDescent="0.4">
      <c r="B9" s="20" t="s">
        <v>14</v>
      </c>
      <c r="C9" s="700">
        <v>3093</v>
      </c>
      <c r="D9" s="701">
        <v>998</v>
      </c>
      <c r="E9" s="702">
        <v>981</v>
      </c>
      <c r="F9" s="703">
        <v>430</v>
      </c>
      <c r="G9" s="704">
        <f t="shared" si="0"/>
        <v>32.299999999999997</v>
      </c>
    </row>
    <row r="10" spans="1:7" s="66" customFormat="1" ht="15" hidden="1" customHeight="1" x14ac:dyDescent="0.4">
      <c r="B10" s="24" t="s">
        <v>15</v>
      </c>
      <c r="C10" s="705" t="s">
        <v>294</v>
      </c>
      <c r="D10" s="706" t="s">
        <v>294</v>
      </c>
      <c r="E10" s="707" t="s">
        <v>22</v>
      </c>
      <c r="F10" s="708" t="s">
        <v>22</v>
      </c>
      <c r="G10" s="709" t="s">
        <v>294</v>
      </c>
    </row>
    <row r="11" spans="1:7" s="66" customFormat="1" ht="15" hidden="1" customHeight="1" x14ac:dyDescent="0.4">
      <c r="B11" s="15" t="s">
        <v>476</v>
      </c>
      <c r="C11" s="690">
        <f>SUM(C12:C15)</f>
        <v>14074</v>
      </c>
      <c r="D11" s="691">
        <f>SUM(D12:D15)</f>
        <v>5611</v>
      </c>
      <c r="E11" s="692"/>
      <c r="F11" s="693"/>
      <c r="G11" s="694">
        <f t="shared" si="0"/>
        <v>39.9</v>
      </c>
    </row>
    <row r="12" spans="1:7" s="66" customFormat="1" ht="15" hidden="1" customHeight="1" x14ac:dyDescent="0.4">
      <c r="B12" s="20" t="s">
        <v>12</v>
      </c>
      <c r="C12" s="695" t="s">
        <v>294</v>
      </c>
      <c r="D12" s="696" t="s">
        <v>294</v>
      </c>
      <c r="E12" s="697" t="s">
        <v>22</v>
      </c>
      <c r="F12" s="698" t="s">
        <v>22</v>
      </c>
      <c r="G12" s="699" t="s">
        <v>294</v>
      </c>
    </row>
    <row r="13" spans="1:7" s="66" customFormat="1" ht="15" hidden="1" customHeight="1" x14ac:dyDescent="0.4">
      <c r="B13" s="20" t="s">
        <v>13</v>
      </c>
      <c r="C13" s="700">
        <v>8283</v>
      </c>
      <c r="D13" s="701">
        <v>3456</v>
      </c>
      <c r="E13" s="702">
        <v>3420</v>
      </c>
      <c r="F13" s="703">
        <v>1476</v>
      </c>
      <c r="G13" s="704">
        <f t="shared" si="0"/>
        <v>41.7</v>
      </c>
    </row>
    <row r="14" spans="1:7" s="66" customFormat="1" ht="15" hidden="1" customHeight="1" x14ac:dyDescent="0.4">
      <c r="B14" s="20" t="s">
        <v>14</v>
      </c>
      <c r="C14" s="700">
        <v>5791</v>
      </c>
      <c r="D14" s="701">
        <v>2155</v>
      </c>
      <c r="E14" s="702">
        <v>2144</v>
      </c>
      <c r="F14" s="703">
        <v>963</v>
      </c>
      <c r="G14" s="704">
        <f t="shared" si="0"/>
        <v>37.200000000000003</v>
      </c>
    </row>
    <row r="15" spans="1:7" s="66" customFormat="1" ht="15" hidden="1" customHeight="1" x14ac:dyDescent="0.4">
      <c r="B15" s="24" t="s">
        <v>15</v>
      </c>
      <c r="C15" s="705" t="s">
        <v>294</v>
      </c>
      <c r="D15" s="706" t="s">
        <v>294</v>
      </c>
      <c r="E15" s="707" t="s">
        <v>22</v>
      </c>
      <c r="F15" s="708" t="s">
        <v>22</v>
      </c>
      <c r="G15" s="709" t="s">
        <v>294</v>
      </c>
    </row>
    <row r="16" spans="1:7" s="710" customFormat="1" ht="15" hidden="1" customHeight="1" x14ac:dyDescent="0.4">
      <c r="B16" s="15" t="s">
        <v>477</v>
      </c>
      <c r="C16" s="690">
        <f>SUM(C17:C20)</f>
        <v>22923</v>
      </c>
      <c r="D16" s="691">
        <f>SUM(D17:D20)</f>
        <v>10370</v>
      </c>
      <c r="E16" s="692">
        <f>SUM(E17:E20)</f>
        <v>10212</v>
      </c>
      <c r="F16" s="693">
        <f>SUM(F17:F20)</f>
        <v>4332</v>
      </c>
      <c r="G16" s="694">
        <f t="shared" si="0"/>
        <v>45.2</v>
      </c>
    </row>
    <row r="17" spans="2:7" s="66" customFormat="1" ht="15" hidden="1" customHeight="1" x14ac:dyDescent="0.4">
      <c r="B17" s="20" t="s">
        <v>12</v>
      </c>
      <c r="C17" s="700">
        <v>4703</v>
      </c>
      <c r="D17" s="701">
        <v>2108</v>
      </c>
      <c r="E17" s="702">
        <v>2104</v>
      </c>
      <c r="F17" s="703">
        <v>393</v>
      </c>
      <c r="G17" s="704">
        <f t="shared" si="0"/>
        <v>44.8</v>
      </c>
    </row>
    <row r="18" spans="2:7" s="66" customFormat="1" ht="15" hidden="1" customHeight="1" x14ac:dyDescent="0.4">
      <c r="B18" s="20" t="s">
        <v>13</v>
      </c>
      <c r="C18" s="700">
        <v>9268</v>
      </c>
      <c r="D18" s="701">
        <v>4683</v>
      </c>
      <c r="E18" s="702">
        <v>4617</v>
      </c>
      <c r="F18" s="703">
        <v>2122</v>
      </c>
      <c r="G18" s="704">
        <f t="shared" si="0"/>
        <v>50.5</v>
      </c>
    </row>
    <row r="19" spans="2:7" s="66" customFormat="1" ht="15" hidden="1" customHeight="1" x14ac:dyDescent="0.4">
      <c r="B19" s="20" t="s">
        <v>14</v>
      </c>
      <c r="C19" s="700">
        <v>7128</v>
      </c>
      <c r="D19" s="701">
        <v>2901</v>
      </c>
      <c r="E19" s="702">
        <v>2826</v>
      </c>
      <c r="F19" s="703">
        <v>1429</v>
      </c>
      <c r="G19" s="704">
        <f t="shared" si="0"/>
        <v>40.700000000000003</v>
      </c>
    </row>
    <row r="20" spans="2:7" s="66" customFormat="1" ht="15" hidden="1" customHeight="1" x14ac:dyDescent="0.4">
      <c r="B20" s="24" t="s">
        <v>15</v>
      </c>
      <c r="C20" s="711">
        <v>1824</v>
      </c>
      <c r="D20" s="712">
        <v>678</v>
      </c>
      <c r="E20" s="713">
        <v>665</v>
      </c>
      <c r="F20" s="714">
        <v>388</v>
      </c>
      <c r="G20" s="715">
        <f t="shared" si="0"/>
        <v>37.200000000000003</v>
      </c>
    </row>
    <row r="21" spans="2:7" s="66" customFormat="1" ht="15" hidden="1" customHeight="1" x14ac:dyDescent="0.4">
      <c r="B21" s="15" t="s">
        <v>478</v>
      </c>
      <c r="C21" s="690">
        <f>SUM(C22:C25)</f>
        <v>24508</v>
      </c>
      <c r="D21" s="691">
        <f>SUM(D22:D25)</f>
        <v>12062</v>
      </c>
      <c r="E21" s="692">
        <f>SUM(E22:E25)</f>
        <v>11861</v>
      </c>
      <c r="F21" s="693">
        <f>SUM(F22:F25)</f>
        <v>5319</v>
      </c>
      <c r="G21" s="694">
        <f t="shared" si="0"/>
        <v>49.2</v>
      </c>
    </row>
    <row r="22" spans="2:7" s="66" customFormat="1" ht="15" hidden="1" customHeight="1" x14ac:dyDescent="0.4">
      <c r="B22" s="20" t="s">
        <v>12</v>
      </c>
      <c r="C22" s="700">
        <v>5402</v>
      </c>
      <c r="D22" s="701">
        <v>2551</v>
      </c>
      <c r="E22" s="702">
        <v>2541</v>
      </c>
      <c r="F22" s="703">
        <v>589</v>
      </c>
      <c r="G22" s="704">
        <f t="shared" si="0"/>
        <v>47.2</v>
      </c>
    </row>
    <row r="23" spans="2:7" s="66" customFormat="1" ht="15" hidden="1" customHeight="1" x14ac:dyDescent="0.4">
      <c r="B23" s="20" t="s">
        <v>13</v>
      </c>
      <c r="C23" s="700">
        <v>9268</v>
      </c>
      <c r="D23" s="701">
        <v>5271</v>
      </c>
      <c r="E23" s="702">
        <v>5183</v>
      </c>
      <c r="F23" s="703">
        <v>2511</v>
      </c>
      <c r="G23" s="704">
        <f t="shared" si="0"/>
        <v>56.9</v>
      </c>
    </row>
    <row r="24" spans="2:7" s="66" customFormat="1" ht="15" hidden="1" customHeight="1" x14ac:dyDescent="0.4">
      <c r="B24" s="20" t="s">
        <v>14</v>
      </c>
      <c r="C24" s="700">
        <v>7321</v>
      </c>
      <c r="D24" s="701">
        <v>3286</v>
      </c>
      <c r="E24" s="702">
        <v>3209</v>
      </c>
      <c r="F24" s="703">
        <v>1670</v>
      </c>
      <c r="G24" s="704">
        <f t="shared" si="0"/>
        <v>44.9</v>
      </c>
    </row>
    <row r="25" spans="2:7" s="66" customFormat="1" ht="15" hidden="1" customHeight="1" x14ac:dyDescent="0.4">
      <c r="B25" s="24" t="s">
        <v>15</v>
      </c>
      <c r="C25" s="711">
        <v>2517</v>
      </c>
      <c r="D25" s="712">
        <v>954</v>
      </c>
      <c r="E25" s="713">
        <v>928</v>
      </c>
      <c r="F25" s="714">
        <v>549</v>
      </c>
      <c r="G25" s="715">
        <f t="shared" si="0"/>
        <v>37.9</v>
      </c>
    </row>
    <row r="26" spans="2:7" s="66" customFormat="1" ht="15" hidden="1" customHeight="1" x14ac:dyDescent="0.4">
      <c r="B26" s="15" t="s">
        <v>479</v>
      </c>
      <c r="C26" s="690">
        <f>SUM(C27:C30)</f>
        <v>28160</v>
      </c>
      <c r="D26" s="691">
        <f>SUM(D27:D30)</f>
        <v>13885</v>
      </c>
      <c r="E26" s="692">
        <f>SUM(E27:E30)</f>
        <v>13642</v>
      </c>
      <c r="F26" s="693">
        <f>SUM(F27:F30)</f>
        <v>6401</v>
      </c>
      <c r="G26" s="694">
        <f t="shared" si="0"/>
        <v>49.3</v>
      </c>
    </row>
    <row r="27" spans="2:7" s="66" customFormat="1" ht="14.1" hidden="1" customHeight="1" x14ac:dyDescent="0.4">
      <c r="B27" s="20" t="s">
        <v>12</v>
      </c>
      <c r="C27" s="700">
        <v>7254</v>
      </c>
      <c r="D27" s="701">
        <v>3248</v>
      </c>
      <c r="E27" s="702">
        <v>3226</v>
      </c>
      <c r="F27" s="703">
        <v>920</v>
      </c>
      <c r="G27" s="704">
        <f t="shared" si="0"/>
        <v>44.8</v>
      </c>
    </row>
    <row r="28" spans="2:7" s="66" customFormat="1" ht="14.1" hidden="1" customHeight="1" x14ac:dyDescent="0.4">
      <c r="B28" s="20" t="s">
        <v>13</v>
      </c>
      <c r="C28" s="700">
        <v>9849</v>
      </c>
      <c r="D28" s="701">
        <v>5686</v>
      </c>
      <c r="E28" s="702">
        <v>5598</v>
      </c>
      <c r="F28" s="703">
        <v>2803</v>
      </c>
      <c r="G28" s="704">
        <f t="shared" si="0"/>
        <v>57.7</v>
      </c>
    </row>
    <row r="29" spans="2:7" s="66" customFormat="1" ht="14.1" hidden="1" customHeight="1" x14ac:dyDescent="0.4">
      <c r="B29" s="20" t="s">
        <v>14</v>
      </c>
      <c r="C29" s="700">
        <v>7476</v>
      </c>
      <c r="D29" s="701">
        <v>3618</v>
      </c>
      <c r="E29" s="702">
        <v>3536</v>
      </c>
      <c r="F29" s="703">
        <v>1861</v>
      </c>
      <c r="G29" s="704">
        <f t="shared" si="0"/>
        <v>48.4</v>
      </c>
    </row>
    <row r="30" spans="2:7" s="66" customFormat="1" ht="14.1" hidden="1" customHeight="1" x14ac:dyDescent="0.4">
      <c r="B30" s="24" t="s">
        <v>15</v>
      </c>
      <c r="C30" s="711">
        <v>3581</v>
      </c>
      <c r="D30" s="712">
        <v>1333</v>
      </c>
      <c r="E30" s="713">
        <v>1282</v>
      </c>
      <c r="F30" s="714">
        <v>817</v>
      </c>
      <c r="G30" s="715">
        <f t="shared" si="0"/>
        <v>37.200000000000003</v>
      </c>
    </row>
    <row r="31" spans="2:7" s="66" customFormat="1" ht="15" hidden="1" customHeight="1" x14ac:dyDescent="0.4">
      <c r="B31" s="15" t="s">
        <v>480</v>
      </c>
      <c r="C31" s="690">
        <f>SUM(C32:C35)</f>
        <v>28160</v>
      </c>
      <c r="D31" s="691">
        <f>SUM(D32:D35)</f>
        <v>15016</v>
      </c>
      <c r="E31" s="692">
        <f>SUM(E32:E35)</f>
        <v>14732</v>
      </c>
      <c r="F31" s="693">
        <f>SUM(F32:F35)</f>
        <v>6975</v>
      </c>
      <c r="G31" s="694">
        <f t="shared" si="0"/>
        <v>53.3</v>
      </c>
    </row>
    <row r="32" spans="2:7" s="66" customFormat="1" ht="15" hidden="1" customHeight="1" x14ac:dyDescent="0.4">
      <c r="B32" s="20" t="s">
        <v>12</v>
      </c>
      <c r="C32" s="700">
        <v>7254</v>
      </c>
      <c r="D32" s="701">
        <v>3560</v>
      </c>
      <c r="E32" s="702">
        <v>3514</v>
      </c>
      <c r="F32" s="703">
        <v>1105</v>
      </c>
      <c r="G32" s="704">
        <f t="shared" si="0"/>
        <v>49.1</v>
      </c>
    </row>
    <row r="33" spans="2:7" s="66" customFormat="1" ht="15" hidden="1" customHeight="1" x14ac:dyDescent="0.4">
      <c r="B33" s="20" t="s">
        <v>13</v>
      </c>
      <c r="C33" s="700">
        <v>9849</v>
      </c>
      <c r="D33" s="701">
        <v>6004</v>
      </c>
      <c r="E33" s="702">
        <v>5909</v>
      </c>
      <c r="F33" s="703">
        <v>2976</v>
      </c>
      <c r="G33" s="704">
        <f t="shared" si="0"/>
        <v>61</v>
      </c>
    </row>
    <row r="34" spans="2:7" s="66" customFormat="1" ht="15" hidden="1" customHeight="1" x14ac:dyDescent="0.4">
      <c r="B34" s="20" t="s">
        <v>14</v>
      </c>
      <c r="C34" s="700">
        <v>7476</v>
      </c>
      <c r="D34" s="701">
        <v>3939</v>
      </c>
      <c r="E34" s="702">
        <v>3847</v>
      </c>
      <c r="F34" s="703">
        <v>1987</v>
      </c>
      <c r="G34" s="704">
        <f t="shared" si="0"/>
        <v>52.7</v>
      </c>
    </row>
    <row r="35" spans="2:7" s="66" customFormat="1" ht="15" hidden="1" customHeight="1" x14ac:dyDescent="0.4">
      <c r="B35" s="24" t="s">
        <v>15</v>
      </c>
      <c r="C35" s="711">
        <v>3581</v>
      </c>
      <c r="D35" s="712">
        <v>1513</v>
      </c>
      <c r="E35" s="713">
        <v>1462</v>
      </c>
      <c r="F35" s="714">
        <v>907</v>
      </c>
      <c r="G35" s="715">
        <f t="shared" si="0"/>
        <v>42.3</v>
      </c>
    </row>
    <row r="36" spans="2:7" s="66" customFormat="1" ht="15" hidden="1" customHeight="1" x14ac:dyDescent="0.4">
      <c r="B36" s="15" t="s">
        <v>481</v>
      </c>
      <c r="C36" s="690">
        <f>SUM(C37:C40)</f>
        <v>28160</v>
      </c>
      <c r="D36" s="691">
        <f>SUM(D37:D40)</f>
        <v>15948</v>
      </c>
      <c r="E36" s="692">
        <f>SUM(E37:E40)</f>
        <v>15630</v>
      </c>
      <c r="F36" s="693">
        <f>SUM(F37:F40)</f>
        <v>7182</v>
      </c>
      <c r="G36" s="694">
        <f t="shared" si="0"/>
        <v>56.6</v>
      </c>
    </row>
    <row r="37" spans="2:7" s="66" customFormat="1" ht="15" hidden="1" customHeight="1" x14ac:dyDescent="0.4">
      <c r="B37" s="20" t="s">
        <v>12</v>
      </c>
      <c r="C37" s="700">
        <v>7254</v>
      </c>
      <c r="D37" s="701">
        <v>3847</v>
      </c>
      <c r="E37" s="702">
        <v>3790</v>
      </c>
      <c r="F37" s="703">
        <v>1181</v>
      </c>
      <c r="G37" s="704">
        <f t="shared" si="0"/>
        <v>53</v>
      </c>
    </row>
    <row r="38" spans="2:7" s="66" customFormat="1" ht="15" hidden="1" customHeight="1" x14ac:dyDescent="0.4">
      <c r="B38" s="20" t="s">
        <v>13</v>
      </c>
      <c r="C38" s="700">
        <v>9849</v>
      </c>
      <c r="D38" s="701">
        <v>6294</v>
      </c>
      <c r="E38" s="702">
        <v>6192</v>
      </c>
      <c r="F38" s="703">
        <v>3015</v>
      </c>
      <c r="G38" s="704">
        <f t="shared" si="0"/>
        <v>63.9</v>
      </c>
    </row>
    <row r="39" spans="2:7" s="66" customFormat="1" ht="15" hidden="1" customHeight="1" x14ac:dyDescent="0.4">
      <c r="B39" s="20" t="s">
        <v>14</v>
      </c>
      <c r="C39" s="700">
        <v>7476</v>
      </c>
      <c r="D39" s="701">
        <v>4178</v>
      </c>
      <c r="E39" s="702">
        <v>4081</v>
      </c>
      <c r="F39" s="703">
        <v>2040</v>
      </c>
      <c r="G39" s="704">
        <f t="shared" si="0"/>
        <v>55.9</v>
      </c>
    </row>
    <row r="40" spans="2:7" s="66" customFormat="1" ht="15" hidden="1" customHeight="1" x14ac:dyDescent="0.4">
      <c r="B40" s="24" t="s">
        <v>15</v>
      </c>
      <c r="C40" s="711">
        <v>3581</v>
      </c>
      <c r="D40" s="712">
        <v>1629</v>
      </c>
      <c r="E40" s="713">
        <v>1567</v>
      </c>
      <c r="F40" s="714">
        <v>946</v>
      </c>
      <c r="G40" s="715">
        <f t="shared" si="0"/>
        <v>45.5</v>
      </c>
    </row>
    <row r="41" spans="2:7" s="66" customFormat="1" ht="15" hidden="1" customHeight="1" x14ac:dyDescent="0.4">
      <c r="B41" s="15" t="s">
        <v>482</v>
      </c>
      <c r="C41" s="690">
        <f>SUM(C42:C45)</f>
        <v>28160</v>
      </c>
      <c r="D41" s="691">
        <f>SUM(D42:D45)</f>
        <v>16699</v>
      </c>
      <c r="E41" s="692">
        <f>SUM(E42:E45)</f>
        <v>16347</v>
      </c>
      <c r="F41" s="693">
        <f>SUM(F42:F45)</f>
        <v>7452</v>
      </c>
      <c r="G41" s="694">
        <f t="shared" si="0"/>
        <v>59.3</v>
      </c>
    </row>
    <row r="42" spans="2:7" s="66" customFormat="1" ht="15" hidden="1" customHeight="1" x14ac:dyDescent="0.4">
      <c r="B42" s="20" t="s">
        <v>12</v>
      </c>
      <c r="C42" s="700">
        <v>7254</v>
      </c>
      <c r="D42" s="701">
        <v>4043</v>
      </c>
      <c r="E42" s="702">
        <v>3979</v>
      </c>
      <c r="F42" s="703">
        <v>1277</v>
      </c>
      <c r="G42" s="704">
        <f t="shared" si="0"/>
        <v>55.7</v>
      </c>
    </row>
    <row r="43" spans="2:7" s="66" customFormat="1" ht="15" hidden="1" customHeight="1" x14ac:dyDescent="0.4">
      <c r="B43" s="20" t="s">
        <v>13</v>
      </c>
      <c r="C43" s="700">
        <v>9849</v>
      </c>
      <c r="D43" s="701">
        <v>6473</v>
      </c>
      <c r="E43" s="702">
        <v>6363</v>
      </c>
      <c r="F43" s="703">
        <v>3068</v>
      </c>
      <c r="G43" s="704">
        <f t="shared" si="0"/>
        <v>65.7</v>
      </c>
    </row>
    <row r="44" spans="2:7" s="66" customFormat="1" ht="15" hidden="1" customHeight="1" x14ac:dyDescent="0.4">
      <c r="B44" s="20" t="s">
        <v>14</v>
      </c>
      <c r="C44" s="700">
        <v>7476</v>
      </c>
      <c r="D44" s="701">
        <v>4438</v>
      </c>
      <c r="E44" s="702">
        <v>4333</v>
      </c>
      <c r="F44" s="703">
        <v>2090</v>
      </c>
      <c r="G44" s="704">
        <f t="shared" si="0"/>
        <v>59.4</v>
      </c>
    </row>
    <row r="45" spans="2:7" s="66" customFormat="1" ht="15" hidden="1" customHeight="1" x14ac:dyDescent="0.4">
      <c r="B45" s="24" t="s">
        <v>15</v>
      </c>
      <c r="C45" s="711">
        <v>3581</v>
      </c>
      <c r="D45" s="712">
        <v>1745</v>
      </c>
      <c r="E45" s="713">
        <v>1672</v>
      </c>
      <c r="F45" s="714">
        <v>1017</v>
      </c>
      <c r="G45" s="715">
        <f t="shared" si="0"/>
        <v>48.7</v>
      </c>
    </row>
    <row r="46" spans="2:7" s="66" customFormat="1" ht="13.5" hidden="1" customHeight="1" x14ac:dyDescent="0.4">
      <c r="B46" s="15" t="s">
        <v>483</v>
      </c>
      <c r="C46" s="690">
        <f>SUM(C47:C50)</f>
        <v>28160</v>
      </c>
      <c r="D46" s="691">
        <f>SUM(D47:D50)</f>
        <v>17448</v>
      </c>
      <c r="E46" s="692">
        <f>SUM(E47:E50)</f>
        <v>17075</v>
      </c>
      <c r="F46" s="693">
        <f>SUM(F47:F50)</f>
        <v>7713</v>
      </c>
      <c r="G46" s="694">
        <f t="shared" si="0"/>
        <v>62</v>
      </c>
    </row>
    <row r="47" spans="2:7" s="66" customFormat="1" ht="13.5" hidden="1" customHeight="1" x14ac:dyDescent="0.4">
      <c r="B47" s="20" t="s">
        <v>12</v>
      </c>
      <c r="C47" s="700">
        <v>7254</v>
      </c>
      <c r="D47" s="701">
        <v>4226</v>
      </c>
      <c r="E47" s="702">
        <v>4155</v>
      </c>
      <c r="F47" s="703">
        <v>1356</v>
      </c>
      <c r="G47" s="704">
        <f t="shared" si="0"/>
        <v>58.3</v>
      </c>
    </row>
    <row r="48" spans="2:7" s="66" customFormat="1" ht="13.5" hidden="1" customHeight="1" x14ac:dyDescent="0.4">
      <c r="B48" s="20" t="s">
        <v>13</v>
      </c>
      <c r="C48" s="700">
        <v>9849</v>
      </c>
      <c r="D48" s="701">
        <v>6619</v>
      </c>
      <c r="E48" s="702">
        <v>6508</v>
      </c>
      <c r="F48" s="703">
        <v>3101</v>
      </c>
      <c r="G48" s="704">
        <f t="shared" si="0"/>
        <v>67.2</v>
      </c>
    </row>
    <row r="49" spans="2:7" s="66" customFormat="1" ht="13.5" hidden="1" customHeight="1" x14ac:dyDescent="0.4">
      <c r="B49" s="20" t="s">
        <v>14</v>
      </c>
      <c r="C49" s="700">
        <v>7476</v>
      </c>
      <c r="D49" s="701">
        <v>4688</v>
      </c>
      <c r="E49" s="702">
        <v>4573</v>
      </c>
      <c r="F49" s="703">
        <v>2164</v>
      </c>
      <c r="G49" s="704">
        <f t="shared" si="0"/>
        <v>62.7</v>
      </c>
    </row>
    <row r="50" spans="2:7" s="66" customFormat="1" ht="13.5" hidden="1" customHeight="1" x14ac:dyDescent="0.4">
      <c r="B50" s="24" t="s">
        <v>15</v>
      </c>
      <c r="C50" s="711">
        <v>3581</v>
      </c>
      <c r="D50" s="712">
        <v>1915</v>
      </c>
      <c r="E50" s="713">
        <v>1839</v>
      </c>
      <c r="F50" s="714">
        <v>1092</v>
      </c>
      <c r="G50" s="715">
        <f t="shared" si="0"/>
        <v>53.5</v>
      </c>
    </row>
    <row r="51" spans="2:7" s="66" customFormat="1" ht="13.5" customHeight="1" x14ac:dyDescent="0.4">
      <c r="B51" s="15" t="s">
        <v>484</v>
      </c>
      <c r="C51" s="690">
        <f>SUM(C52:C55)</f>
        <v>28160</v>
      </c>
      <c r="D51" s="691">
        <f>SUM(D52:D55)</f>
        <v>18424</v>
      </c>
      <c r="E51" s="692">
        <f>SUM(E52:E55)</f>
        <v>18035</v>
      </c>
      <c r="F51" s="693">
        <f>SUM(F52:F55)</f>
        <v>7869</v>
      </c>
      <c r="G51" s="694">
        <f t="shared" si="0"/>
        <v>65.400000000000006</v>
      </c>
    </row>
    <row r="52" spans="2:7" s="66" customFormat="1" ht="13.5" customHeight="1" x14ac:dyDescent="0.4">
      <c r="B52" s="20" t="s">
        <v>12</v>
      </c>
      <c r="C52" s="700">
        <v>7254</v>
      </c>
      <c r="D52" s="701">
        <v>4478</v>
      </c>
      <c r="E52" s="702">
        <v>4401</v>
      </c>
      <c r="F52" s="703">
        <v>1428</v>
      </c>
      <c r="G52" s="704">
        <f t="shared" si="0"/>
        <v>61.7</v>
      </c>
    </row>
    <row r="53" spans="2:7" s="66" customFormat="1" ht="13.5" customHeight="1" x14ac:dyDescent="0.4">
      <c r="B53" s="20" t="s">
        <v>13</v>
      </c>
      <c r="C53" s="700">
        <v>9849</v>
      </c>
      <c r="D53" s="701">
        <v>6787</v>
      </c>
      <c r="E53" s="702">
        <v>6678</v>
      </c>
      <c r="F53" s="703">
        <v>3089</v>
      </c>
      <c r="G53" s="704">
        <f t="shared" si="0"/>
        <v>68.900000000000006</v>
      </c>
    </row>
    <row r="54" spans="2:7" s="66" customFormat="1" ht="13.5" customHeight="1" x14ac:dyDescent="0.4">
      <c r="B54" s="20" t="s">
        <v>14</v>
      </c>
      <c r="C54" s="700">
        <v>7476</v>
      </c>
      <c r="D54" s="701">
        <v>5020</v>
      </c>
      <c r="E54" s="702">
        <v>4902</v>
      </c>
      <c r="F54" s="703">
        <v>2153</v>
      </c>
      <c r="G54" s="704">
        <f t="shared" si="0"/>
        <v>67.099999999999994</v>
      </c>
    </row>
    <row r="55" spans="2:7" s="66" customFormat="1" ht="13.5" customHeight="1" x14ac:dyDescent="0.4">
      <c r="B55" s="24" t="s">
        <v>15</v>
      </c>
      <c r="C55" s="711">
        <v>3581</v>
      </c>
      <c r="D55" s="712">
        <v>2139</v>
      </c>
      <c r="E55" s="713">
        <v>2054</v>
      </c>
      <c r="F55" s="714">
        <v>1199</v>
      </c>
      <c r="G55" s="715">
        <f t="shared" si="0"/>
        <v>59.7</v>
      </c>
    </row>
    <row r="56" spans="2:7" s="66" customFormat="1" ht="13.5" customHeight="1" x14ac:dyDescent="0.4">
      <c r="B56" s="15" t="s">
        <v>485</v>
      </c>
      <c r="C56" s="690">
        <f>SUM(C57:C60)</f>
        <v>28160</v>
      </c>
      <c r="D56" s="691">
        <f>SUM(D57:D60)</f>
        <v>19435</v>
      </c>
      <c r="E56" s="692">
        <f>SUM(E57:E60)</f>
        <v>19035</v>
      </c>
      <c r="F56" s="693">
        <f>SUM(F57:F60)</f>
        <v>7977</v>
      </c>
      <c r="G56" s="694">
        <f t="shared" si="0"/>
        <v>69</v>
      </c>
    </row>
    <row r="57" spans="2:7" s="66" customFormat="1" ht="13.5" customHeight="1" x14ac:dyDescent="0.4">
      <c r="B57" s="20" t="s">
        <v>12</v>
      </c>
      <c r="C57" s="700">
        <v>7254</v>
      </c>
      <c r="D57" s="701">
        <v>4741</v>
      </c>
      <c r="E57" s="702">
        <v>4660</v>
      </c>
      <c r="F57" s="703">
        <v>1515</v>
      </c>
      <c r="G57" s="704">
        <f t="shared" si="0"/>
        <v>65.400000000000006</v>
      </c>
    </row>
    <row r="58" spans="2:7" s="66" customFormat="1" ht="13.5" customHeight="1" x14ac:dyDescent="0.4">
      <c r="B58" s="20" t="s">
        <v>13</v>
      </c>
      <c r="C58" s="700">
        <v>9849</v>
      </c>
      <c r="D58" s="701">
        <v>7012</v>
      </c>
      <c r="E58" s="702">
        <v>6906</v>
      </c>
      <c r="F58" s="703">
        <v>2987</v>
      </c>
      <c r="G58" s="704">
        <f t="shared" si="0"/>
        <v>71.2</v>
      </c>
    </row>
    <row r="59" spans="2:7" s="66" customFormat="1" ht="13.5" customHeight="1" x14ac:dyDescent="0.4">
      <c r="B59" s="20" t="s">
        <v>14</v>
      </c>
      <c r="C59" s="700">
        <v>7476</v>
      </c>
      <c r="D59" s="701">
        <v>5343</v>
      </c>
      <c r="E59" s="702">
        <v>5223</v>
      </c>
      <c r="F59" s="703">
        <v>2160</v>
      </c>
      <c r="G59" s="704">
        <f t="shared" si="0"/>
        <v>71.5</v>
      </c>
    </row>
    <row r="60" spans="2:7" s="66" customFormat="1" ht="13.5" customHeight="1" x14ac:dyDescent="0.4">
      <c r="B60" s="24" t="s">
        <v>15</v>
      </c>
      <c r="C60" s="711">
        <v>3581</v>
      </c>
      <c r="D60" s="712">
        <v>2339</v>
      </c>
      <c r="E60" s="713">
        <v>2246</v>
      </c>
      <c r="F60" s="714">
        <v>1315</v>
      </c>
      <c r="G60" s="715">
        <f t="shared" si="0"/>
        <v>65.3</v>
      </c>
    </row>
    <row r="61" spans="2:7" s="66" customFormat="1" ht="13.5" customHeight="1" x14ac:dyDescent="0.4">
      <c r="B61" s="15" t="s">
        <v>486</v>
      </c>
      <c r="C61" s="690">
        <f>SUM(C62:C65)</f>
        <v>28160</v>
      </c>
      <c r="D61" s="691">
        <f>SUM(D62:D65)</f>
        <v>19762</v>
      </c>
      <c r="E61" s="692">
        <f>SUM(E62:E65)</f>
        <v>19380</v>
      </c>
      <c r="F61" s="693">
        <f>SUM(F62:F65)</f>
        <v>7774</v>
      </c>
      <c r="G61" s="694">
        <f t="shared" si="0"/>
        <v>70.2</v>
      </c>
    </row>
    <row r="62" spans="2:7" s="66" customFormat="1" ht="13.5" customHeight="1" x14ac:dyDescent="0.4">
      <c r="B62" s="20" t="s">
        <v>12</v>
      </c>
      <c r="C62" s="700">
        <v>7254</v>
      </c>
      <c r="D62" s="701">
        <v>4763</v>
      </c>
      <c r="E62" s="702">
        <v>4683</v>
      </c>
      <c r="F62" s="703">
        <v>1528</v>
      </c>
      <c r="G62" s="704">
        <f t="shared" si="0"/>
        <v>65.7</v>
      </c>
    </row>
    <row r="63" spans="2:7" s="66" customFormat="1" ht="13.5" customHeight="1" x14ac:dyDescent="0.4">
      <c r="B63" s="20" t="s">
        <v>13</v>
      </c>
      <c r="C63" s="700">
        <v>9849</v>
      </c>
      <c r="D63" s="701">
        <v>7112</v>
      </c>
      <c r="E63" s="702">
        <v>7006</v>
      </c>
      <c r="F63" s="703">
        <v>2857</v>
      </c>
      <c r="G63" s="704">
        <f t="shared" si="0"/>
        <v>72.2</v>
      </c>
    </row>
    <row r="64" spans="2:7" s="66" customFormat="1" ht="13.5" customHeight="1" x14ac:dyDescent="0.4">
      <c r="B64" s="20" t="s">
        <v>14</v>
      </c>
      <c r="C64" s="700">
        <v>7476</v>
      </c>
      <c r="D64" s="701">
        <v>5491</v>
      </c>
      <c r="E64" s="702">
        <v>5376</v>
      </c>
      <c r="F64" s="703">
        <v>2154</v>
      </c>
      <c r="G64" s="704">
        <f t="shared" si="0"/>
        <v>73.400000000000006</v>
      </c>
    </row>
    <row r="65" spans="2:7" s="66" customFormat="1" ht="13.5" customHeight="1" x14ac:dyDescent="0.4">
      <c r="B65" s="24" t="s">
        <v>15</v>
      </c>
      <c r="C65" s="711">
        <v>3581</v>
      </c>
      <c r="D65" s="712">
        <v>2396</v>
      </c>
      <c r="E65" s="713">
        <v>2315</v>
      </c>
      <c r="F65" s="714">
        <v>1235</v>
      </c>
      <c r="G65" s="715">
        <f t="shared" si="0"/>
        <v>66.900000000000006</v>
      </c>
    </row>
    <row r="66" spans="2:7" s="66" customFormat="1" ht="13.5" customHeight="1" x14ac:dyDescent="0.4">
      <c r="B66" s="15" t="s">
        <v>487</v>
      </c>
      <c r="C66" s="690">
        <f>SUM(C67:C70)</f>
        <v>28160</v>
      </c>
      <c r="D66" s="691">
        <f>SUM(D67:D70)</f>
        <v>20136</v>
      </c>
      <c r="E66" s="692">
        <f>SUM(E67:E70)</f>
        <v>19767</v>
      </c>
      <c r="F66" s="693">
        <f>SUM(F67:F70)</f>
        <v>7645</v>
      </c>
      <c r="G66" s="694">
        <f t="shared" si="0"/>
        <v>71.5</v>
      </c>
    </row>
    <row r="67" spans="2:7" s="66" customFormat="1" ht="13.5" customHeight="1" x14ac:dyDescent="0.4">
      <c r="B67" s="20" t="s">
        <v>12</v>
      </c>
      <c r="C67" s="700">
        <v>7254</v>
      </c>
      <c r="D67" s="701">
        <v>4968</v>
      </c>
      <c r="E67" s="702">
        <v>4893</v>
      </c>
      <c r="F67" s="703">
        <v>1561</v>
      </c>
      <c r="G67" s="704">
        <f t="shared" si="0"/>
        <v>68.5</v>
      </c>
    </row>
    <row r="68" spans="2:7" s="66" customFormat="1" ht="13.5" customHeight="1" x14ac:dyDescent="0.4">
      <c r="B68" s="20" t="s">
        <v>13</v>
      </c>
      <c r="C68" s="700">
        <v>9849</v>
      </c>
      <c r="D68" s="701">
        <v>7130</v>
      </c>
      <c r="E68" s="702">
        <v>7023</v>
      </c>
      <c r="F68" s="703">
        <v>2737</v>
      </c>
      <c r="G68" s="704">
        <f t="shared" si="0"/>
        <v>72.400000000000006</v>
      </c>
    </row>
    <row r="69" spans="2:7" s="66" customFormat="1" ht="13.5" customHeight="1" x14ac:dyDescent="0.4">
      <c r="B69" s="20" t="s">
        <v>14</v>
      </c>
      <c r="C69" s="700">
        <v>7476</v>
      </c>
      <c r="D69" s="701">
        <v>5601</v>
      </c>
      <c r="E69" s="702">
        <v>5490</v>
      </c>
      <c r="F69" s="703">
        <v>2146</v>
      </c>
      <c r="G69" s="704">
        <f t="shared" si="0"/>
        <v>74.900000000000006</v>
      </c>
    </row>
    <row r="70" spans="2:7" s="66" customFormat="1" ht="13.5" customHeight="1" x14ac:dyDescent="0.4">
      <c r="B70" s="24" t="s">
        <v>15</v>
      </c>
      <c r="C70" s="711">
        <v>3581</v>
      </c>
      <c r="D70" s="712">
        <v>2437</v>
      </c>
      <c r="E70" s="713">
        <v>2361</v>
      </c>
      <c r="F70" s="714">
        <v>1201</v>
      </c>
      <c r="G70" s="715">
        <f t="shared" ref="G70:G100" si="1">ROUND(D70/C70*100,1)</f>
        <v>68.099999999999994</v>
      </c>
    </row>
    <row r="71" spans="2:7" s="66" customFormat="1" ht="13.5" customHeight="1" x14ac:dyDescent="0.4">
      <c r="B71" s="15" t="s">
        <v>488</v>
      </c>
      <c r="C71" s="690">
        <v>28160</v>
      </c>
      <c r="D71" s="691">
        <f>SUM(D72:D75)</f>
        <v>20438</v>
      </c>
      <c r="E71" s="692">
        <f>SUM(E72:E75)</f>
        <v>20071</v>
      </c>
      <c r="F71" s="693">
        <f>SUM(F72:F75)</f>
        <v>8181</v>
      </c>
      <c r="G71" s="694">
        <f t="shared" si="1"/>
        <v>72.599999999999994</v>
      </c>
    </row>
    <row r="72" spans="2:7" s="66" customFormat="1" ht="13.5" customHeight="1" x14ac:dyDescent="0.4">
      <c r="B72" s="20" t="s">
        <v>12</v>
      </c>
      <c r="C72" s="700">
        <v>7254</v>
      </c>
      <c r="D72" s="701">
        <v>5024</v>
      </c>
      <c r="E72" s="702">
        <v>4945</v>
      </c>
      <c r="F72" s="703">
        <v>1644</v>
      </c>
      <c r="G72" s="704">
        <f t="shared" si="1"/>
        <v>69.3</v>
      </c>
    </row>
    <row r="73" spans="2:7" s="66" customFormat="1" ht="13.5" customHeight="1" x14ac:dyDescent="0.4">
      <c r="B73" s="20" t="s">
        <v>13</v>
      </c>
      <c r="C73" s="700">
        <v>9849</v>
      </c>
      <c r="D73" s="701">
        <v>7186</v>
      </c>
      <c r="E73" s="702">
        <v>7088</v>
      </c>
      <c r="F73" s="703">
        <v>3052</v>
      </c>
      <c r="G73" s="704">
        <f t="shared" si="1"/>
        <v>73</v>
      </c>
    </row>
    <row r="74" spans="2:7" s="66" customFormat="1" ht="13.5" customHeight="1" x14ac:dyDescent="0.4">
      <c r="B74" s="20" t="s">
        <v>14</v>
      </c>
      <c r="C74" s="700">
        <v>7476</v>
      </c>
      <c r="D74" s="701">
        <v>5738</v>
      </c>
      <c r="E74" s="702">
        <v>5625</v>
      </c>
      <c r="F74" s="703">
        <v>2219</v>
      </c>
      <c r="G74" s="704">
        <f t="shared" si="1"/>
        <v>76.8</v>
      </c>
    </row>
    <row r="75" spans="2:7" s="66" customFormat="1" ht="13.5" customHeight="1" x14ac:dyDescent="0.4">
      <c r="B75" s="24" t="s">
        <v>15</v>
      </c>
      <c r="C75" s="711">
        <v>3581</v>
      </c>
      <c r="D75" s="712">
        <v>2490</v>
      </c>
      <c r="E75" s="713">
        <v>2413</v>
      </c>
      <c r="F75" s="714">
        <v>1266</v>
      </c>
      <c r="G75" s="715">
        <f t="shared" si="1"/>
        <v>69.5</v>
      </c>
    </row>
    <row r="76" spans="2:7" s="66" customFormat="1" ht="13.5" customHeight="1" x14ac:dyDescent="0.4">
      <c r="B76" s="15" t="s">
        <v>489</v>
      </c>
      <c r="C76" s="690">
        <f>SUM(C77:C80)</f>
        <v>30585</v>
      </c>
      <c r="D76" s="691">
        <f>SUM(D77:D80)</f>
        <v>20831</v>
      </c>
      <c r="E76" s="692">
        <f>SUM(E77:E80)</f>
        <v>20473</v>
      </c>
      <c r="F76" s="693">
        <f>SUM(F77:F80)</f>
        <v>9019</v>
      </c>
      <c r="G76" s="694">
        <f>ROUND(D76/C76*100,1)</f>
        <v>68.099999999999994</v>
      </c>
    </row>
    <row r="77" spans="2:7" s="66" customFormat="1" ht="13.5" customHeight="1" x14ac:dyDescent="0.4">
      <c r="B77" s="20" t="s">
        <v>12</v>
      </c>
      <c r="C77" s="700">
        <v>7567</v>
      </c>
      <c r="D77" s="701">
        <v>5084</v>
      </c>
      <c r="E77" s="702">
        <v>5005</v>
      </c>
      <c r="F77" s="703">
        <v>1991</v>
      </c>
      <c r="G77" s="704">
        <f t="shared" si="1"/>
        <v>67.2</v>
      </c>
    </row>
    <row r="78" spans="2:7" s="66" customFormat="1" ht="13.5" customHeight="1" x14ac:dyDescent="0.4">
      <c r="B78" s="20" t="s">
        <v>13</v>
      </c>
      <c r="C78" s="700">
        <v>10793</v>
      </c>
      <c r="D78" s="701">
        <v>7286</v>
      </c>
      <c r="E78" s="702">
        <v>7190</v>
      </c>
      <c r="F78" s="703">
        <v>3175</v>
      </c>
      <c r="G78" s="704">
        <f t="shared" si="1"/>
        <v>67.5</v>
      </c>
    </row>
    <row r="79" spans="2:7" s="66" customFormat="1" ht="13.5" customHeight="1" x14ac:dyDescent="0.4">
      <c r="B79" s="20" t="s">
        <v>14</v>
      </c>
      <c r="C79" s="700">
        <v>8332</v>
      </c>
      <c r="D79" s="701">
        <v>5909</v>
      </c>
      <c r="E79" s="702">
        <v>5803</v>
      </c>
      <c r="F79" s="703">
        <v>2501</v>
      </c>
      <c r="G79" s="704">
        <f t="shared" si="1"/>
        <v>70.900000000000006</v>
      </c>
    </row>
    <row r="80" spans="2:7" s="66" customFormat="1" ht="13.5" customHeight="1" x14ac:dyDescent="0.4">
      <c r="B80" s="24" t="s">
        <v>15</v>
      </c>
      <c r="C80" s="711">
        <v>3893</v>
      </c>
      <c r="D80" s="712">
        <v>2552</v>
      </c>
      <c r="E80" s="713">
        <v>2475</v>
      </c>
      <c r="F80" s="714">
        <v>1352</v>
      </c>
      <c r="G80" s="715">
        <f t="shared" si="1"/>
        <v>65.599999999999994</v>
      </c>
    </row>
    <row r="81" spans="2:7" s="66" customFormat="1" ht="13.5" customHeight="1" x14ac:dyDescent="0.4">
      <c r="B81" s="15" t="s">
        <v>490</v>
      </c>
      <c r="C81" s="690">
        <f>SUM(C82:C85)</f>
        <v>30844</v>
      </c>
      <c r="D81" s="691">
        <f>SUM(D82:D85)</f>
        <v>21158</v>
      </c>
      <c r="E81" s="692">
        <f>SUM(E82:E85)</f>
        <v>20796</v>
      </c>
      <c r="F81" s="693">
        <f>SUM(F82:F85)</f>
        <v>9459</v>
      </c>
      <c r="G81" s="694">
        <f t="shared" si="1"/>
        <v>68.599999999999994</v>
      </c>
    </row>
    <row r="82" spans="2:7" s="66" customFormat="1" ht="13.5" customHeight="1" x14ac:dyDescent="0.4">
      <c r="B82" s="20" t="s">
        <v>12</v>
      </c>
      <c r="C82" s="700">
        <v>7590</v>
      </c>
      <c r="D82" s="701">
        <v>5146</v>
      </c>
      <c r="E82" s="702">
        <v>5066</v>
      </c>
      <c r="F82" s="703">
        <v>2147</v>
      </c>
      <c r="G82" s="704">
        <f t="shared" si="1"/>
        <v>67.8</v>
      </c>
    </row>
    <row r="83" spans="2:7" s="66" customFormat="1" ht="13.5" customHeight="1" x14ac:dyDescent="0.4">
      <c r="B83" s="20" t="s">
        <v>13</v>
      </c>
      <c r="C83" s="700">
        <v>10824</v>
      </c>
      <c r="D83" s="701">
        <v>7340</v>
      </c>
      <c r="E83" s="702">
        <v>7241</v>
      </c>
      <c r="F83" s="703">
        <v>3280</v>
      </c>
      <c r="G83" s="704">
        <f t="shared" si="1"/>
        <v>67.8</v>
      </c>
    </row>
    <row r="84" spans="2:7" s="66" customFormat="1" ht="13.5" customHeight="1" x14ac:dyDescent="0.4">
      <c r="B84" s="20" t="s">
        <v>14</v>
      </c>
      <c r="C84" s="700">
        <v>8486</v>
      </c>
      <c r="D84" s="701">
        <v>6064</v>
      </c>
      <c r="E84" s="702">
        <v>5963</v>
      </c>
      <c r="F84" s="703">
        <v>2627</v>
      </c>
      <c r="G84" s="704">
        <f t="shared" si="1"/>
        <v>71.5</v>
      </c>
    </row>
    <row r="85" spans="2:7" s="66" customFormat="1" ht="13.5" customHeight="1" x14ac:dyDescent="0.4">
      <c r="B85" s="24" t="s">
        <v>15</v>
      </c>
      <c r="C85" s="711">
        <v>3944</v>
      </c>
      <c r="D85" s="712">
        <v>2608</v>
      </c>
      <c r="E85" s="713">
        <v>2526</v>
      </c>
      <c r="F85" s="714">
        <v>1405</v>
      </c>
      <c r="G85" s="715">
        <f t="shared" si="1"/>
        <v>66.099999999999994</v>
      </c>
    </row>
    <row r="86" spans="2:7" s="66" customFormat="1" ht="13.5" customHeight="1" x14ac:dyDescent="0.4">
      <c r="B86" s="15" t="s">
        <v>491</v>
      </c>
      <c r="C86" s="690">
        <f>SUM(C87:C90)</f>
        <v>31415</v>
      </c>
      <c r="D86" s="691">
        <f>SUM(D87:D90)</f>
        <v>21935</v>
      </c>
      <c r="E86" s="692">
        <f>SUM(E87:E90)</f>
        <v>21556</v>
      </c>
      <c r="F86" s="693">
        <f>SUM(F87:F90)</f>
        <v>9353</v>
      </c>
      <c r="G86" s="694">
        <f t="shared" si="1"/>
        <v>69.8</v>
      </c>
    </row>
    <row r="87" spans="2:7" s="66" customFormat="1" ht="13.5" customHeight="1" x14ac:dyDescent="0.4">
      <c r="B87" s="20" t="s">
        <v>12</v>
      </c>
      <c r="C87" s="700">
        <v>7664</v>
      </c>
      <c r="D87" s="701">
        <v>5223</v>
      </c>
      <c r="E87" s="702">
        <v>5134</v>
      </c>
      <c r="F87" s="703">
        <v>2159</v>
      </c>
      <c r="G87" s="704">
        <f t="shared" si="1"/>
        <v>68.099999999999994</v>
      </c>
    </row>
    <row r="88" spans="2:7" s="66" customFormat="1" ht="13.5" customHeight="1" x14ac:dyDescent="0.4">
      <c r="B88" s="20" t="s">
        <v>13</v>
      </c>
      <c r="C88" s="700">
        <v>10928</v>
      </c>
      <c r="D88" s="701">
        <v>7637</v>
      </c>
      <c r="E88" s="702">
        <v>7530</v>
      </c>
      <c r="F88" s="703">
        <v>3174</v>
      </c>
      <c r="G88" s="704">
        <f t="shared" si="1"/>
        <v>69.900000000000006</v>
      </c>
    </row>
    <row r="89" spans="2:7" s="66" customFormat="1" ht="13.5" customHeight="1" x14ac:dyDescent="0.4">
      <c r="B89" s="20" t="s">
        <v>14</v>
      </c>
      <c r="C89" s="700">
        <v>8818</v>
      </c>
      <c r="D89" s="701">
        <v>6408</v>
      </c>
      <c r="E89" s="702">
        <v>6306</v>
      </c>
      <c r="F89" s="703">
        <v>2609</v>
      </c>
      <c r="G89" s="704">
        <f t="shared" si="1"/>
        <v>72.7</v>
      </c>
    </row>
    <row r="90" spans="2:7" s="66" customFormat="1" ht="13.5" customHeight="1" x14ac:dyDescent="0.4">
      <c r="B90" s="24" t="s">
        <v>15</v>
      </c>
      <c r="C90" s="711">
        <v>4005</v>
      </c>
      <c r="D90" s="712">
        <v>2667</v>
      </c>
      <c r="E90" s="713">
        <v>2586</v>
      </c>
      <c r="F90" s="714">
        <v>1411</v>
      </c>
      <c r="G90" s="715">
        <f t="shared" si="1"/>
        <v>66.599999999999994</v>
      </c>
    </row>
    <row r="91" spans="2:7" s="66" customFormat="1" ht="13.5" customHeight="1" x14ac:dyDescent="0.4">
      <c r="B91" s="15" t="s">
        <v>37</v>
      </c>
      <c r="C91" s="690">
        <f>SUM(C92:C95)</f>
        <v>31777</v>
      </c>
      <c r="D91" s="691">
        <f>SUM(D92:D95)</f>
        <v>22171</v>
      </c>
      <c r="E91" s="692">
        <f>SUM(E92:E95)</f>
        <v>21795</v>
      </c>
      <c r="F91" s="693">
        <f>SUM(F92:F95)</f>
        <v>9234</v>
      </c>
      <c r="G91" s="694">
        <f t="shared" si="1"/>
        <v>69.8</v>
      </c>
    </row>
    <row r="92" spans="2:7" s="66" customFormat="1" ht="13.5" customHeight="1" x14ac:dyDescent="0.4">
      <c r="B92" s="20" t="s">
        <v>12</v>
      </c>
      <c r="C92" s="700">
        <v>7679</v>
      </c>
      <c r="D92" s="701">
        <v>5248</v>
      </c>
      <c r="E92" s="702">
        <v>5161</v>
      </c>
      <c r="F92" s="703">
        <v>2130</v>
      </c>
      <c r="G92" s="704">
        <f t="shared" si="1"/>
        <v>68.3</v>
      </c>
    </row>
    <row r="93" spans="2:7" s="66" customFormat="1" ht="13.5" customHeight="1" x14ac:dyDescent="0.4">
      <c r="B93" s="20" t="s">
        <v>13</v>
      </c>
      <c r="C93" s="700">
        <v>11046</v>
      </c>
      <c r="D93" s="701">
        <v>7677</v>
      </c>
      <c r="E93" s="702">
        <v>7575</v>
      </c>
      <c r="F93" s="703">
        <v>3099</v>
      </c>
      <c r="G93" s="704">
        <f t="shared" si="1"/>
        <v>69.5</v>
      </c>
    </row>
    <row r="94" spans="2:7" s="66" customFormat="1" ht="13.5" customHeight="1" x14ac:dyDescent="0.4">
      <c r="B94" s="20" t="s">
        <v>14</v>
      </c>
      <c r="C94" s="700">
        <v>9003</v>
      </c>
      <c r="D94" s="701">
        <v>6545</v>
      </c>
      <c r="E94" s="702">
        <v>6440</v>
      </c>
      <c r="F94" s="703">
        <v>2602</v>
      </c>
      <c r="G94" s="704">
        <f t="shared" si="1"/>
        <v>72.7</v>
      </c>
    </row>
    <row r="95" spans="2:7" s="66" customFormat="1" ht="13.5" customHeight="1" x14ac:dyDescent="0.4">
      <c r="B95" s="24" t="s">
        <v>15</v>
      </c>
      <c r="C95" s="711">
        <v>4049</v>
      </c>
      <c r="D95" s="712">
        <v>2701</v>
      </c>
      <c r="E95" s="713">
        <v>2619</v>
      </c>
      <c r="F95" s="714">
        <v>1403</v>
      </c>
      <c r="G95" s="715">
        <f t="shared" si="1"/>
        <v>66.7</v>
      </c>
    </row>
    <row r="96" spans="2:7" s="66" customFormat="1" ht="13.5" customHeight="1" x14ac:dyDescent="0.4">
      <c r="B96" s="15" t="s">
        <v>342</v>
      </c>
      <c r="C96" s="690">
        <f>SUM(C97:C100)</f>
        <v>32113</v>
      </c>
      <c r="D96" s="691">
        <f>SUM(D97:D100)</f>
        <v>22403</v>
      </c>
      <c r="E96" s="692">
        <f>SUM(E97:E100)</f>
        <v>22020</v>
      </c>
      <c r="F96" s="693">
        <f>SUM(F97:F100)</f>
        <v>9386</v>
      </c>
      <c r="G96" s="694">
        <f t="shared" si="1"/>
        <v>69.8</v>
      </c>
    </row>
    <row r="97" spans="2:7" s="66" customFormat="1" ht="13.5" customHeight="1" x14ac:dyDescent="0.4">
      <c r="B97" s="20" t="s">
        <v>12</v>
      </c>
      <c r="C97" s="700">
        <v>7684</v>
      </c>
      <c r="D97" s="701">
        <v>5285</v>
      </c>
      <c r="E97" s="702">
        <v>5201</v>
      </c>
      <c r="F97" s="703">
        <v>2145</v>
      </c>
      <c r="G97" s="704">
        <f t="shared" si="1"/>
        <v>68.8</v>
      </c>
    </row>
    <row r="98" spans="2:7" s="66" customFormat="1" ht="13.5" customHeight="1" x14ac:dyDescent="0.4">
      <c r="B98" s="20" t="s">
        <v>13</v>
      </c>
      <c r="C98" s="700">
        <v>11158</v>
      </c>
      <c r="D98" s="701">
        <v>7758</v>
      </c>
      <c r="E98" s="702">
        <v>7637</v>
      </c>
      <c r="F98" s="703">
        <v>3298</v>
      </c>
      <c r="G98" s="704">
        <f t="shared" si="1"/>
        <v>69.5</v>
      </c>
    </row>
    <row r="99" spans="2:7" s="66" customFormat="1" ht="13.5" customHeight="1" x14ac:dyDescent="0.4">
      <c r="B99" s="20" t="s">
        <v>14</v>
      </c>
      <c r="C99" s="700">
        <v>9154</v>
      </c>
      <c r="D99" s="701">
        <v>6636</v>
      </c>
      <c r="E99" s="702">
        <v>6534</v>
      </c>
      <c r="F99" s="703">
        <v>2567</v>
      </c>
      <c r="G99" s="704">
        <f t="shared" si="1"/>
        <v>72.5</v>
      </c>
    </row>
    <row r="100" spans="2:7" s="66" customFormat="1" ht="13.5" customHeight="1" x14ac:dyDescent="0.4">
      <c r="B100" s="24" t="s">
        <v>15</v>
      </c>
      <c r="C100" s="711">
        <v>4117</v>
      </c>
      <c r="D100" s="712">
        <v>2724</v>
      </c>
      <c r="E100" s="713">
        <v>2648</v>
      </c>
      <c r="F100" s="714">
        <v>1376</v>
      </c>
      <c r="G100" s="715">
        <f t="shared" si="1"/>
        <v>66.2</v>
      </c>
    </row>
    <row r="101" spans="2:7" s="678" customFormat="1" ht="15" customHeight="1" x14ac:dyDescent="0.4">
      <c r="B101" s="716" t="s">
        <v>492</v>
      </c>
      <c r="C101" s="717"/>
      <c r="D101" s="717"/>
      <c r="E101" s="717"/>
      <c r="F101" s="717"/>
      <c r="G101" s="718"/>
    </row>
    <row r="102" spans="2:7" x14ac:dyDescent="0.4">
      <c r="E102" s="720"/>
    </row>
    <row r="105" spans="2:7" x14ac:dyDescent="0.4">
      <c r="E105" s="721"/>
      <c r="F105" s="721"/>
      <c r="G105" s="721"/>
    </row>
  </sheetData>
  <mergeCells count="2">
    <mergeCell ref="B4:B5"/>
    <mergeCell ref="D4:F4"/>
  </mergeCells>
  <phoneticPr fontId="4"/>
  <pageMargins left="0.59055118110236227" right="0.59055118110236227" top="0.78740157480314965" bottom="0.78740157480314965" header="0.39370078740157483" footer="0.39370078740157483"/>
  <pageSetup paperSize="9" scale="90" orientation="portrait" r:id="rId1"/>
  <headerFooter alignWithMargins="0">
    <oddHeader>&amp;R15.交通・通信</oddHeader>
    <oddFooter>&amp;C-112-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O-1</vt:lpstr>
      <vt:lpstr>O-2</vt:lpstr>
      <vt:lpstr>O-3</vt:lpstr>
      <vt:lpstr>O-4</vt:lpstr>
      <vt:lpstr>O-5</vt:lpstr>
      <vt:lpstr>O-6 </vt:lpstr>
      <vt:lpstr>O-7</vt:lpstr>
      <vt:lpstr>O-8</vt:lpstr>
      <vt:lpstr>O-9</vt:lpstr>
      <vt:lpstr>O-10</vt:lpstr>
      <vt:lpstr>O-11</vt:lpstr>
      <vt:lpstr>O-12</vt:lpstr>
      <vt:lpstr>'O-9'!Print_Area</vt:lpstr>
      <vt:lpstr>'O-10'!Print_Titles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2021-06-29T05:39:12Z</dcterms:modified>
</cp:coreProperties>
</file>